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I:\Budget General\01 Keydata Electronic Version\PDB KD &amp; DRUPAL Files by FY\FY2026\Keydata February 2026\"/>
    </mc:Choice>
  </mc:AlternateContent>
  <xr:revisionPtr revIDLastSave="0" documentId="13_ncr:1_{62368241-9CF5-4F24-BC02-0DC2BE7538B4}" xr6:coauthVersionLast="47" xr6:coauthVersionMax="47" xr10:uidLastSave="{00000000-0000-0000-0000-000000000000}"/>
  <bookViews>
    <workbookView xWindow="-28920" yWindow="1080" windowWidth="29040" windowHeight="17520" tabRatio="817"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S-EBT-$" sheetId="52" r:id="rId28"/>
    <sheet name="CN-$" sheetId="28" r:id="rId29"/>
    <sheet name="CNFNS-T$" sheetId="29" r:id="rId30"/>
    <sheet name="SMP-M" sheetId="30" r:id="rId31"/>
    <sheet name="SMP-T" sheetId="31" r:id="rId32"/>
    <sheet name="WIC" sheetId="32" r:id="rId33"/>
    <sheet name="CSFP" sheetId="33" r:id="rId34"/>
    <sheet name="FDPIR" sheetId="34" r:id="rId35"/>
    <sheet name="COM-E1" sheetId="36" r:id="rId36"/>
    <sheet name="COM-E2" sheetId="37" r:id="rId37"/>
    <sheet name="COM-ET" sheetId="38" r:id="rId38"/>
    <sheet name="COM-X1" sheetId="39" r:id="rId39"/>
    <sheet name="COM-X2" sheetId="40" r:id="rId40"/>
    <sheet name="COM-T" sheetId="41" r:id="rId41"/>
    <sheet name="USDA-$1" sheetId="42" r:id="rId42"/>
    <sheet name="USDA-$2" sheetId="43" r:id="rId43"/>
    <sheet name="USDA-$3" sheetId="44" r:id="rId44"/>
  </sheets>
  <definedNames>
    <definedName name="_xlnm.Print_Area" localSheetId="29">'CNFNS-T$'!$A$1:$I$37</definedName>
    <definedName name="_xlnm.Print_Area" localSheetId="6">'NAP-$b'!$A$1:$Y$39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<sst xmlns="http://schemas.openxmlformats.org/spreadsheetml/2006/main" count="4887" uniqueCount="450">
  <si>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</si>
  <si>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</si>
  <si>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</si>
  <si>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</si>
  <si>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</si>
  <si>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</si>
  <si>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</si>
  <si>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</si>
  <si>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</si>
  <si>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</si>
  <si>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</si>
  <si>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</si>
  <si>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</si>
  <si>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</si>
  <si>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</si>
  <si>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</si>
  <si>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</si>
  <si>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</si>
  <si>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</si>
  <si>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</si>
  <si>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</si>
  <si>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</si>
  <si>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</si>
  <si>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</si>
  <si>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</si>
  <si>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</si>
  <si>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</si>
  <si>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</si>
  <si>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</si>
  <si>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</si>
  <si>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</si>
  <si>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</si>
  <si>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</si>
  <si>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</si>
  <si>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</si>
  <si>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</si>
  <si>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</si>
  <si>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</si>
  <si>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</si>
  <si>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</si>
  <si>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</si>
  <si>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</si>
  <si>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</si>
  <si>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</si>
  <si>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</si>
  <si>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</si>
  <si>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</si>
  <si>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</si>
  <si>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</si>
  <si>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</si>
  <si>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</si>
  <si>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</si>
  <si>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</si>
  <si>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</si>
  <si>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</si>
  <si>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</si>
  <si>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</si>
  <si>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</si>
  <si>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</si>
  <si>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</si>
  <si>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</si>
  <si>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</si>
  <si>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</si>
  <si>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</si>
  <si>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</si>
  <si>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</si>
  <si>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</si>
  <si>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</si>
  <si>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</si>
  <si>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</si>
  <si>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</si>
  <si>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</si>
  <si>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</si>
  <si>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</si>
  <si>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</si>
  <si>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</si>
  <si>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</si>
  <si>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</si>
  <si>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</si>
  <si>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</si>
  <si>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</si>
  <si>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</si>
  <si>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</si>
  <si>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</si>
  <si>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</si>
  <si>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</si>
  <si>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</si>
  <si>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</si>
  <si>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</si>
  <si>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</si>
  <si>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</si>
  <si>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</si>
  <si>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</si>
  <si>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</si>
  <si>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</si>
  <si>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</si>
  <si>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</si>
  <si>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</si>
  <si>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</si>
  <si>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</si>
  <si>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</si>
  <si>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</si>
  <si>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</si>
  <si>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</si>
  <si>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</si>
  <si>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</si>
  <si>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</si>
  <si>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</si>
  <si>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</si>
  <si>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</si>
  <si>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</si>
  <si>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</si>
  <si>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</si>
  <si>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</si>
  <si>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</si>
  <si>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</si>
  <si>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</si>
  <si>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</si>
  <si>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</si>
  <si>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</si>
  <si>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</si>
  <si>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</si>
  <si>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</si>
  <si>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</si>
  <si>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</si>
  <si>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</si>
  <si>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</si>
  <si>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</si>
  <si>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</si>
  <si>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</si>
  <si>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</si>
  <si>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</si>
  <si>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</si>
  <si>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</si>
  <si>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</si>
  <si>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</si>
  <si>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</si>
  <si>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</si>
  <si>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</si>
  <si>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</si>
  <si>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</si>
  <si>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</si>
  <si>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</si>
  <si>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</si>
  <si>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</si>
  <si>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</si>
  <si>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</si>
  <si>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</si>
  <si>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</si>
  <si>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</si>
  <si>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</si>
  <si>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</si>
  <si>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</si>
  <si>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</si>
  <si>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</si>
  <si>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</si>
  <si>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</si>
  <si>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</si>
  <si>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</si>
  <si>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</si>
  <si>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</si>
  <si>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</si>
  <si>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</si>
  <si>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</si>
  <si>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</si>
  <si>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</si>
  <si>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</si>
  <si>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</si>
  <si>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</si>
  <si>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</si>
  <si>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</si>
  <si>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</si>
  <si>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</si>
  <si>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</si>
  <si>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</si>
  <si>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</si>
  <si>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</si>
  <si>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</si>
  <si>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</si>
  <si>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</si>
  <si>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</si>
  <si>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</si>
  <si>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</si>
  <si>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</si>
  <si>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</si>
  <si>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</si>
  <si>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</si>
  <si>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</si>
  <si>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</si>
  <si>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</si>
  <si>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</si>
  <si>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</si>
  <si>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</si>
  <si>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</si>
  <si>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</si>
  <si>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</si>
  <si>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</si>
  <si>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</si>
  <si>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</si>
  <si>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</si>
  <si>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</si>
  <si>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</si>
  <si>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</si>
  <si>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</si>
  <si>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</si>
  <si>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</si>
  <si>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</si>
  <si>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</si>
  <si>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</si>
  <si>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</si>
  <si>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</si>
  <si>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</si>
  <si>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</si>
  <si>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</si>
  <si>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</si>
  <si>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</si>
  <si>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</si>
  <si>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</si>
  <si>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</si>
  <si>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</si>
  <si>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</si>
  <si>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</si>
  <si>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</si>
  <si>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</si>
  <si>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</si>
  <si>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</si>
  <si>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</si>
  <si>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</si>
  <si>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</si>
  <si>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</si>
  <si>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</si>
  <si>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</si>
  <si>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</si>
  <si>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</si>
  <si>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</si>
  <si>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</si>
  <si>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</si>
  <si>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</si>
  <si>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</si>
  <si>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</si>
  <si>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</si>
  <si>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</si>
  <si>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</si>
  <si>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</si>
  <si>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</si>
  <si>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</si>
  <si>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</si>
  <si>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</si>
  <si>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</si>
  <si>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</si>
  <si>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</si>
  <si>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</si>
  <si>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</si>
  <si>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</si>
  <si>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</si>
  <si>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</si>
  <si>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</si>
  <si>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</si>
  <si>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</si>
  <si>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</si>
  <si>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</si>
  <si>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</si>
  <si>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</si>
  <si>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</si>
  <si>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</si>
  <si>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</si>
  <si>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</si>
  <si>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</si>
  <si>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</si>
  <si>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</si>
  <si>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</si>
  <si>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</si>
  <si>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</si>
  <si>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</si>
  <si>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</si>
  <si>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</si>
  <si>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</si>
  <si>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</si>
  <si>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</si>
  <si>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</si>
  <si>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</si>
  <si>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</si>
  <si>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</si>
  <si>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</si>
  <si>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</si>
  <si>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</si>
  <si>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</si>
  <si>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</si>
  <si>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</si>
  <si>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</si>
  <si>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</si>
  <si>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</si>
  <si>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</si>
  <si>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</si>
  <si>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</si>
  <si>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</si>
  <si>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</si>
  <si>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</si>
  <si>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</si>
  <si>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</si>
  <si>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</si>
  <si>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</si>
  <si>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</si>
  <si>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</si>
  <si>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</si>
  <si>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</si>
  <si>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</si>
  <si>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</si>
  <si>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</si>
  <si>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</si>
  <si>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</si>
  <si>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</si>
  <si>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</si>
  <si>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</si>
  <si>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</si>
  <si>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</si>
  <si>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</si>
  <si>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</si>
  <si>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</si>
  <si>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</si>
  <si>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</si>
  <si>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</si>
  <si>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</si>
  <si>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</si>
  <si>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</si>
  <si>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</si>
  <si>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</si>
  <si>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</si>
  <si>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</si>
  <si>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</si>
  <si>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</si>
  <si>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</si>
  <si>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</si>
  <si>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</si>
  <si>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</si>
  <si>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</si>
  <si>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</si>
  <si>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</si>
  <si>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</si>
  <si>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</si>
  <si>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</si>
  <si>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</si>
  <si>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</si>
  <si>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</si>
  <si>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</si>
  <si>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</si>
  <si>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</si>
  <si>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</si>
  <si>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</si>
  <si>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</si>
  <si>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</si>
  <si>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</si>
  <si>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</si>
  <si>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</si>
  <si>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</si>
  <si>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</si>
  <si>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</si>
  <si>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</si>
  <si>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</si>
  <si>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</si>
  <si>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</si>
  <si>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</si>
  <si>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</si>
  <si>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</si>
  <si>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</si>
  <si>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</si>
  <si>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</si>
  <si>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</si>
  <si>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</si>
  <si>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</si>
  <si>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</si>
  <si>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</si>
  <si>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</si>
  <si>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</si>
  <si>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</si>
  <si>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</si>
  <si>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</si>
  <si>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</si>
  <si>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</si>
  <si>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</si>
  <si>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</si>
  <si>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</si>
  <si>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</si>
  <si>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</si>
  <si>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</si>
  <si>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</si>
  <si>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</si>
  <si>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</si>
  <si>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</si>
  <si>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</si>
  <si>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</si>
  <si>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</si>
  <si>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</si>
  <si>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</si>
  <si>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</si>
  <si>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3/</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</si>
  <si>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</si>
  <si>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</si>
  <si>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</si>
  <si>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</si>
  <si>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</si>
  <si>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</si>
  <si>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</si>
  <si>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</si>
  <si>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</si>
  <si>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</si>
  <si>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</si>
  <si>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</si>
  <si>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</si>
  <si>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r>
      <t xml:space="preserve">SSO Lunches </t>
    </r>
    <r>
      <rPr>
        <b/>
        <vertAlign val="superscript"/>
        <sz val="8"/>
        <rFont val="Arial"/>
        <family val="2"/>
      </rPr>
      <t>3/</t>
    </r>
  </si>
  <si>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</si>
  <si>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</si>
  <si>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</si>
  <si>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</si>
  <si>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</si>
  <si>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</si>
  <si>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</si>
  <si>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</si>
  <si>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</si>
  <si>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</si>
  <si>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U.S. Summary,  FY 2025 - FY 2026</t>
  </si>
  <si>
    <t>February 2026</t>
  </si>
  <si>
    <t>--</t>
  </si>
  <si>
    <t>National Data Bank Version 8.2 PRELOAD - U.S. Summary</t>
  </si>
  <si>
    <t>05/07/2026</t>
  </si>
  <si>
    <t>FY 2025</t>
  </si>
  <si>
    <t>Total 5 Months</t>
  </si>
  <si>
    <t xml:space="preserve">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
</t>
  </si>
  <si>
    <r>
      <t xml:space="preserve">Average Daily Breakfasts </t>
    </r>
    <r>
      <rPr>
        <b/>
        <vertAlign val="superscript"/>
        <sz val="8"/>
        <rFont val="Arial"/>
        <family val="2"/>
      </rPr>
      <t>2/</t>
    </r>
  </si>
  <si>
    <r>
      <t xml:space="preserve">Total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</si>
  <si>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</si>
  <si>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 xml:space="preserve">Average Daily Lunches </t>
    </r>
    <r>
      <rPr>
        <b/>
        <vertAlign val="superscript"/>
        <sz val="8"/>
        <rFont val="Arial"/>
        <family val="2"/>
      </rPr>
      <t>2/, 3/</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</si>
  <si>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t>
  </si>
  <si>
    <r>
      <t xml:space="preserve">Average Daily Afterschool Snacks </t>
    </r>
    <r>
      <rPr>
        <b/>
        <vertAlign val="superscript"/>
        <sz val="8"/>
        <rFont val="Arial"/>
        <family val="2"/>
      </rPr>
      <t>2/, 3/</t>
    </r>
  </si>
  <si>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</si>
  <si>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Days of Operation </t>
    </r>
    <r>
      <rPr>
        <b/>
        <vertAlign val="superscript"/>
        <sz val="8"/>
        <rFont val="Arial"/>
        <family val="2"/>
      </rPr>
      <t>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</si>
  <si>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</si>
  <si>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r>
      <t xml:space="preserve">Average Daily Attendance </t>
    </r>
    <r>
      <rPr>
        <b/>
        <vertAlign val="superscript"/>
        <sz val="8"/>
        <rFont val="Arial"/>
        <family val="2"/>
      </rPr>
      <t>2/</t>
    </r>
  </si>
  <si>
    <r>
      <t xml:space="preserve">Sponsors </t>
    </r>
    <r>
      <rPr>
        <b/>
        <vertAlign val="superscript"/>
        <sz val="8"/>
        <rFont val="Arial"/>
        <family val="2"/>
      </rPr>
      <t>2/</t>
    </r>
  </si>
  <si>
    <r>
      <t xml:space="preserve">Sites </t>
    </r>
    <r>
      <rPr>
        <b/>
        <vertAlign val="superscript"/>
        <sz val="8"/>
        <rFont val="Arial"/>
        <family val="2"/>
      </rPr>
      <t>2/</t>
    </r>
  </si>
  <si>
    <t>1. Does not include estimates for states which have not submitted reports.                                                                                                                                                                                                                         2. Beginning in FY 2025, elements are reported monthly 90 days after the close of the report period. Data is not available for the current Keydata month and is fragmentary for the month preceeding.</t>
  </si>
  <si>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</si>
  <si>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t xml:space="preserve">1. The FNS-10 (Report of School Program Operations) report was revised and implemented beginning in FY 2025 to capture data related to SSO meals and meal service options separately from NSLP/SBP meals.     </t>
  </si>
  <si>
    <t>1. Does not include bonus commodities. Includes SSO meals.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</si>
  <si>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Generated from National Data Bank Version 8.2 PUBLIC on 05/08/2026</t>
  </si>
  <si>
    <t>National Data Bank Version 8.2 PUBLIC - U.S. Summary</t>
  </si>
  <si>
    <t>National Data Bank Version 8.2 PUBLIC- U.S. Summary</t>
  </si>
  <si>
    <t>National Data Bank Version 8.2 PUBLIC -U.S. Summary</t>
  </si>
  <si>
    <t>National Data Bank Version 8.2PUBLIC- 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</si>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</sst>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6"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b/>
      <sz val="8"/>
      <color theme="1"/>
      <name val="Arial"/>
      <family val="2"/>
    </font>
    <font>
      <sz val="11"/>
      <name val="Calibri"/>
      <family val="2"/>
    </font>
    <font>
      <sz val="8"/>
      <color rgb="FF222222"/>
      <name val="Arial"/>
      <family val="2"/>
    </font>
    <font>
      <b/>
      <sz val="10"/>
      <color theme="1"/>
      <name val="Arial"/>
      <family val="2"/>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cellStyleXfs>
  <cellXfs count="140">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3" fontId="0" fillId="0" borderId="0" xfId="0" applyNumberFormat="1"/>
    <xf numFmtId="0" fontId="1" fillId="0" borderId="0" xfId="0" applyFont="1" applyAlignment="1">
      <alignment horizontal="center"/>
    </xf>
    <xf numFmtId="0" fontId="1" fillId="0" borderId="4" xfId="0" applyFont="1" applyBorder="1"/>
    <xf numFmtId="0" fontId="1" fillId="0" borderId="1" xfId="0" applyFont="1" applyBorder="1"/>
    <xf numFmtId="0" fontId="1" fillId="0" borderId="0" xfId="0" applyFont="1" applyAlignment="1">
      <alignment horizontal="lef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4" fillId="0" borderId="4" xfId="0" applyFont="1" applyBorder="1"/>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14" fontId="1" fillId="0" borderId="0" xfId="0" applyNumberFormat="1" applyFont="1" applyAlignment="1">
      <alignment horizontal="right"/>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4" t="s">
        <v>0</v>
      </c>
      <c r="B3" s="84"/>
      <c r="C3" s="84"/>
    </row>
    <row r="4" spans="1:3" ht="12" customHeight="1" x14ac:dyDescent="0.2">
      <c r="A4" s="84" t="s">
        <v>1</v>
      </c>
      <c r="B4" s="84"/>
      <c r="C4" s="84"/>
    </row>
    <row r="5" spans="1:3" ht="24" customHeight="1" x14ac:dyDescent="0.2"/>
    <row r="6" spans="1:3" ht="24" customHeight="1" x14ac:dyDescent="0.2"/>
    <row r="7" spans="1:3" ht="24" customHeight="1" x14ac:dyDescent="0.2"/>
    <row r="8" spans="1:3" ht="24" customHeight="1" x14ac:dyDescent="0.2">
      <c r="A8" s="84" t="s">
        <v>420</v>
      </c>
      <c r="B8" s="84"/>
      <c r="C8" s="84"/>
    </row>
    <row r="9" spans="1:3" ht="24" customHeight="1" x14ac:dyDescent="0.2">
      <c r="A9" s="84" t="s">
        <v>444</v>
      </c>
      <c r="B9" s="84"/>
      <c r="C9" s="84"/>
    </row>
    <row r="10" spans="1:3" ht="24" customHeight="1" x14ac:dyDescent="0.2">
      <c r="A10" s="84" t="s">
        <v>421</v>
      </c>
      <c r="B10" s="84"/>
      <c r="C10" s="84"/>
    </row>
    <row r="11" spans="1:3" ht="24" customHeight="1" x14ac:dyDescent="0.2"/>
    <row r="12" spans="1:3" ht="24" customHeight="1" x14ac:dyDescent="0.2"/>
    <row r="13" spans="1:3" ht="24" customHeight="1" x14ac:dyDescent="0.2">
      <c r="A13" s="84" t="s">
        <v>333</v>
      </c>
      <c r="B13" s="84"/>
      <c r="C13" s="84"/>
    </row>
    <row r="14" spans="1:3" ht="24" customHeight="1" x14ac:dyDescent="0.2">
      <c r="A14" s="84" t="s">
        <v>2</v>
      </c>
      <c r="B14" s="84"/>
      <c r="C14" s="84"/>
    </row>
    <row r="15" spans="1:3" ht="24" customHeight="1" x14ac:dyDescent="0.2">
      <c r="A15" s="84" t="s">
        <v>3</v>
      </c>
      <c r="B15" s="84"/>
      <c r="C15" s="84"/>
    </row>
    <row r="16" spans="1:3" ht="24" customHeight="1" x14ac:dyDescent="0.2">
      <c r="A16" s="84" t="s">
        <v>4</v>
      </c>
      <c r="B16" s="84"/>
      <c r="C16" s="84"/>
    </row>
    <row r="17" spans="1:3" ht="24" customHeight="1" x14ac:dyDescent="0.2">
      <c r="A17" s="84" t="s">
        <v>5</v>
      </c>
      <c r="B17" s="84"/>
      <c r="C17" s="84"/>
    </row>
    <row r="18" spans="1:3" ht="12" customHeight="1" x14ac:dyDescent="0.2"/>
    <row r="19" spans="1:3" ht="12" customHeight="1" x14ac:dyDescent="0.2"/>
    <row r="20" spans="1:3" ht="7.5" customHeight="1" x14ac:dyDescent="0.2">
      <c r="A20" s="85"/>
      <c r="B20" s="85"/>
      <c r="C20" s="85"/>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6"/>
      <c r="B25" s="86"/>
      <c r="C25" s="86"/>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9.85546875" bestFit="1" customWidth="1"/>
  </cols>
  <sheetData>
    <row r="1" spans="1:10" ht="12" customHeight="1" x14ac:dyDescent="0.2">
      <c r="A1" s="92" t="s">
        <v>445</v>
      </c>
      <c r="B1" s="92"/>
      <c r="C1" s="92"/>
      <c r="D1" s="92"/>
      <c r="E1" s="92"/>
      <c r="F1" s="92"/>
      <c r="G1" s="92"/>
      <c r="H1" s="139">
        <v>46150</v>
      </c>
    </row>
    <row r="2" spans="1:10" ht="12" customHeight="1" x14ac:dyDescent="0.2">
      <c r="A2" s="94" t="s">
        <v>81</v>
      </c>
      <c r="B2" s="94"/>
      <c r="C2" s="94"/>
      <c r="D2" s="94"/>
      <c r="E2" s="94"/>
      <c r="F2" s="94"/>
      <c r="G2" s="94"/>
      <c r="H2" s="1"/>
    </row>
    <row r="3" spans="1:10" ht="24" customHeight="1" x14ac:dyDescent="0.2">
      <c r="A3" s="96" t="s">
        <v>50</v>
      </c>
      <c r="B3" s="88" t="s">
        <v>198</v>
      </c>
      <c r="C3" s="88" t="s">
        <v>82</v>
      </c>
      <c r="D3" s="88" t="s">
        <v>431</v>
      </c>
      <c r="E3" s="88" t="s">
        <v>399</v>
      </c>
      <c r="F3" s="88" t="s">
        <v>406</v>
      </c>
      <c r="G3" s="88" t="s">
        <v>83</v>
      </c>
      <c r="H3" s="90" t="s">
        <v>433</v>
      </c>
    </row>
    <row r="4" spans="1:10" ht="24" customHeight="1" x14ac:dyDescent="0.2">
      <c r="A4" s="97"/>
      <c r="B4" s="89"/>
      <c r="C4" s="89"/>
      <c r="D4" s="89"/>
      <c r="E4" s="89"/>
      <c r="F4" s="89"/>
      <c r="G4" s="89"/>
      <c r="H4" s="91"/>
    </row>
    <row r="5" spans="1:10" ht="12" customHeight="1" x14ac:dyDescent="0.2">
      <c r="A5" s="1"/>
      <c r="B5" s="85" t="str">
        <f>REPT("-",80)&amp;" Number "&amp;REPT("-",150)</f>
        <v>-------------------------------------------------------------------------------- Number ------------------------------------------------------------------------------------------------------------------------------------------------------</v>
      </c>
      <c r="C5" s="85"/>
      <c r="D5" s="85"/>
      <c r="E5" s="85"/>
      <c r="F5" s="85"/>
      <c r="G5" s="85"/>
      <c r="H5" s="85"/>
    </row>
    <row r="6" spans="1:10" ht="12" customHeight="1" x14ac:dyDescent="0.2">
      <c r="A6" s="3" t="s">
        <v>425</v>
      </c>
    </row>
    <row r="7" spans="1:10" ht="12" customHeight="1" x14ac:dyDescent="0.2">
      <c r="A7" s="2" t="str">
        <f>"Oct "&amp;RIGHT(A6,4)-1</f>
        <v>Oct 2024</v>
      </c>
      <c r="B7" s="11">
        <v>398928154</v>
      </c>
      <c r="C7" s="11">
        <v>579293191</v>
      </c>
      <c r="D7" s="11">
        <v>28454637</v>
      </c>
      <c r="E7" s="16">
        <v>20.360199999999999</v>
      </c>
      <c r="F7" s="11">
        <v>17766754</v>
      </c>
      <c r="G7" s="11">
        <v>18871071</v>
      </c>
      <c r="H7" s="11">
        <v>1313006</v>
      </c>
      <c r="J7" s="83"/>
    </row>
    <row r="8" spans="1:10" ht="12" customHeight="1" x14ac:dyDescent="0.2">
      <c r="A8" s="2" t="str">
        <f>"Nov "&amp;RIGHT(A6,4)-1</f>
        <v>Nov 2024</v>
      </c>
      <c r="B8" s="11">
        <v>306771464</v>
      </c>
      <c r="C8" s="11">
        <v>445825302</v>
      </c>
      <c r="D8" s="11">
        <v>28274131</v>
      </c>
      <c r="E8" s="16">
        <v>15.7751</v>
      </c>
      <c r="F8" s="11">
        <v>14405308</v>
      </c>
      <c r="G8" s="11">
        <v>15306724</v>
      </c>
      <c r="H8" s="11">
        <v>1389207</v>
      </c>
      <c r="J8" s="83"/>
    </row>
    <row r="9" spans="1:10" ht="12" customHeight="1" x14ac:dyDescent="0.2">
      <c r="A9" s="2" t="str">
        <f>"Dec "&amp;RIGHT(A6,4)-1</f>
        <v>Dec 2024</v>
      </c>
      <c r="B9" s="11">
        <v>280680102</v>
      </c>
      <c r="C9" s="11">
        <v>406626608</v>
      </c>
      <c r="D9" s="11">
        <v>27845810</v>
      </c>
      <c r="E9" s="16">
        <v>14.6038</v>
      </c>
      <c r="F9" s="11">
        <v>13615387</v>
      </c>
      <c r="G9" s="11">
        <v>14453425</v>
      </c>
      <c r="H9" s="11">
        <v>1406791</v>
      </c>
      <c r="J9" s="83"/>
    </row>
    <row r="10" spans="1:10" ht="12" customHeight="1" x14ac:dyDescent="0.2">
      <c r="A10" s="2" t="str">
        <f>"Jan "&amp;RIGHT(A6,4)</f>
        <v>Jan 2025</v>
      </c>
      <c r="B10" s="11">
        <v>320168041</v>
      </c>
      <c r="C10" s="11">
        <v>469501261</v>
      </c>
      <c r="D10" s="11">
        <v>27642017</v>
      </c>
      <c r="E10" s="16">
        <v>16.996099999999998</v>
      </c>
      <c r="F10" s="11">
        <v>15962440</v>
      </c>
      <c r="G10" s="11">
        <v>16947457</v>
      </c>
      <c r="H10" s="11">
        <v>1362818</v>
      </c>
      <c r="J10" s="83"/>
    </row>
    <row r="11" spans="1:10" ht="12" customHeight="1" x14ac:dyDescent="0.2">
      <c r="A11" s="2" t="str">
        <f>"Feb "&amp;RIGHT(A6,4)</f>
        <v>Feb 2025</v>
      </c>
      <c r="B11" s="11">
        <v>334568237</v>
      </c>
      <c r="C11" s="11">
        <v>478747520</v>
      </c>
      <c r="D11" s="11">
        <v>27801689</v>
      </c>
      <c r="E11" s="16">
        <v>17.220500000000001</v>
      </c>
      <c r="F11" s="11">
        <v>16283816</v>
      </c>
      <c r="G11" s="11">
        <v>17418402</v>
      </c>
      <c r="H11" s="11">
        <v>1366380</v>
      </c>
      <c r="J11" s="83"/>
    </row>
    <row r="12" spans="1:10" ht="12" customHeight="1" x14ac:dyDescent="0.2">
      <c r="A12" s="2" t="str">
        <f>"Mar "&amp;RIGHT(A6,4)</f>
        <v>Mar 2025</v>
      </c>
      <c r="B12" s="11">
        <v>336835477</v>
      </c>
      <c r="C12" s="11">
        <v>488546404</v>
      </c>
      <c r="D12" s="11">
        <v>27686118</v>
      </c>
      <c r="E12" s="16">
        <v>17.647600000000001</v>
      </c>
      <c r="F12" s="11">
        <v>17319193</v>
      </c>
      <c r="G12" s="11">
        <v>18387540</v>
      </c>
      <c r="H12" s="11">
        <v>1435967</v>
      </c>
      <c r="J12" s="83"/>
    </row>
    <row r="13" spans="1:10" ht="12" customHeight="1" x14ac:dyDescent="0.2">
      <c r="A13" s="2" t="str">
        <f>"Apr "&amp;RIGHT(A6,4)</f>
        <v>Apr 2025</v>
      </c>
      <c r="B13" s="11">
        <v>364554947</v>
      </c>
      <c r="C13" s="11">
        <v>525146849</v>
      </c>
      <c r="D13" s="11">
        <v>28040359</v>
      </c>
      <c r="E13" s="16">
        <v>18.728400000000001</v>
      </c>
      <c r="F13" s="11">
        <v>16983478</v>
      </c>
      <c r="G13" s="11">
        <v>17964925</v>
      </c>
      <c r="H13" s="11">
        <v>1461308</v>
      </c>
      <c r="J13" s="83"/>
    </row>
    <row r="14" spans="1:10" ht="12" customHeight="1" x14ac:dyDescent="0.2">
      <c r="A14" s="2" t="str">
        <f>"May "&amp;RIGHT(A6,4)</f>
        <v>May 2025</v>
      </c>
      <c r="B14" s="11">
        <v>345078198</v>
      </c>
      <c r="C14" s="11">
        <v>503266629</v>
      </c>
      <c r="D14" s="11">
        <v>26596297</v>
      </c>
      <c r="E14" s="16">
        <v>18.944600000000001</v>
      </c>
      <c r="F14" s="11">
        <v>15480921</v>
      </c>
      <c r="G14" s="11">
        <v>16454089</v>
      </c>
      <c r="H14" s="11">
        <v>1224560</v>
      </c>
      <c r="J14" s="83"/>
    </row>
    <row r="15" spans="1:10" ht="12" customHeight="1" x14ac:dyDescent="0.2">
      <c r="A15" s="2" t="str">
        <f>"Jun "&amp;RIGHT(A6,4)</f>
        <v>Jun 2025</v>
      </c>
      <c r="B15" s="11">
        <v>62276752</v>
      </c>
      <c r="C15" s="11">
        <v>108504396</v>
      </c>
      <c r="D15" s="11">
        <v>12450784</v>
      </c>
      <c r="E15" s="16">
        <v>9.8770000000000007</v>
      </c>
      <c r="F15" s="11">
        <v>4395128</v>
      </c>
      <c r="G15" s="11">
        <v>4932780</v>
      </c>
      <c r="H15" s="11">
        <v>611607</v>
      </c>
      <c r="J15" s="83"/>
    </row>
    <row r="16" spans="1:10" ht="12" customHeight="1" x14ac:dyDescent="0.2">
      <c r="A16" s="2" t="str">
        <f>"Jul "&amp;RIGHT(A6,4)</f>
        <v>Jul 2025</v>
      </c>
      <c r="B16" s="11">
        <v>9270478</v>
      </c>
      <c r="C16" s="11">
        <v>19946046</v>
      </c>
      <c r="D16" s="11">
        <v>1767643</v>
      </c>
      <c r="E16" s="16">
        <v>10.220499999999999</v>
      </c>
      <c r="F16" s="11">
        <v>1728118</v>
      </c>
      <c r="G16" s="11">
        <v>1980559</v>
      </c>
      <c r="H16" s="11">
        <v>160377</v>
      </c>
      <c r="J16" s="83"/>
    </row>
    <row r="17" spans="1:10" ht="12" customHeight="1" x14ac:dyDescent="0.2">
      <c r="A17" s="2" t="str">
        <f>"Aug "&amp;RIGHT(A6,4)</f>
        <v>Aug 2025</v>
      </c>
      <c r="B17" s="11">
        <v>217421047</v>
      </c>
      <c r="C17" s="11">
        <v>276352092</v>
      </c>
      <c r="D17" s="11">
        <v>20793656</v>
      </c>
      <c r="E17" s="16">
        <v>13.331</v>
      </c>
      <c r="F17" s="11">
        <v>7768954</v>
      </c>
      <c r="G17" s="11">
        <v>8232221</v>
      </c>
      <c r="H17" s="11">
        <v>607279</v>
      </c>
      <c r="J17" s="83"/>
    </row>
    <row r="18" spans="1:10" ht="12" customHeight="1" x14ac:dyDescent="0.2">
      <c r="A18" s="2" t="str">
        <f>"Sep "&amp;RIGHT(A6,4)</f>
        <v>Sep 2025</v>
      </c>
      <c r="B18" s="11">
        <v>408605624</v>
      </c>
      <c r="C18" s="11">
        <v>568689108</v>
      </c>
      <c r="D18" s="11">
        <v>27833823</v>
      </c>
      <c r="E18" s="16">
        <v>20.433499999999999</v>
      </c>
      <c r="F18" s="11">
        <v>15696615</v>
      </c>
      <c r="G18" s="11">
        <v>16982541</v>
      </c>
      <c r="H18" s="11">
        <v>1260093</v>
      </c>
      <c r="J18" s="83"/>
    </row>
    <row r="19" spans="1:10" ht="12" customHeight="1" x14ac:dyDescent="0.2">
      <c r="A19" s="12" t="s">
        <v>55</v>
      </c>
      <c r="B19" s="13">
        <v>3385158521</v>
      </c>
      <c r="C19" s="13">
        <v>4870445406</v>
      </c>
      <c r="D19" s="13">
        <v>27797209</v>
      </c>
      <c r="E19" s="17">
        <v>170.58680000000001</v>
      </c>
      <c r="F19" s="13">
        <v>157406112</v>
      </c>
      <c r="G19" s="13">
        <v>167931734</v>
      </c>
      <c r="H19" s="13">
        <v>1357792.2222222222</v>
      </c>
      <c r="J19" s="83"/>
    </row>
    <row r="20" spans="1:10" ht="12" customHeight="1" x14ac:dyDescent="0.2">
      <c r="A20" s="14" t="s">
        <v>426</v>
      </c>
      <c r="B20" s="15">
        <v>1641115998</v>
      </c>
      <c r="C20" s="15">
        <v>2379993882</v>
      </c>
      <c r="D20" s="15">
        <v>28003656.800000001</v>
      </c>
      <c r="E20" s="18">
        <v>84.955699999999993</v>
      </c>
      <c r="F20" s="15">
        <v>78033705</v>
      </c>
      <c r="G20" s="15">
        <v>82997079</v>
      </c>
      <c r="H20" s="15">
        <v>1367640.4</v>
      </c>
      <c r="J20" s="83"/>
    </row>
    <row r="21" spans="1:10" ht="12" customHeight="1" x14ac:dyDescent="0.2">
      <c r="A21" s="3" t="str">
        <f>"FY "&amp;RIGHT(A6,4)+1</f>
        <v>FY 2026</v>
      </c>
    </row>
    <row r="22" spans="1:10" ht="12" customHeight="1" x14ac:dyDescent="0.2">
      <c r="A22" s="2" t="str">
        <f>"Oct "&amp;RIGHT(A6,4)</f>
        <v>Oct 2025</v>
      </c>
      <c r="B22" s="11">
        <v>392621952</v>
      </c>
      <c r="C22" s="11">
        <v>574769458</v>
      </c>
      <c r="D22" s="11">
        <v>28035293</v>
      </c>
      <c r="E22" s="16">
        <v>20.504000000000001</v>
      </c>
      <c r="F22" s="11">
        <v>17111408</v>
      </c>
      <c r="G22" s="11">
        <v>18146970</v>
      </c>
      <c r="H22" s="11">
        <v>1272199</v>
      </c>
      <c r="J22" s="83"/>
    </row>
    <row r="23" spans="1:10" ht="12" customHeight="1" x14ac:dyDescent="0.2">
      <c r="A23" s="2" t="str">
        <f>"Nov "&amp;RIGHT(A6,4)</f>
        <v>Nov 2025</v>
      </c>
      <c r="B23" s="11">
        <v>298919406</v>
      </c>
      <c r="C23" s="11">
        <v>420895409</v>
      </c>
      <c r="D23" s="11">
        <v>27834521</v>
      </c>
      <c r="E23" s="16">
        <v>15.1213</v>
      </c>
      <c r="F23" s="11">
        <v>13842635</v>
      </c>
      <c r="G23" s="11">
        <v>14723966</v>
      </c>
      <c r="H23" s="11">
        <v>1377960</v>
      </c>
      <c r="J23" s="83"/>
    </row>
    <row r="24" spans="1:10" ht="12" customHeight="1" x14ac:dyDescent="0.2">
      <c r="A24" s="2" t="str">
        <f>"Dec "&amp;RIGHT(A6,4)</f>
        <v>Dec 2025</v>
      </c>
      <c r="B24" s="11">
        <v>284569876</v>
      </c>
      <c r="C24" s="11">
        <v>400910586</v>
      </c>
      <c r="D24" s="11">
        <v>27195280</v>
      </c>
      <c r="E24" s="16">
        <v>14.7502</v>
      </c>
      <c r="F24" s="11">
        <v>13844613</v>
      </c>
      <c r="G24" s="11">
        <v>14685058</v>
      </c>
      <c r="H24" s="11">
        <v>1292697</v>
      </c>
      <c r="J24" s="83"/>
    </row>
    <row r="25" spans="1:10" ht="12" customHeight="1" x14ac:dyDescent="0.2">
      <c r="A25" s="2" t="str">
        <f>"Jan "&amp;RIGHT(A6,4)+1</f>
        <v>Jan 2026</v>
      </c>
      <c r="B25" s="11">
        <v>317020708</v>
      </c>
      <c r="C25" s="11">
        <v>449107159</v>
      </c>
      <c r="D25" s="11">
        <v>27116639</v>
      </c>
      <c r="E25" s="16">
        <v>16.576000000000001</v>
      </c>
      <c r="F25" s="11">
        <v>13644080</v>
      </c>
      <c r="G25" s="11">
        <v>16709178</v>
      </c>
      <c r="H25" s="11">
        <v>1335236</v>
      </c>
      <c r="J25" s="83"/>
    </row>
    <row r="26" spans="1:10" ht="12" customHeight="1" x14ac:dyDescent="0.2">
      <c r="A26" s="2" t="str">
        <f>"Feb "&amp;RIGHT(A6,4)+1</f>
        <v>Feb 2026</v>
      </c>
      <c r="B26" s="11">
        <v>339518886</v>
      </c>
      <c r="C26" s="11">
        <v>477588484</v>
      </c>
      <c r="D26" s="11">
        <v>27425810</v>
      </c>
      <c r="E26" s="16">
        <v>17.418500000000002</v>
      </c>
      <c r="F26" s="11">
        <v>14208410</v>
      </c>
      <c r="G26" s="11">
        <v>16863173</v>
      </c>
      <c r="H26" s="11">
        <v>1309290</v>
      </c>
      <c r="J26" s="83"/>
    </row>
    <row r="27" spans="1:10" ht="12" customHeight="1" x14ac:dyDescent="0.2">
      <c r="A27" s="2" t="str">
        <f>"Mar "&amp;RIGHT(A6,4)+1</f>
        <v>Mar 2026</v>
      </c>
      <c r="B27" s="11" t="s">
        <v>422</v>
      </c>
      <c r="C27" s="11" t="s">
        <v>422</v>
      </c>
      <c r="D27" s="11" t="s">
        <v>422</v>
      </c>
      <c r="E27" s="16" t="s">
        <v>422</v>
      </c>
      <c r="F27" s="11" t="s">
        <v>422</v>
      </c>
      <c r="G27" s="11" t="s">
        <v>422</v>
      </c>
      <c r="H27" s="11" t="s">
        <v>422</v>
      </c>
    </row>
    <row r="28" spans="1:10" ht="12" customHeight="1" x14ac:dyDescent="0.2">
      <c r="A28" s="2" t="str">
        <f>"Apr "&amp;RIGHT(A6,4)+1</f>
        <v>Apr 2026</v>
      </c>
      <c r="B28" s="11" t="s">
        <v>422</v>
      </c>
      <c r="C28" s="11" t="s">
        <v>422</v>
      </c>
      <c r="D28" s="11" t="s">
        <v>422</v>
      </c>
      <c r="E28" s="16" t="s">
        <v>422</v>
      </c>
      <c r="F28" s="11" t="s">
        <v>422</v>
      </c>
      <c r="G28" s="11" t="s">
        <v>422</v>
      </c>
      <c r="H28" s="11" t="s">
        <v>422</v>
      </c>
    </row>
    <row r="29" spans="1:10" ht="12" customHeight="1" x14ac:dyDescent="0.2">
      <c r="A29" s="2" t="str">
        <f>"May "&amp;RIGHT(A6,4)+1</f>
        <v>May 2026</v>
      </c>
      <c r="B29" s="11" t="s">
        <v>422</v>
      </c>
      <c r="C29" s="11" t="s">
        <v>422</v>
      </c>
      <c r="D29" s="11" t="s">
        <v>422</v>
      </c>
      <c r="E29" s="16" t="s">
        <v>422</v>
      </c>
      <c r="F29" s="11" t="s">
        <v>422</v>
      </c>
      <c r="G29" s="11" t="s">
        <v>422</v>
      </c>
      <c r="H29" s="11" t="s">
        <v>422</v>
      </c>
    </row>
    <row r="30" spans="1:10" ht="12" customHeight="1" x14ac:dyDescent="0.2">
      <c r="A30" s="2" t="str">
        <f>"Jun "&amp;RIGHT(A6,4)+1</f>
        <v>Jun 2026</v>
      </c>
      <c r="B30" s="11" t="s">
        <v>422</v>
      </c>
      <c r="C30" s="11" t="s">
        <v>422</v>
      </c>
      <c r="D30" s="11" t="s">
        <v>422</v>
      </c>
      <c r="E30" s="16" t="s">
        <v>422</v>
      </c>
      <c r="F30" s="11" t="s">
        <v>422</v>
      </c>
      <c r="G30" s="11" t="s">
        <v>422</v>
      </c>
      <c r="H30" s="11" t="s">
        <v>422</v>
      </c>
    </row>
    <row r="31" spans="1:10" ht="12" customHeight="1" x14ac:dyDescent="0.2">
      <c r="A31" s="2" t="str">
        <f>"Jul "&amp;RIGHT(A6,4)+1</f>
        <v>Jul 2026</v>
      </c>
      <c r="B31" s="11" t="s">
        <v>422</v>
      </c>
      <c r="C31" s="11" t="s">
        <v>422</v>
      </c>
      <c r="D31" s="11" t="s">
        <v>422</v>
      </c>
      <c r="E31" s="16" t="s">
        <v>422</v>
      </c>
      <c r="F31" s="11" t="s">
        <v>422</v>
      </c>
      <c r="G31" s="11" t="s">
        <v>422</v>
      </c>
      <c r="H31" s="11" t="s">
        <v>422</v>
      </c>
    </row>
    <row r="32" spans="1:10" ht="12" customHeight="1" x14ac:dyDescent="0.2">
      <c r="A32" s="2" t="str">
        <f>"Aug "&amp;RIGHT(A6,4)+1</f>
        <v>Aug 2026</v>
      </c>
      <c r="B32" s="11" t="s">
        <v>422</v>
      </c>
      <c r="C32" s="11" t="s">
        <v>422</v>
      </c>
      <c r="D32" s="11" t="s">
        <v>422</v>
      </c>
      <c r="E32" s="16" t="s">
        <v>422</v>
      </c>
      <c r="F32" s="11" t="s">
        <v>422</v>
      </c>
      <c r="G32" s="11" t="s">
        <v>422</v>
      </c>
      <c r="H32" s="11" t="s">
        <v>422</v>
      </c>
    </row>
    <row r="33" spans="1:10" ht="12" customHeight="1" x14ac:dyDescent="0.2">
      <c r="A33" s="2" t="str">
        <f>"Sep "&amp;RIGHT(A6,4)+1</f>
        <v>Sep 2026</v>
      </c>
      <c r="B33" s="11" t="s">
        <v>422</v>
      </c>
      <c r="C33" s="11" t="s">
        <v>422</v>
      </c>
      <c r="D33" s="11" t="s">
        <v>422</v>
      </c>
      <c r="E33" s="16" t="s">
        <v>422</v>
      </c>
      <c r="F33" s="11" t="s">
        <v>422</v>
      </c>
      <c r="G33" s="11" t="s">
        <v>422</v>
      </c>
      <c r="H33" s="11" t="s">
        <v>422</v>
      </c>
    </row>
    <row r="34" spans="1:10" ht="12" customHeight="1" x14ac:dyDescent="0.2">
      <c r="A34" s="12" t="s">
        <v>55</v>
      </c>
      <c r="B34" s="13">
        <v>1632650828</v>
      </c>
      <c r="C34" s="13">
        <v>2323271096</v>
      </c>
      <c r="D34" s="13">
        <v>27521508.600000001</v>
      </c>
      <c r="E34" s="17">
        <v>84.37</v>
      </c>
      <c r="F34" s="13">
        <v>72651146</v>
      </c>
      <c r="G34" s="13">
        <v>81128345</v>
      </c>
      <c r="H34" s="13">
        <v>1317476.3999999999</v>
      </c>
      <c r="J34" s="83"/>
    </row>
    <row r="35" spans="1:10" ht="12" customHeight="1" x14ac:dyDescent="0.2">
      <c r="A35" s="14" t="str">
        <f>"Total "&amp;MID(A20,7,LEN(A20)-13)&amp;" Months"</f>
        <v>Total 5 Months</v>
      </c>
      <c r="B35" s="15">
        <v>1632650828</v>
      </c>
      <c r="C35" s="15">
        <v>2323271096</v>
      </c>
      <c r="D35" s="15">
        <v>27521508.600000001</v>
      </c>
      <c r="E35" s="18">
        <v>84.37</v>
      </c>
      <c r="F35" s="15">
        <v>72651146</v>
      </c>
      <c r="G35" s="15">
        <v>81128345</v>
      </c>
      <c r="H35" s="15">
        <v>1317476.3999999999</v>
      </c>
    </row>
    <row r="36" spans="1:10" ht="12" customHeight="1" x14ac:dyDescent="0.2">
      <c r="A36" s="85"/>
      <c r="B36" s="85"/>
      <c r="C36" s="85"/>
      <c r="D36" s="85"/>
      <c r="E36" s="85"/>
      <c r="F36" s="85"/>
      <c r="G36" s="85"/>
      <c r="H36" s="85"/>
    </row>
    <row r="37" spans="1:10" ht="101.45" customHeight="1" x14ac:dyDescent="0.2">
      <c r="A37" s="87" t="s">
        <v>432</v>
      </c>
      <c r="B37" s="87"/>
      <c r="C37" s="87"/>
      <c r="D37" s="87"/>
      <c r="E37" s="87"/>
      <c r="F37" s="87"/>
      <c r="G37" s="87"/>
      <c r="H37" s="87"/>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92" t="s">
        <v>445</v>
      </c>
      <c r="B1" s="92"/>
      <c r="C1" s="92"/>
      <c r="D1" s="92"/>
      <c r="E1" s="92"/>
      <c r="F1" s="92"/>
      <c r="G1" s="92"/>
      <c r="H1" s="92"/>
      <c r="I1" s="92"/>
      <c r="J1" s="92"/>
      <c r="K1" s="92"/>
      <c r="L1" s="139">
        <v>46150</v>
      </c>
    </row>
    <row r="2" spans="1:12" ht="12" customHeight="1" x14ac:dyDescent="0.2">
      <c r="A2" s="94" t="s">
        <v>84</v>
      </c>
      <c r="B2" s="94"/>
      <c r="C2" s="94"/>
      <c r="D2" s="94"/>
      <c r="E2" s="94"/>
      <c r="F2" s="94"/>
      <c r="G2" s="94"/>
      <c r="H2" s="94"/>
      <c r="I2" s="94"/>
      <c r="J2" s="94"/>
      <c r="K2" s="94"/>
      <c r="L2" s="1"/>
    </row>
    <row r="3" spans="1:12" ht="24" customHeight="1" x14ac:dyDescent="0.2">
      <c r="A3" s="96" t="s">
        <v>50</v>
      </c>
      <c r="B3" s="91" t="s">
        <v>85</v>
      </c>
      <c r="C3" s="91"/>
      <c r="D3" s="89"/>
      <c r="E3" s="91" t="s">
        <v>199</v>
      </c>
      <c r="F3" s="91"/>
      <c r="G3" s="91"/>
      <c r="H3" s="89"/>
      <c r="I3" s="88" t="s">
        <v>403</v>
      </c>
      <c r="J3" s="88" t="s">
        <v>404</v>
      </c>
      <c r="K3" s="88" t="s">
        <v>405</v>
      </c>
      <c r="L3" s="90" t="s">
        <v>58</v>
      </c>
    </row>
    <row r="4" spans="1:12" ht="24" customHeight="1" x14ac:dyDescent="0.2">
      <c r="A4" s="97"/>
      <c r="B4" s="10" t="s">
        <v>78</v>
      </c>
      <c r="C4" s="10" t="s">
        <v>79</v>
      </c>
      <c r="D4" s="10" t="s">
        <v>55</v>
      </c>
      <c r="E4" s="10" t="s">
        <v>86</v>
      </c>
      <c r="F4" s="10" t="s">
        <v>200</v>
      </c>
      <c r="G4" s="10" t="s">
        <v>328</v>
      </c>
      <c r="H4" s="10" t="s">
        <v>55</v>
      </c>
      <c r="I4" s="98"/>
      <c r="J4" s="89"/>
      <c r="K4" s="89"/>
      <c r="L4" s="91"/>
    </row>
    <row r="5" spans="1:12" ht="12" customHeight="1" x14ac:dyDescent="0.2">
      <c r="A5" s="1"/>
      <c r="B5" s="85" t="str">
        <f>REPT("-",108)&amp;" Dollars "&amp;REPT("-",108)</f>
        <v>------------------------------------------------------------------------------------------------------------ Dollars ------------------------------------------------------------------------------------------------------------</v>
      </c>
      <c r="C5" s="85"/>
      <c r="D5" s="85"/>
      <c r="E5" s="85"/>
      <c r="F5" s="85"/>
      <c r="G5" s="85"/>
      <c r="H5" s="85"/>
      <c r="I5" s="85"/>
      <c r="J5" s="85"/>
      <c r="K5" s="85"/>
      <c r="L5" s="85"/>
    </row>
    <row r="6" spans="1:12" ht="12" customHeight="1" x14ac:dyDescent="0.2">
      <c r="A6" s="3" t="s">
        <v>425</v>
      </c>
    </row>
    <row r="7" spans="1:12" ht="12" customHeight="1" x14ac:dyDescent="0.2">
      <c r="A7" s="2" t="str">
        <f>"Oct "&amp;RIGHT(A6,4)-1</f>
        <v>Oct 2024</v>
      </c>
      <c r="B7" s="11">
        <v>1650905213.0699999</v>
      </c>
      <c r="C7" s="11">
        <v>59911039.939999998</v>
      </c>
      <c r="D7" s="11">
        <v>1710816253.01</v>
      </c>
      <c r="E7" s="11">
        <v>244291724.75999999</v>
      </c>
      <c r="F7" s="11">
        <v>7978563.0800000001</v>
      </c>
      <c r="G7" s="11">
        <v>52077605.310000002</v>
      </c>
      <c r="H7" s="11">
        <v>304347893.14999998</v>
      </c>
      <c r="I7" s="11">
        <v>457355.44</v>
      </c>
      <c r="J7" s="11">
        <v>2015621501.5999999</v>
      </c>
      <c r="K7" s="11">
        <v>227208031.15000001</v>
      </c>
      <c r="L7" s="11">
        <v>2242829532.75</v>
      </c>
    </row>
    <row r="8" spans="1:12" ht="12" customHeight="1" x14ac:dyDescent="0.2">
      <c r="A8" s="2" t="str">
        <f>"Nov "&amp;RIGHT(A6,4)-1</f>
        <v>Nov 2024</v>
      </c>
      <c r="B8" s="11">
        <v>1270049928.4100001</v>
      </c>
      <c r="C8" s="11">
        <v>46698598.659999996</v>
      </c>
      <c r="D8" s="11">
        <v>1316748527.0699999</v>
      </c>
      <c r="E8" s="11">
        <v>187980225.86000001</v>
      </c>
      <c r="F8" s="11">
        <v>6135429.2800000003</v>
      </c>
      <c r="G8" s="11">
        <v>40081411.890000001</v>
      </c>
      <c r="H8" s="11">
        <v>234197067.03</v>
      </c>
      <c r="I8" s="11">
        <v>63599.56</v>
      </c>
      <c r="J8" s="11">
        <v>1551009193.6600001</v>
      </c>
      <c r="K8" s="11">
        <v>166285777.52000001</v>
      </c>
      <c r="L8" s="11">
        <v>1717294971.1800001</v>
      </c>
    </row>
    <row r="9" spans="1:12" ht="12" customHeight="1" x14ac:dyDescent="0.2">
      <c r="A9" s="2" t="str">
        <f>"Dec "&amp;RIGHT(A6,4)-1</f>
        <v>Dec 2024</v>
      </c>
      <c r="B9" s="11">
        <v>1163076785.4000001</v>
      </c>
      <c r="C9" s="11">
        <v>41999789.200000003</v>
      </c>
      <c r="D9" s="11">
        <v>1205076574.5999999</v>
      </c>
      <c r="E9" s="11">
        <v>171420282.56</v>
      </c>
      <c r="F9" s="11">
        <v>5613602.04</v>
      </c>
      <c r="G9" s="11">
        <v>36557066.07</v>
      </c>
      <c r="H9" s="11">
        <v>213590950.66999999</v>
      </c>
      <c r="I9" s="11">
        <v>52492.02</v>
      </c>
      <c r="J9" s="11">
        <v>1418720017.29</v>
      </c>
      <c r="K9" s="11">
        <v>131388936.08</v>
      </c>
      <c r="L9" s="11">
        <v>1550108953.3699999</v>
      </c>
    </row>
    <row r="10" spans="1:12" ht="12" customHeight="1" x14ac:dyDescent="0.2">
      <c r="A10" s="2" t="str">
        <f>"Jan "&amp;RIGHT(A6,4)</f>
        <v>Jan 2025</v>
      </c>
      <c r="B10" s="11">
        <v>1334606172.3199999</v>
      </c>
      <c r="C10" s="11">
        <v>49017748.729999997</v>
      </c>
      <c r="D10" s="11">
        <v>1383623921.05</v>
      </c>
      <c r="E10" s="11">
        <v>197995719.83000001</v>
      </c>
      <c r="F10" s="11">
        <v>6403360.8200000003</v>
      </c>
      <c r="G10" s="11">
        <v>42180525.450000003</v>
      </c>
      <c r="H10" s="11">
        <v>246579606.09999999</v>
      </c>
      <c r="I10" s="11">
        <v>371186.43</v>
      </c>
      <c r="J10" s="11">
        <v>1630574713.5799999</v>
      </c>
      <c r="K10" s="11">
        <v>167506168.47</v>
      </c>
      <c r="L10" s="11">
        <v>1798080882.05</v>
      </c>
    </row>
    <row r="11" spans="1:12" ht="12" customHeight="1" x14ac:dyDescent="0.2">
      <c r="A11" s="2" t="str">
        <f>"Feb "&amp;RIGHT(A6,4)</f>
        <v>Feb 2025</v>
      </c>
      <c r="B11" s="11">
        <v>1382020631.55</v>
      </c>
      <c r="C11" s="11">
        <v>49343012.609999999</v>
      </c>
      <c r="D11" s="11">
        <v>1431363644.1600001</v>
      </c>
      <c r="E11" s="11">
        <v>201984748.58000001</v>
      </c>
      <c r="F11" s="11">
        <v>6691364.7400000002</v>
      </c>
      <c r="G11" s="11">
        <v>42915025.259999998</v>
      </c>
      <c r="H11" s="11">
        <v>251591138.58000001</v>
      </c>
      <c r="I11" s="11">
        <v>20179.93</v>
      </c>
      <c r="J11" s="11">
        <v>1682974962.6700001</v>
      </c>
      <c r="K11" s="11">
        <v>137008406.41</v>
      </c>
      <c r="L11" s="11">
        <v>1819983369.0799999</v>
      </c>
    </row>
    <row r="12" spans="1:12" ht="12" customHeight="1" x14ac:dyDescent="0.2">
      <c r="A12" s="2" t="str">
        <f>"Mar "&amp;RIGHT(A6,4)</f>
        <v>Mar 2025</v>
      </c>
      <c r="B12" s="11">
        <v>1405411739.54</v>
      </c>
      <c r="C12" s="11">
        <v>49221677.590000004</v>
      </c>
      <c r="D12" s="11">
        <v>1454633417.1300001</v>
      </c>
      <c r="E12" s="11">
        <v>206040773.78999999</v>
      </c>
      <c r="F12" s="11">
        <v>6736709.54</v>
      </c>
      <c r="G12" s="11">
        <v>43777749.329999998</v>
      </c>
      <c r="H12" s="11">
        <v>256555232.66</v>
      </c>
      <c r="I12" s="11">
        <v>99341.67</v>
      </c>
      <c r="J12" s="11">
        <v>1711287991.46</v>
      </c>
      <c r="K12" s="11">
        <v>120744144.73</v>
      </c>
      <c r="L12" s="11">
        <v>1832032136.1900001</v>
      </c>
    </row>
    <row r="13" spans="1:12" ht="12" customHeight="1" x14ac:dyDescent="0.2">
      <c r="A13" s="2" t="str">
        <f>"Apr "&amp;RIGHT(A6,4)</f>
        <v>Apr 2025</v>
      </c>
      <c r="B13" s="11">
        <v>1513296182.45</v>
      </c>
      <c r="C13" s="11">
        <v>53944160.280000001</v>
      </c>
      <c r="D13" s="11">
        <v>1567240342.73</v>
      </c>
      <c r="E13" s="11">
        <v>221482156.19999999</v>
      </c>
      <c r="F13" s="11">
        <v>7291098.9400000004</v>
      </c>
      <c r="G13" s="11">
        <v>47091876.840000004</v>
      </c>
      <c r="H13" s="11">
        <v>275865131.98000002</v>
      </c>
      <c r="I13" s="11">
        <v>21526.18</v>
      </c>
      <c r="J13" s="11">
        <v>1843127000.8900001</v>
      </c>
      <c r="K13" s="11">
        <v>84220577.459999993</v>
      </c>
      <c r="L13" s="11">
        <v>1927347578.3499999</v>
      </c>
    </row>
    <row r="14" spans="1:12" ht="12" customHeight="1" x14ac:dyDescent="0.2">
      <c r="A14" s="2" t="str">
        <f>"May "&amp;RIGHT(A6,4)</f>
        <v>May 2025</v>
      </c>
      <c r="B14" s="11">
        <v>1445582343.77</v>
      </c>
      <c r="C14" s="11">
        <v>47919036.609999999</v>
      </c>
      <c r="D14" s="11">
        <v>1493501380.3800001</v>
      </c>
      <c r="E14" s="11">
        <v>211969654.47</v>
      </c>
      <c r="F14" s="11">
        <v>6901563.96</v>
      </c>
      <c r="G14" s="11">
        <v>45191365.829999998</v>
      </c>
      <c r="H14" s="11">
        <v>264062584.25999999</v>
      </c>
      <c r="I14" s="11">
        <v>1764542.8</v>
      </c>
      <c r="J14" s="11">
        <v>1759328507.4400001</v>
      </c>
      <c r="K14" s="11">
        <v>53068841.789999999</v>
      </c>
      <c r="L14" s="11">
        <v>1812397349.23</v>
      </c>
    </row>
    <row r="15" spans="1:12" ht="12" customHeight="1" x14ac:dyDescent="0.2">
      <c r="A15" s="2" t="str">
        <f>"Jun "&amp;RIGHT(A6,4)</f>
        <v>Jun 2025</v>
      </c>
      <c r="B15" s="11">
        <v>277400853.48000002</v>
      </c>
      <c r="C15" s="11">
        <v>6085013.0499999998</v>
      </c>
      <c r="D15" s="11">
        <v>283485866.52999997</v>
      </c>
      <c r="E15" s="11">
        <v>39497658.710000001</v>
      </c>
      <c r="F15" s="11">
        <v>1245535.04</v>
      </c>
      <c r="G15" s="11">
        <v>6621112.3499999996</v>
      </c>
      <c r="H15" s="11">
        <v>47364306.100000001</v>
      </c>
      <c r="I15" s="11">
        <v>66696376.310000002</v>
      </c>
      <c r="J15" s="11">
        <v>397546548.94</v>
      </c>
      <c r="K15" s="11">
        <v>31471273.399999999</v>
      </c>
      <c r="L15" s="11">
        <v>429017822.33999997</v>
      </c>
    </row>
    <row r="16" spans="1:12" ht="12" customHeight="1" x14ac:dyDescent="0.2">
      <c r="A16" s="2" t="str">
        <f>"Jul "&amp;RIGHT(A6,4)</f>
        <v>Jul 2025</v>
      </c>
      <c r="B16" s="11">
        <v>42598924.649999999</v>
      </c>
      <c r="C16" s="11">
        <v>593620.47</v>
      </c>
      <c r="D16" s="11">
        <v>43192545.119999997</v>
      </c>
      <c r="E16" s="11">
        <v>5045199.95</v>
      </c>
      <c r="F16" s="11">
        <v>185409.56</v>
      </c>
      <c r="G16" s="11">
        <v>1028151.09</v>
      </c>
      <c r="H16" s="11">
        <v>6258760.5999999996</v>
      </c>
      <c r="I16" s="11">
        <v>40266546</v>
      </c>
      <c r="J16" s="11">
        <v>89717851.719999999</v>
      </c>
      <c r="K16" s="11">
        <v>177217341.685</v>
      </c>
      <c r="L16" s="11">
        <v>266935193.405</v>
      </c>
    </row>
    <row r="17" spans="1:12" ht="12" customHeight="1" x14ac:dyDescent="0.2">
      <c r="A17" s="2" t="str">
        <f>"Aug "&amp;RIGHT(A6,4)</f>
        <v>Aug 2025</v>
      </c>
      <c r="B17" s="11">
        <v>869221482.38</v>
      </c>
      <c r="C17" s="11">
        <v>30923318.600000001</v>
      </c>
      <c r="D17" s="11">
        <v>900144800.98000002</v>
      </c>
      <c r="E17" s="11">
        <v>121964463.38</v>
      </c>
      <c r="F17" s="11">
        <v>4348420.9400000004</v>
      </c>
      <c r="G17" s="11">
        <v>24790202.280000001</v>
      </c>
      <c r="H17" s="11">
        <v>151103086.59999999</v>
      </c>
      <c r="I17" s="11">
        <v>2863028.79</v>
      </c>
      <c r="J17" s="11">
        <v>1054110916.37</v>
      </c>
      <c r="K17" s="11">
        <v>193729737.03</v>
      </c>
      <c r="L17" s="11">
        <v>1247840653.4000001</v>
      </c>
    </row>
    <row r="18" spans="1:12" ht="12" customHeight="1" x14ac:dyDescent="0.2">
      <c r="A18" s="2" t="str">
        <f>"Sep "&amp;RIGHT(A6,4)</f>
        <v>Sep 2025</v>
      </c>
      <c r="B18" s="11">
        <v>1706290022.9300001</v>
      </c>
      <c r="C18" s="11">
        <v>63373972.490000002</v>
      </c>
      <c r="D18" s="11">
        <v>1769663995.4200001</v>
      </c>
      <c r="E18" s="11">
        <v>251278903.13</v>
      </c>
      <c r="F18" s="11">
        <v>8172112.4800000004</v>
      </c>
      <c r="G18" s="11">
        <v>51115199.850000001</v>
      </c>
      <c r="H18" s="11">
        <v>310566215.45999998</v>
      </c>
      <c r="I18" s="11">
        <v>29126.22</v>
      </c>
      <c r="J18" s="11">
        <v>2080259337.0999999</v>
      </c>
      <c r="K18" s="11">
        <v>172826693.68000001</v>
      </c>
      <c r="L18" s="11">
        <v>2253086030.7800002</v>
      </c>
    </row>
    <row r="19" spans="1:12" ht="12" customHeight="1" x14ac:dyDescent="0.2">
      <c r="A19" s="12" t="s">
        <v>55</v>
      </c>
      <c r="B19" s="13">
        <v>14060460279.950001</v>
      </c>
      <c r="C19" s="13">
        <v>499030988.23000002</v>
      </c>
      <c r="D19" s="13">
        <v>14559491268.18</v>
      </c>
      <c r="E19" s="13">
        <v>2060951511.22</v>
      </c>
      <c r="F19" s="13">
        <v>67703170.420000002</v>
      </c>
      <c r="G19" s="13">
        <v>433427291.55000001</v>
      </c>
      <c r="H19" s="13">
        <v>2562081973.1900001</v>
      </c>
      <c r="I19" s="13">
        <v>112705301.34999999</v>
      </c>
      <c r="J19" s="13">
        <v>17234278542.720001</v>
      </c>
      <c r="K19" s="13">
        <v>1662675929.405</v>
      </c>
      <c r="L19" s="13">
        <v>18896954472.125</v>
      </c>
    </row>
    <row r="20" spans="1:12" ht="12" customHeight="1" x14ac:dyDescent="0.2">
      <c r="A20" s="14" t="s">
        <v>426</v>
      </c>
      <c r="B20" s="15">
        <v>6800658730.75</v>
      </c>
      <c r="C20" s="15">
        <v>246970189.13999999</v>
      </c>
      <c r="D20" s="15">
        <v>7047628919.8900003</v>
      </c>
      <c r="E20" s="15">
        <v>1003672701.59</v>
      </c>
      <c r="F20" s="15">
        <v>32822319.960000001</v>
      </c>
      <c r="G20" s="15">
        <v>213811633.97999999</v>
      </c>
      <c r="H20" s="15">
        <v>1250306655.53</v>
      </c>
      <c r="I20" s="15">
        <v>964813.38</v>
      </c>
      <c r="J20" s="15">
        <v>8298900388.8000002</v>
      </c>
      <c r="K20" s="15">
        <v>829397319.63</v>
      </c>
      <c r="L20" s="15">
        <v>9128297708.4300003</v>
      </c>
    </row>
    <row r="21" spans="1:12" ht="12" customHeight="1" x14ac:dyDescent="0.2">
      <c r="A21" s="3" t="str">
        <f>"FY "&amp;RIGHT(A6,4)+1</f>
        <v>FY 2026</v>
      </c>
    </row>
    <row r="22" spans="1:12" ht="12" customHeight="1" x14ac:dyDescent="0.2">
      <c r="A22" s="2" t="str">
        <f>"Oct "&amp;RIGHT(A6,4)</f>
        <v>Oct 2025</v>
      </c>
      <c r="B22" s="11">
        <v>1703439705.5599999</v>
      </c>
      <c r="C22" s="11">
        <v>60330769.310000002</v>
      </c>
      <c r="D22" s="11">
        <v>1763770474.8699999</v>
      </c>
      <c r="E22" s="11">
        <v>253704141.24000001</v>
      </c>
      <c r="F22" s="11">
        <v>7852439.04</v>
      </c>
      <c r="G22" s="11">
        <v>51508358.549999997</v>
      </c>
      <c r="H22" s="11">
        <v>313064938.82999998</v>
      </c>
      <c r="I22" s="11">
        <v>102421.75999999999</v>
      </c>
      <c r="J22" s="11">
        <v>2076937835.46</v>
      </c>
      <c r="K22" s="11">
        <v>238042681.935</v>
      </c>
      <c r="L22" s="11">
        <v>2314980517.395</v>
      </c>
    </row>
    <row r="23" spans="1:12" ht="12" customHeight="1" x14ac:dyDescent="0.2">
      <c r="A23" s="2" t="str">
        <f>"Nov "&amp;RIGHT(A6,4)</f>
        <v>Nov 2025</v>
      </c>
      <c r="B23" s="11">
        <v>1246007804.0999999</v>
      </c>
      <c r="C23" s="11">
        <v>45205285.57</v>
      </c>
      <c r="D23" s="11">
        <v>1291213089.6700001</v>
      </c>
      <c r="E23" s="11">
        <v>185789516.03999999</v>
      </c>
      <c r="F23" s="11">
        <v>5978388.1200000001</v>
      </c>
      <c r="G23" s="11">
        <v>37825013.880000003</v>
      </c>
      <c r="H23" s="11">
        <v>229592918.03999999</v>
      </c>
      <c r="I23" s="11">
        <v>0</v>
      </c>
      <c r="J23" s="11">
        <v>1520806007.71</v>
      </c>
      <c r="K23" s="11">
        <v>178330576.76499999</v>
      </c>
      <c r="L23" s="11">
        <v>1699136584.4749999</v>
      </c>
    </row>
    <row r="24" spans="1:12" ht="12" customHeight="1" x14ac:dyDescent="0.2">
      <c r="A24" s="2" t="str">
        <f>"Dec "&amp;RIGHT(A6,4)</f>
        <v>Dec 2025</v>
      </c>
      <c r="B24" s="11">
        <v>1188151868.6600001</v>
      </c>
      <c r="C24" s="11">
        <v>42665783.340000004</v>
      </c>
      <c r="D24" s="11">
        <v>1230817652</v>
      </c>
      <c r="E24" s="11">
        <v>176793528.66</v>
      </c>
      <c r="F24" s="11">
        <v>5691397.5199999996</v>
      </c>
      <c r="G24" s="11">
        <v>36000690.030000001</v>
      </c>
      <c r="H24" s="11">
        <v>218485616.21000001</v>
      </c>
      <c r="I24" s="11">
        <v>1047667.68</v>
      </c>
      <c r="J24" s="11">
        <v>1450350935.8900001</v>
      </c>
      <c r="K24" s="11">
        <v>138443493.53999999</v>
      </c>
      <c r="L24" s="11">
        <v>1588794429.4300001</v>
      </c>
    </row>
    <row r="25" spans="1:12" ht="12" customHeight="1" x14ac:dyDescent="0.2">
      <c r="A25" s="2" t="str">
        <f>"Jan "&amp;RIGHT(A6,4)+1</f>
        <v>Jan 2026</v>
      </c>
      <c r="B25" s="11">
        <v>1329250311.3299999</v>
      </c>
      <c r="C25" s="11">
        <v>47950205.710000001</v>
      </c>
      <c r="D25" s="11">
        <v>1377200517.04</v>
      </c>
      <c r="E25" s="11">
        <v>198185166.99000001</v>
      </c>
      <c r="F25" s="11">
        <v>6340414.1600000001</v>
      </c>
      <c r="G25" s="11">
        <v>40299714.899999999</v>
      </c>
      <c r="H25" s="11">
        <v>244825296.05000001</v>
      </c>
      <c r="I25" s="11">
        <v>450481.96</v>
      </c>
      <c r="J25" s="11">
        <v>1622476295.05</v>
      </c>
      <c r="K25" s="11">
        <v>154365278.065</v>
      </c>
      <c r="L25" s="11">
        <v>1776841573.115</v>
      </c>
    </row>
    <row r="26" spans="1:12" ht="12" customHeight="1" x14ac:dyDescent="0.2">
      <c r="A26" s="2" t="str">
        <f>"Feb "&amp;RIGHT(A6,4)+1</f>
        <v>Feb 2026</v>
      </c>
      <c r="B26" s="11">
        <v>1422701761.9000001</v>
      </c>
      <c r="C26" s="11">
        <v>51900554.68</v>
      </c>
      <c r="D26" s="11">
        <v>1474602316.5799999</v>
      </c>
      <c r="E26" s="11">
        <v>211003683.46000001</v>
      </c>
      <c r="F26" s="11">
        <v>6790377.7199999997</v>
      </c>
      <c r="G26" s="11">
        <v>42633126.990000002</v>
      </c>
      <c r="H26" s="11">
        <v>260427188.16999999</v>
      </c>
      <c r="I26" s="11">
        <v>102920.06</v>
      </c>
      <c r="J26" s="11">
        <v>1735132424.8099999</v>
      </c>
      <c r="K26" s="11">
        <v>124811400.995</v>
      </c>
      <c r="L26" s="11">
        <v>1859943825.8050001</v>
      </c>
    </row>
    <row r="27" spans="1:12"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c r="L27" s="11" t="s">
        <v>422</v>
      </c>
    </row>
    <row r="28" spans="1:12"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c r="L28" s="11" t="s">
        <v>422</v>
      </c>
    </row>
    <row r="29" spans="1:12"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c r="L29" s="11" t="s">
        <v>422</v>
      </c>
    </row>
    <row r="30" spans="1:12"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c r="L30" s="11" t="s">
        <v>422</v>
      </c>
    </row>
    <row r="31" spans="1:12"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c r="L31" s="11" t="s">
        <v>422</v>
      </c>
    </row>
    <row r="32" spans="1:12"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c r="L32" s="11" t="s">
        <v>422</v>
      </c>
    </row>
    <row r="33" spans="1:12"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c r="L33" s="11" t="s">
        <v>422</v>
      </c>
    </row>
    <row r="34" spans="1:12" ht="12" customHeight="1" x14ac:dyDescent="0.2">
      <c r="A34" s="12" t="s">
        <v>55</v>
      </c>
      <c r="B34" s="13">
        <v>6889551451.5500002</v>
      </c>
      <c r="C34" s="13">
        <v>248052598.61000001</v>
      </c>
      <c r="D34" s="13">
        <v>7137604050.1599998</v>
      </c>
      <c r="E34" s="13">
        <v>1025476036.39</v>
      </c>
      <c r="F34" s="13">
        <v>32653016.559999999</v>
      </c>
      <c r="G34" s="13">
        <v>208266904.34999999</v>
      </c>
      <c r="H34" s="13">
        <v>1266395957.3</v>
      </c>
      <c r="I34" s="13">
        <v>1703491.46</v>
      </c>
      <c r="J34" s="13">
        <v>8405703498.9200001</v>
      </c>
      <c r="K34" s="13">
        <v>833993431.29999995</v>
      </c>
      <c r="L34" s="13">
        <v>9239696930.2199993</v>
      </c>
    </row>
    <row r="35" spans="1:12" ht="12" customHeight="1" x14ac:dyDescent="0.2">
      <c r="A35" s="14" t="str">
        <f>"Total "&amp;MID(A20,7,LEN(A20)-13)&amp;" Months"</f>
        <v>Total 5 Months</v>
      </c>
      <c r="B35" s="15">
        <v>6889551451.5500002</v>
      </c>
      <c r="C35" s="15">
        <v>248052598.61000001</v>
      </c>
      <c r="D35" s="15">
        <v>7137604050.1599998</v>
      </c>
      <c r="E35" s="15">
        <v>1025476036.39</v>
      </c>
      <c r="F35" s="15">
        <v>32653016.559999999</v>
      </c>
      <c r="G35" s="15">
        <v>208266904.34999999</v>
      </c>
      <c r="H35" s="15">
        <v>1266395957.3</v>
      </c>
      <c r="I35" s="15">
        <v>1703491.46</v>
      </c>
      <c r="J35" s="15">
        <v>8405703498.9200001</v>
      </c>
      <c r="K35" s="15">
        <v>833993431.29999995</v>
      </c>
      <c r="L35" s="15">
        <v>9239696930.2199993</v>
      </c>
    </row>
    <row r="36" spans="1:12" ht="12" customHeight="1" x14ac:dyDescent="0.2">
      <c r="A36" s="85"/>
      <c r="B36" s="85"/>
      <c r="C36" s="85"/>
      <c r="D36" s="85"/>
      <c r="E36" s="85"/>
      <c r="F36" s="85"/>
      <c r="G36" s="85"/>
      <c r="H36" s="85"/>
      <c r="I36" s="85"/>
      <c r="J36" s="85"/>
      <c r="K36" s="85"/>
      <c r="L36" s="85"/>
    </row>
    <row r="37" spans="1:12" ht="103.5" customHeight="1" x14ac:dyDescent="0.2">
      <c r="A37" s="87" t="s">
        <v>427</v>
      </c>
      <c r="B37" s="87"/>
      <c r="C37" s="87"/>
      <c r="D37" s="87"/>
      <c r="E37" s="87"/>
      <c r="F37" s="87"/>
      <c r="G37" s="87"/>
      <c r="H37" s="87"/>
      <c r="I37" s="87"/>
      <c r="J37" s="87"/>
      <c r="K37" s="87"/>
      <c r="L37" s="87"/>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92" t="s">
        <v>445</v>
      </c>
      <c r="B1" s="92"/>
      <c r="C1" s="92"/>
      <c r="D1" s="92"/>
      <c r="E1" s="92"/>
      <c r="F1" s="92"/>
      <c r="G1" s="92"/>
      <c r="H1" s="92"/>
      <c r="I1" s="5"/>
      <c r="J1" s="139">
        <v>46150</v>
      </c>
    </row>
    <row r="2" spans="1:10" ht="12" customHeight="1" x14ac:dyDescent="0.2">
      <c r="A2" s="94" t="s">
        <v>87</v>
      </c>
      <c r="B2" s="94"/>
      <c r="C2" s="94"/>
      <c r="D2" s="94"/>
      <c r="E2" s="94"/>
      <c r="F2" s="94"/>
      <c r="G2" s="94"/>
      <c r="H2" s="94"/>
      <c r="I2" s="5"/>
      <c r="J2" s="1"/>
    </row>
    <row r="3" spans="1:10" ht="24" customHeight="1" x14ac:dyDescent="0.2">
      <c r="A3" s="96" t="s">
        <v>50</v>
      </c>
      <c r="B3" s="91" t="s">
        <v>400</v>
      </c>
      <c r="C3" s="91"/>
      <c r="D3" s="91"/>
      <c r="E3" s="89"/>
      <c r="F3" s="91" t="s">
        <v>88</v>
      </c>
      <c r="G3" s="91"/>
      <c r="H3" s="91"/>
      <c r="I3" s="91"/>
      <c r="J3" s="91"/>
    </row>
    <row r="4" spans="1:10" ht="24" customHeight="1" x14ac:dyDescent="0.2">
      <c r="A4" s="97"/>
      <c r="B4" s="10" t="s">
        <v>223</v>
      </c>
      <c r="C4" s="10" t="s">
        <v>401</v>
      </c>
      <c r="D4" s="10" t="s">
        <v>402</v>
      </c>
      <c r="E4" s="10" t="s">
        <v>429</v>
      </c>
      <c r="F4" s="10" t="s">
        <v>78</v>
      </c>
      <c r="G4" s="10" t="s">
        <v>79</v>
      </c>
      <c r="H4" s="10" t="s">
        <v>80</v>
      </c>
      <c r="I4" s="10" t="s">
        <v>395</v>
      </c>
      <c r="J4" s="9" t="s">
        <v>55</v>
      </c>
    </row>
    <row r="5" spans="1:10" ht="12" customHeight="1" x14ac:dyDescent="0.2">
      <c r="A5" s="1"/>
      <c r="B5" s="85" t="str">
        <f>REPT("-",120)&amp;" Number "&amp;REPT("-",120)</f>
        <v>------------------------------------------------------------------------------------------------------------------------ Number ------------------------------------------------------------------------------------------------------------------------</v>
      </c>
      <c r="C5" s="85"/>
      <c r="D5" s="85"/>
      <c r="E5" s="85"/>
      <c r="F5" s="85"/>
      <c r="G5" s="85"/>
      <c r="H5" s="85"/>
      <c r="I5" s="85"/>
      <c r="J5" s="85"/>
    </row>
    <row r="6" spans="1:10" ht="12" customHeight="1" x14ac:dyDescent="0.2">
      <c r="A6" s="3" t="s">
        <v>425</v>
      </c>
    </row>
    <row r="7" spans="1:10" ht="12" customHeight="1" x14ac:dyDescent="0.2">
      <c r="A7" s="2" t="str">
        <f>"Oct "&amp;RIGHT(A6,4)-1</f>
        <v>Oct 2024</v>
      </c>
      <c r="B7" s="11">
        <v>12580580.359999999</v>
      </c>
      <c r="C7" s="11">
        <v>387372.20150000002</v>
      </c>
      <c r="D7" s="11">
        <v>3213485.0474</v>
      </c>
      <c r="E7" s="11">
        <v>16142237.3247</v>
      </c>
      <c r="F7" s="11">
        <v>237317580</v>
      </c>
      <c r="G7" s="11">
        <v>7334232</v>
      </c>
      <c r="H7" s="11">
        <v>60841859</v>
      </c>
      <c r="I7" s="11">
        <v>92966</v>
      </c>
      <c r="J7" s="11">
        <v>305586637</v>
      </c>
    </row>
    <row r="8" spans="1:10" ht="12" customHeight="1" x14ac:dyDescent="0.2">
      <c r="A8" s="2" t="str">
        <f>"Nov "&amp;RIGHT(A6,4)-1</f>
        <v>Nov 2024</v>
      </c>
      <c r="B8" s="11">
        <v>12691702.781400001</v>
      </c>
      <c r="C8" s="11">
        <v>395749.86729999998</v>
      </c>
      <c r="D8" s="11">
        <v>3195803.4251999999</v>
      </c>
      <c r="E8" s="11">
        <v>16281715.210200001</v>
      </c>
      <c r="F8" s="11">
        <v>186057903</v>
      </c>
      <c r="G8" s="11">
        <v>5808999</v>
      </c>
      <c r="H8" s="11">
        <v>46909476</v>
      </c>
      <c r="I8" s="11">
        <v>13808</v>
      </c>
      <c r="J8" s="11">
        <v>238790186</v>
      </c>
    </row>
    <row r="9" spans="1:10" ht="12" customHeight="1" x14ac:dyDescent="0.2">
      <c r="A9" s="2" t="str">
        <f>"Dec "&amp;RIGHT(A6,4)-1</f>
        <v>Dec 2024</v>
      </c>
      <c r="B9" s="11">
        <v>12146242.3387</v>
      </c>
      <c r="C9" s="11">
        <v>372232.38189999998</v>
      </c>
      <c r="D9" s="11">
        <v>3005099.5830000001</v>
      </c>
      <c r="E9" s="11">
        <v>15536978.425000001</v>
      </c>
      <c r="F9" s="11">
        <v>165332486</v>
      </c>
      <c r="G9" s="11">
        <v>5061784</v>
      </c>
      <c r="H9" s="11">
        <v>40864701</v>
      </c>
      <c r="I9" s="11">
        <v>7770</v>
      </c>
      <c r="J9" s="11">
        <v>211266741</v>
      </c>
    </row>
    <row r="10" spans="1:10" ht="12" customHeight="1" x14ac:dyDescent="0.2">
      <c r="A10" s="2" t="str">
        <f>"Jan "&amp;RIGHT(A6,4)</f>
        <v>Jan 2025</v>
      </c>
      <c r="B10" s="11">
        <v>11950090.5328</v>
      </c>
      <c r="C10" s="11">
        <v>367461.52789999999</v>
      </c>
      <c r="D10" s="11">
        <v>3032253.8547999999</v>
      </c>
      <c r="E10" s="11">
        <v>15316522.1141</v>
      </c>
      <c r="F10" s="11">
        <v>186480769</v>
      </c>
      <c r="G10" s="11">
        <v>5760640</v>
      </c>
      <c r="H10" s="11">
        <v>47536195</v>
      </c>
      <c r="I10" s="11">
        <v>70912</v>
      </c>
      <c r="J10" s="11">
        <v>239848516</v>
      </c>
    </row>
    <row r="11" spans="1:10" ht="12" customHeight="1" x14ac:dyDescent="0.2">
      <c r="A11" s="2" t="str">
        <f>"Feb "&amp;RIGHT(A6,4)</f>
        <v>Feb 2025</v>
      </c>
      <c r="B11" s="11">
        <v>12154357.074999999</v>
      </c>
      <c r="C11" s="11">
        <v>363905.30910000001</v>
      </c>
      <c r="D11" s="11">
        <v>2956074.0800999999</v>
      </c>
      <c r="E11" s="11">
        <v>15504364.617000001</v>
      </c>
      <c r="F11" s="11">
        <v>194470029</v>
      </c>
      <c r="G11" s="11">
        <v>5808542</v>
      </c>
      <c r="H11" s="11">
        <v>47183924</v>
      </c>
      <c r="I11" s="11">
        <v>4375</v>
      </c>
      <c r="J11" s="11">
        <v>247466870</v>
      </c>
    </row>
    <row r="12" spans="1:10" ht="12" customHeight="1" x14ac:dyDescent="0.2">
      <c r="A12" s="2" t="str">
        <f>"Mar "&amp;RIGHT(A6,4)</f>
        <v>Mar 2025</v>
      </c>
      <c r="B12" s="11">
        <v>12255539.115900001</v>
      </c>
      <c r="C12" s="11">
        <v>364533.84019999998</v>
      </c>
      <c r="D12" s="11">
        <v>3108474.4145999998</v>
      </c>
      <c r="E12" s="11">
        <v>15707949.298699999</v>
      </c>
      <c r="F12" s="11">
        <v>201773127</v>
      </c>
      <c r="G12" s="11">
        <v>6013350</v>
      </c>
      <c r="H12" s="11">
        <v>51277392</v>
      </c>
      <c r="I12" s="11">
        <v>17405</v>
      </c>
      <c r="J12" s="11">
        <v>259081274</v>
      </c>
    </row>
    <row r="13" spans="1:10" ht="12" customHeight="1" x14ac:dyDescent="0.2">
      <c r="A13" s="2" t="str">
        <f>"Apr "&amp;RIGHT(A6,4)</f>
        <v>Apr 2025</v>
      </c>
      <c r="B13" s="11">
        <v>12477171.7042</v>
      </c>
      <c r="C13" s="11">
        <v>380027.99</v>
      </c>
      <c r="D13" s="11">
        <v>3095398.1570000001</v>
      </c>
      <c r="E13" s="11">
        <v>15966448.7597</v>
      </c>
      <c r="F13" s="11">
        <v>216506529</v>
      </c>
      <c r="G13" s="11">
        <v>6587018</v>
      </c>
      <c r="H13" s="11">
        <v>53652478</v>
      </c>
      <c r="I13" s="11">
        <v>138</v>
      </c>
      <c r="J13" s="11">
        <v>276746163</v>
      </c>
    </row>
    <row r="14" spans="1:10" ht="12" customHeight="1" x14ac:dyDescent="0.2">
      <c r="A14" s="2" t="str">
        <f>"May "&amp;RIGHT(A6,4)</f>
        <v>May 2025</v>
      </c>
      <c r="B14" s="11">
        <v>11935452.7607</v>
      </c>
      <c r="C14" s="11">
        <v>334853.16269999999</v>
      </c>
      <c r="D14" s="11">
        <v>3022090.3533999999</v>
      </c>
      <c r="E14" s="11">
        <v>15280241.6394</v>
      </c>
      <c r="F14" s="11">
        <v>210490066</v>
      </c>
      <c r="G14" s="11">
        <v>5930227</v>
      </c>
      <c r="H14" s="11">
        <v>53521017</v>
      </c>
      <c r="I14" s="11">
        <v>305665</v>
      </c>
      <c r="J14" s="11">
        <v>270246975</v>
      </c>
    </row>
    <row r="15" spans="1:10" ht="12" customHeight="1" x14ac:dyDescent="0.2">
      <c r="A15" s="2" t="str">
        <f>"Jun "&amp;RIGHT(A6,4)</f>
        <v>Jun 2025</v>
      </c>
      <c r="B15" s="11">
        <v>4626512.0642999997</v>
      </c>
      <c r="C15" s="11">
        <v>89826.175199999998</v>
      </c>
      <c r="D15" s="11">
        <v>1166614.3215000001</v>
      </c>
      <c r="E15" s="11">
        <v>6750854.3690999998</v>
      </c>
      <c r="F15" s="11">
        <v>44268500</v>
      </c>
      <c r="G15" s="11">
        <v>848436</v>
      </c>
      <c r="H15" s="11">
        <v>11019033</v>
      </c>
      <c r="I15" s="11">
        <v>10188940</v>
      </c>
      <c r="J15" s="11">
        <v>66324909</v>
      </c>
    </row>
    <row r="16" spans="1:10" ht="12" customHeight="1" x14ac:dyDescent="0.2">
      <c r="A16" s="2" t="str">
        <f>"Jul "&amp;RIGHT(A6,4)</f>
        <v>Jul 2025</v>
      </c>
      <c r="B16" s="11">
        <v>657818.5575</v>
      </c>
      <c r="C16" s="11">
        <v>6378.5920999999998</v>
      </c>
      <c r="D16" s="11">
        <v>69921.813399999999</v>
      </c>
      <c r="E16" s="11">
        <v>1225163.9701</v>
      </c>
      <c r="F16" s="11">
        <v>8008914</v>
      </c>
      <c r="G16" s="11">
        <v>76086</v>
      </c>
      <c r="H16" s="11">
        <v>834051</v>
      </c>
      <c r="I16" s="11">
        <v>5849392</v>
      </c>
      <c r="J16" s="11">
        <v>14768443</v>
      </c>
    </row>
    <row r="17" spans="1:10" ht="12" customHeight="1" x14ac:dyDescent="0.2">
      <c r="A17" s="2" t="str">
        <f>"Aug "&amp;RIGHT(A6,4)</f>
        <v>Aug 2025</v>
      </c>
      <c r="B17" s="11">
        <v>9077100.1630000006</v>
      </c>
      <c r="C17" s="11">
        <v>260232.40919999999</v>
      </c>
      <c r="D17" s="11">
        <v>1758218.2535000001</v>
      </c>
      <c r="E17" s="11">
        <v>11264952.535</v>
      </c>
      <c r="F17" s="11">
        <v>116149273</v>
      </c>
      <c r="G17" s="11">
        <v>3293192</v>
      </c>
      <c r="H17" s="11">
        <v>22249920</v>
      </c>
      <c r="I17" s="11">
        <v>403666</v>
      </c>
      <c r="J17" s="11">
        <v>142096051</v>
      </c>
    </row>
    <row r="18" spans="1:10" ht="12" customHeight="1" x14ac:dyDescent="0.2">
      <c r="A18" s="2" t="str">
        <f>"Sep "&amp;RIGHT(A6,4)</f>
        <v>Sep 2025</v>
      </c>
      <c r="B18" s="11">
        <v>12402685.974099999</v>
      </c>
      <c r="C18" s="11">
        <v>375155.69400000002</v>
      </c>
      <c r="D18" s="11">
        <v>2952569.9276999999</v>
      </c>
      <c r="E18" s="11">
        <v>15727324.7031</v>
      </c>
      <c r="F18" s="11">
        <v>235574953</v>
      </c>
      <c r="G18" s="11">
        <v>7128915</v>
      </c>
      <c r="H18" s="11">
        <v>56106359</v>
      </c>
      <c r="I18" s="11">
        <v>4899</v>
      </c>
      <c r="J18" s="11">
        <v>298815126</v>
      </c>
    </row>
    <row r="19" spans="1:10" ht="12" customHeight="1" x14ac:dyDescent="0.2">
      <c r="A19" s="12" t="s">
        <v>55</v>
      </c>
      <c r="B19" s="13">
        <v>12288202.515900001</v>
      </c>
      <c r="C19" s="13">
        <v>371254.66379999998</v>
      </c>
      <c r="D19" s="13">
        <v>3064583.2047999999</v>
      </c>
      <c r="E19" s="13">
        <v>15718198.010199999</v>
      </c>
      <c r="F19" s="13">
        <v>2002430129</v>
      </c>
      <c r="G19" s="13">
        <v>59651421</v>
      </c>
      <c r="H19" s="13">
        <v>491996405</v>
      </c>
      <c r="I19" s="13">
        <v>16959936</v>
      </c>
      <c r="J19" s="13">
        <v>2571037891</v>
      </c>
    </row>
    <row r="20" spans="1:10" ht="12" customHeight="1" x14ac:dyDescent="0.2">
      <c r="A20" s="14" t="s">
        <v>426</v>
      </c>
      <c r="B20" s="15">
        <v>12304594.6176</v>
      </c>
      <c r="C20" s="15">
        <v>377344.25750000001</v>
      </c>
      <c r="D20" s="15">
        <v>3080543.1981000002</v>
      </c>
      <c r="E20" s="15">
        <v>15756363.5382</v>
      </c>
      <c r="F20" s="15">
        <v>969658767</v>
      </c>
      <c r="G20" s="15">
        <v>29774197</v>
      </c>
      <c r="H20" s="15">
        <v>243336155</v>
      </c>
      <c r="I20" s="15">
        <v>189831</v>
      </c>
      <c r="J20" s="15">
        <v>1242958950</v>
      </c>
    </row>
    <row r="21" spans="1:10" ht="12" customHeight="1" x14ac:dyDescent="0.2">
      <c r="A21" s="3" t="str">
        <f>"FY "&amp;RIGHT(A6,4)+1</f>
        <v>FY 2026</v>
      </c>
    </row>
    <row r="22" spans="1:10" ht="12" customHeight="1" x14ac:dyDescent="0.2">
      <c r="A22" s="2" t="str">
        <f>"Oct "&amp;RIGHT(A6,4)</f>
        <v>Oct 2025</v>
      </c>
      <c r="B22" s="11">
        <v>12484191.970799999</v>
      </c>
      <c r="C22" s="11">
        <v>368319.99540000001</v>
      </c>
      <c r="D22" s="11">
        <v>3188900.8530000001</v>
      </c>
      <c r="E22" s="11">
        <v>16019963.3224</v>
      </c>
      <c r="F22" s="11">
        <v>237532441</v>
      </c>
      <c r="G22" s="11">
        <v>7022127</v>
      </c>
      <c r="H22" s="11">
        <v>60797315</v>
      </c>
      <c r="I22" s="11">
        <v>17966</v>
      </c>
      <c r="J22" s="11">
        <v>305369849</v>
      </c>
    </row>
    <row r="23" spans="1:10" ht="12" customHeight="1" x14ac:dyDescent="0.2">
      <c r="A23" s="2" t="str">
        <f>"Nov "&amp;RIGHT(A6,4)</f>
        <v>Nov 2025</v>
      </c>
      <c r="B23" s="11">
        <v>12660551.697799999</v>
      </c>
      <c r="C23" s="11">
        <v>383051.8469</v>
      </c>
      <c r="D23" s="11">
        <v>3203408.8747</v>
      </c>
      <c r="E23" s="11">
        <v>16234990.2905</v>
      </c>
      <c r="F23" s="11">
        <v>177686532</v>
      </c>
      <c r="G23" s="11">
        <v>5381112</v>
      </c>
      <c r="H23" s="11">
        <v>45001485</v>
      </c>
      <c r="I23" s="11">
        <v>0</v>
      </c>
      <c r="J23" s="11">
        <v>228069129</v>
      </c>
    </row>
    <row r="24" spans="1:10" ht="12" customHeight="1" x14ac:dyDescent="0.2">
      <c r="A24" s="2" t="str">
        <f>"Dec "&amp;RIGHT(A6,4)</f>
        <v>Dec 2025</v>
      </c>
      <c r="B24" s="11">
        <v>11914427.2883</v>
      </c>
      <c r="C24" s="11">
        <v>354565.24560000002</v>
      </c>
      <c r="D24" s="11">
        <v>2968375.0701000001</v>
      </c>
      <c r="E24" s="11">
        <v>15263391.5856</v>
      </c>
      <c r="F24" s="11">
        <v>162809898</v>
      </c>
      <c r="G24" s="11">
        <v>4849502</v>
      </c>
      <c r="H24" s="11">
        <v>40599413</v>
      </c>
      <c r="I24" s="11">
        <v>241547</v>
      </c>
      <c r="J24" s="11">
        <v>208500360</v>
      </c>
    </row>
    <row r="25" spans="1:10" ht="12" customHeight="1" x14ac:dyDescent="0.2">
      <c r="A25" s="2" t="str">
        <f>"Jan "&amp;RIGHT(A6,4)+1</f>
        <v>Jan 2026</v>
      </c>
      <c r="B25" s="11">
        <v>11771759.743100001</v>
      </c>
      <c r="C25" s="11">
        <v>349028.6139</v>
      </c>
      <c r="D25" s="11">
        <v>2980711.8404000001</v>
      </c>
      <c r="E25" s="11">
        <v>15109071.1973</v>
      </c>
      <c r="F25" s="11">
        <v>178831120</v>
      </c>
      <c r="G25" s="11">
        <v>5311193</v>
      </c>
      <c r="H25" s="11">
        <v>45357702</v>
      </c>
      <c r="I25" s="11">
        <v>82093</v>
      </c>
      <c r="J25" s="11">
        <v>229582108</v>
      </c>
    </row>
    <row r="26" spans="1:10" ht="12" customHeight="1" x14ac:dyDescent="0.2">
      <c r="A26" s="2" t="str">
        <f>"Feb "&amp;RIGHT(A6,4)+1</f>
        <v>Feb 2026</v>
      </c>
      <c r="B26" s="11">
        <v>11981070.3949</v>
      </c>
      <c r="C26" s="11">
        <v>366713.50939999998</v>
      </c>
      <c r="D26" s="11">
        <v>3005298.7283000001</v>
      </c>
      <c r="E26" s="11">
        <v>15351433.6568</v>
      </c>
      <c r="F26" s="11">
        <v>192626137</v>
      </c>
      <c r="G26" s="11">
        <v>5900156</v>
      </c>
      <c r="H26" s="11">
        <v>48353090</v>
      </c>
      <c r="I26" s="11">
        <v>16130</v>
      </c>
      <c r="J26" s="11">
        <v>246895513</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12162400.219000001</v>
      </c>
      <c r="C34" s="13">
        <v>364335.84220000001</v>
      </c>
      <c r="D34" s="13">
        <v>3069339.0732999998</v>
      </c>
      <c r="E34" s="13">
        <v>15595770.010500001</v>
      </c>
      <c r="F34" s="13">
        <v>949486128</v>
      </c>
      <c r="G34" s="13">
        <v>28464090</v>
      </c>
      <c r="H34" s="13">
        <v>240109005</v>
      </c>
      <c r="I34" s="13">
        <v>357736</v>
      </c>
      <c r="J34" s="13">
        <v>1218416959</v>
      </c>
    </row>
    <row r="35" spans="1:10" ht="12" customHeight="1" x14ac:dyDescent="0.2">
      <c r="A35" s="14" t="str">
        <f>"Total "&amp;MID(A20,7,LEN(A20)-13)&amp;" Months"</f>
        <v>Total 5 Months</v>
      </c>
      <c r="B35" s="15">
        <v>12162400.219000001</v>
      </c>
      <c r="C35" s="15">
        <v>364335.84220000001</v>
      </c>
      <c r="D35" s="15">
        <v>3069339.0732999998</v>
      </c>
      <c r="E35" s="15">
        <v>15595770.010500001</v>
      </c>
      <c r="F35" s="15">
        <v>949486128</v>
      </c>
      <c r="G35" s="15">
        <v>28464090</v>
      </c>
      <c r="H35" s="15">
        <v>240109005</v>
      </c>
      <c r="I35" s="15">
        <v>357736</v>
      </c>
      <c r="J35" s="15">
        <v>1218416959</v>
      </c>
    </row>
    <row r="36" spans="1:10" ht="12" customHeight="1" x14ac:dyDescent="0.2">
      <c r="A36" s="85"/>
      <c r="B36" s="85"/>
      <c r="C36" s="85"/>
      <c r="D36" s="85"/>
      <c r="E36" s="85"/>
      <c r="F36" s="85"/>
      <c r="G36" s="85"/>
      <c r="H36" s="85"/>
      <c r="I36" s="85"/>
      <c r="J36" s="85"/>
    </row>
    <row r="37" spans="1:10" ht="69.95" customHeight="1" x14ac:dyDescent="0.2">
      <c r="A37" s="87" t="s">
        <v>434</v>
      </c>
      <c r="B37" s="87"/>
      <c r="C37" s="87"/>
      <c r="D37" s="87"/>
      <c r="E37" s="87"/>
      <c r="F37" s="87"/>
      <c r="G37" s="87"/>
      <c r="H37" s="87"/>
      <c r="I37" s="87"/>
      <c r="J37" s="87"/>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2" max="12" width="10.85546875" bestFit="1" customWidth="1"/>
  </cols>
  <sheetData>
    <row r="1" spans="1:12" ht="12" customHeight="1" x14ac:dyDescent="0.2">
      <c r="A1" s="92" t="s">
        <v>445</v>
      </c>
      <c r="B1" s="92"/>
      <c r="C1" s="92"/>
      <c r="D1" s="92"/>
      <c r="E1" s="92"/>
      <c r="F1" s="92"/>
      <c r="G1" s="92"/>
      <c r="H1" s="92"/>
      <c r="I1" s="92"/>
      <c r="J1" s="139">
        <v>46150</v>
      </c>
    </row>
    <row r="2" spans="1:12" ht="12" customHeight="1" x14ac:dyDescent="0.2">
      <c r="A2" s="94" t="s">
        <v>89</v>
      </c>
      <c r="B2" s="94"/>
      <c r="C2" s="94"/>
      <c r="D2" s="94"/>
      <c r="E2" s="94"/>
      <c r="F2" s="94"/>
      <c r="G2" s="94"/>
      <c r="H2" s="94"/>
      <c r="I2" s="94"/>
      <c r="J2" s="1"/>
    </row>
    <row r="3" spans="1:12" ht="24" customHeight="1" x14ac:dyDescent="0.2">
      <c r="A3" s="96" t="s">
        <v>50</v>
      </c>
      <c r="B3" s="91" t="s">
        <v>90</v>
      </c>
      <c r="C3" s="91"/>
      <c r="D3" s="89"/>
      <c r="E3" s="91" t="s">
        <v>91</v>
      </c>
      <c r="F3" s="91"/>
      <c r="G3" s="89"/>
      <c r="H3" s="88" t="s">
        <v>396</v>
      </c>
      <c r="I3" s="88" t="s">
        <v>428</v>
      </c>
      <c r="J3" s="90" t="s">
        <v>435</v>
      </c>
    </row>
    <row r="4" spans="1:12" ht="24" customHeight="1" x14ac:dyDescent="0.2">
      <c r="A4" s="97"/>
      <c r="B4" s="10" t="s">
        <v>78</v>
      </c>
      <c r="C4" s="10" t="s">
        <v>79</v>
      </c>
      <c r="D4" s="10" t="s">
        <v>92</v>
      </c>
      <c r="E4" s="10" t="s">
        <v>78</v>
      </c>
      <c r="F4" s="10" t="s">
        <v>79</v>
      </c>
      <c r="G4" s="10" t="s">
        <v>92</v>
      </c>
      <c r="H4" s="98"/>
      <c r="I4" s="89"/>
      <c r="J4" s="91"/>
    </row>
    <row r="5" spans="1:12" ht="12" customHeight="1" x14ac:dyDescent="0.2">
      <c r="A5" s="1"/>
      <c r="B5" s="134" t="str">
        <f>REPT("-",120)&amp;" Number "&amp;REPT("-",120)</f>
        <v>------------------------------------------------------------------------------------------------------------------------ Number ------------------------------------------------------------------------------------------------------------------------</v>
      </c>
      <c r="C5" s="134"/>
      <c r="D5" s="134"/>
      <c r="E5" s="134"/>
      <c r="F5" s="134"/>
      <c r="G5" s="134"/>
      <c r="H5" s="134"/>
      <c r="I5" s="134"/>
      <c r="J5" s="134"/>
    </row>
    <row r="6" spans="1:12" ht="12" customHeight="1" x14ac:dyDescent="0.2">
      <c r="A6" s="3" t="s">
        <v>425</v>
      </c>
    </row>
    <row r="7" spans="1:12" ht="12" customHeight="1" x14ac:dyDescent="0.2">
      <c r="A7" s="2" t="str">
        <f>"Oct "&amp;RIGHT(A6,4)-1</f>
        <v>Oct 2024</v>
      </c>
      <c r="B7" s="11">
        <v>12090201</v>
      </c>
      <c r="C7" s="11">
        <v>1389176</v>
      </c>
      <c r="D7" s="11">
        <v>13479377</v>
      </c>
      <c r="E7" s="11">
        <v>225227379</v>
      </c>
      <c r="F7" s="11">
        <v>5945056</v>
      </c>
      <c r="G7" s="11">
        <v>231172435</v>
      </c>
      <c r="H7" s="11">
        <v>92966</v>
      </c>
      <c r="I7" s="11">
        <v>14963854</v>
      </c>
      <c r="J7" s="16">
        <v>20.424299999999999</v>
      </c>
      <c r="L7" s="83"/>
    </row>
    <row r="8" spans="1:12" ht="12" customHeight="1" x14ac:dyDescent="0.2">
      <c r="A8" s="2" t="str">
        <f>"Nov "&amp;RIGHT(A6,4)-1</f>
        <v>Nov 2024</v>
      </c>
      <c r="B8" s="11">
        <v>9483699</v>
      </c>
      <c r="C8" s="11">
        <v>1103315</v>
      </c>
      <c r="D8" s="11">
        <v>10587014</v>
      </c>
      <c r="E8" s="11">
        <v>176574204</v>
      </c>
      <c r="F8" s="11">
        <v>4705684</v>
      </c>
      <c r="G8" s="11">
        <v>181279888</v>
      </c>
      <c r="H8" s="11">
        <v>13808</v>
      </c>
      <c r="I8" s="11">
        <v>15093150</v>
      </c>
      <c r="J8" s="16">
        <v>15.8344</v>
      </c>
      <c r="L8" s="83"/>
    </row>
    <row r="9" spans="1:12" ht="12" customHeight="1" x14ac:dyDescent="0.2">
      <c r="A9" s="2" t="str">
        <f>"Dec "&amp;RIGHT(A6,4)-1</f>
        <v>Dec 2024</v>
      </c>
      <c r="B9" s="11">
        <v>8429928</v>
      </c>
      <c r="C9" s="11">
        <v>966053</v>
      </c>
      <c r="D9" s="11">
        <v>9395981</v>
      </c>
      <c r="E9" s="11">
        <v>156902558</v>
      </c>
      <c r="F9" s="11">
        <v>4095731</v>
      </c>
      <c r="G9" s="11">
        <v>160998289</v>
      </c>
      <c r="H9" s="11">
        <v>7770</v>
      </c>
      <c r="I9" s="11">
        <v>14402779</v>
      </c>
      <c r="J9" s="16">
        <v>14.6693</v>
      </c>
      <c r="L9" s="83"/>
    </row>
    <row r="10" spans="1:12" ht="12" customHeight="1" x14ac:dyDescent="0.2">
      <c r="A10" s="2" t="str">
        <f>"Jan "&amp;RIGHT(A6,4)</f>
        <v>Jan 2025</v>
      </c>
      <c r="B10" s="11">
        <v>11994420</v>
      </c>
      <c r="C10" s="11">
        <v>1200570</v>
      </c>
      <c r="D10" s="11">
        <v>13194990</v>
      </c>
      <c r="E10" s="11">
        <v>174486349</v>
      </c>
      <c r="F10" s="11">
        <v>4560070</v>
      </c>
      <c r="G10" s="11">
        <v>179046419</v>
      </c>
      <c r="H10" s="11">
        <v>70912</v>
      </c>
      <c r="I10" s="11">
        <v>14198416</v>
      </c>
      <c r="J10" s="16">
        <v>16.9114</v>
      </c>
      <c r="L10" s="83"/>
    </row>
    <row r="11" spans="1:12" ht="12" customHeight="1" x14ac:dyDescent="0.2">
      <c r="A11" s="2" t="str">
        <f>"Feb "&amp;RIGHT(A6,4)</f>
        <v>Feb 2025</v>
      </c>
      <c r="B11" s="11">
        <v>9792678</v>
      </c>
      <c r="C11" s="11">
        <v>1105983</v>
      </c>
      <c r="D11" s="11">
        <v>10898661</v>
      </c>
      <c r="E11" s="11">
        <v>184677351</v>
      </c>
      <c r="F11" s="11">
        <v>4702559</v>
      </c>
      <c r="G11" s="11">
        <v>189379910</v>
      </c>
      <c r="H11" s="11">
        <v>4375</v>
      </c>
      <c r="I11" s="11">
        <v>14372546</v>
      </c>
      <c r="J11" s="16">
        <v>17.218599999999999</v>
      </c>
      <c r="L11" s="83"/>
    </row>
    <row r="12" spans="1:12" ht="12" customHeight="1" x14ac:dyDescent="0.2">
      <c r="A12" s="2" t="str">
        <f>"Mar "&amp;RIGHT(A6,4)</f>
        <v>Mar 2025</v>
      </c>
      <c r="B12" s="11">
        <v>10825239</v>
      </c>
      <c r="C12" s="11">
        <v>1196362</v>
      </c>
      <c r="D12" s="11">
        <v>12021601</v>
      </c>
      <c r="E12" s="11">
        <v>190947888</v>
      </c>
      <c r="F12" s="11">
        <v>4816988</v>
      </c>
      <c r="G12" s="11">
        <v>195764876</v>
      </c>
      <c r="H12" s="11">
        <v>17405</v>
      </c>
      <c r="I12" s="11">
        <v>14561269</v>
      </c>
      <c r="J12" s="16">
        <v>17.795000000000002</v>
      </c>
      <c r="L12" s="83"/>
    </row>
    <row r="13" spans="1:12" ht="12" customHeight="1" x14ac:dyDescent="0.2">
      <c r="A13" s="2" t="str">
        <f>"Apr "&amp;RIGHT(A6,4)</f>
        <v>Apr 2025</v>
      </c>
      <c r="B13" s="11">
        <v>11258859</v>
      </c>
      <c r="C13" s="11">
        <v>1272485</v>
      </c>
      <c r="D13" s="11">
        <v>12531344</v>
      </c>
      <c r="E13" s="11">
        <v>205247670</v>
      </c>
      <c r="F13" s="11">
        <v>5314533</v>
      </c>
      <c r="G13" s="11">
        <v>210562203</v>
      </c>
      <c r="H13" s="11">
        <v>138</v>
      </c>
      <c r="I13" s="11">
        <v>14800898</v>
      </c>
      <c r="J13" s="16">
        <v>18.697900000000001</v>
      </c>
      <c r="L13" s="83"/>
    </row>
    <row r="14" spans="1:12" ht="12" customHeight="1" x14ac:dyDescent="0.2">
      <c r="A14" s="2" t="str">
        <f>"May "&amp;RIGHT(A6,4)</f>
        <v>May 2025</v>
      </c>
      <c r="B14" s="11">
        <v>11797001</v>
      </c>
      <c r="C14" s="11">
        <v>1257469</v>
      </c>
      <c r="D14" s="11">
        <v>13054470</v>
      </c>
      <c r="E14" s="11">
        <v>198693065</v>
      </c>
      <c r="F14" s="11">
        <v>4672758</v>
      </c>
      <c r="G14" s="11">
        <v>203365823</v>
      </c>
      <c r="H14" s="11">
        <v>305665</v>
      </c>
      <c r="I14" s="11">
        <v>14164784</v>
      </c>
      <c r="J14" s="16">
        <v>19.104600000000001</v>
      </c>
      <c r="L14" s="83"/>
    </row>
    <row r="15" spans="1:12" ht="12" customHeight="1" x14ac:dyDescent="0.2">
      <c r="A15" s="2" t="str">
        <f>"Jun "&amp;RIGHT(A6,4)</f>
        <v>Jun 2025</v>
      </c>
      <c r="B15" s="11">
        <v>3666405</v>
      </c>
      <c r="C15" s="11">
        <v>247322</v>
      </c>
      <c r="D15" s="11">
        <v>3913727</v>
      </c>
      <c r="E15" s="11">
        <v>40602095</v>
      </c>
      <c r="F15" s="11">
        <v>601114</v>
      </c>
      <c r="G15" s="11">
        <v>41203209</v>
      </c>
      <c r="H15" s="11">
        <v>10188940</v>
      </c>
      <c r="I15" s="11">
        <v>6258042</v>
      </c>
      <c r="J15" s="16">
        <v>10.1891</v>
      </c>
      <c r="L15" s="83"/>
    </row>
    <row r="16" spans="1:12" ht="12" customHeight="1" x14ac:dyDescent="0.2">
      <c r="A16" s="2" t="str">
        <f>"Jul "&amp;RIGHT(A6,4)</f>
        <v>Jul 2025</v>
      </c>
      <c r="B16" s="11">
        <v>310167</v>
      </c>
      <c r="C16" s="11">
        <v>23637</v>
      </c>
      <c r="D16" s="11">
        <v>333804</v>
      </c>
      <c r="E16" s="11">
        <v>7698747</v>
      </c>
      <c r="F16" s="11">
        <v>52449</v>
      </c>
      <c r="G16" s="11">
        <v>7751196</v>
      </c>
      <c r="H16" s="11">
        <v>5849392</v>
      </c>
      <c r="I16" s="11">
        <v>1135727</v>
      </c>
      <c r="J16" s="16">
        <v>12.867699999999999</v>
      </c>
      <c r="L16" s="83"/>
    </row>
    <row r="17" spans="1:12" ht="12" customHeight="1" x14ac:dyDescent="0.2">
      <c r="A17" s="2" t="str">
        <f>"Aug "&amp;RIGHT(A6,4)</f>
        <v>Aug 2025</v>
      </c>
      <c r="B17" s="11">
        <v>3953950</v>
      </c>
      <c r="C17" s="11">
        <v>436661</v>
      </c>
      <c r="D17" s="11">
        <v>4390611</v>
      </c>
      <c r="E17" s="11">
        <v>112195323</v>
      </c>
      <c r="F17" s="11">
        <v>2856531</v>
      </c>
      <c r="G17" s="11">
        <v>115051854</v>
      </c>
      <c r="H17" s="11">
        <v>403666</v>
      </c>
      <c r="I17" s="11">
        <v>10442611</v>
      </c>
      <c r="J17" s="16">
        <v>13.651400000000001</v>
      </c>
      <c r="L17" s="83"/>
    </row>
    <row r="18" spans="1:12" ht="12" customHeight="1" x14ac:dyDescent="0.2">
      <c r="A18" s="2" t="str">
        <f>"Sep "&amp;RIGHT(A6,4)</f>
        <v>Sep 2025</v>
      </c>
      <c r="B18" s="11">
        <v>10956306</v>
      </c>
      <c r="C18" s="11">
        <v>1295744</v>
      </c>
      <c r="D18" s="11">
        <v>12252050</v>
      </c>
      <c r="E18" s="11">
        <v>224618647</v>
      </c>
      <c r="F18" s="11">
        <v>5833171</v>
      </c>
      <c r="G18" s="11">
        <v>230451818</v>
      </c>
      <c r="H18" s="11">
        <v>4899</v>
      </c>
      <c r="I18" s="11">
        <v>14579230</v>
      </c>
      <c r="J18" s="16">
        <v>20.498999999999999</v>
      </c>
      <c r="L18" s="83"/>
    </row>
    <row r="19" spans="1:12" ht="12" customHeight="1" x14ac:dyDescent="0.2">
      <c r="A19" s="12" t="s">
        <v>55</v>
      </c>
      <c r="B19" s="13">
        <v>104558853</v>
      </c>
      <c r="C19" s="13">
        <v>11494777</v>
      </c>
      <c r="D19" s="13">
        <v>116053630</v>
      </c>
      <c r="E19" s="13">
        <v>1897871276</v>
      </c>
      <c r="F19" s="13">
        <v>48156644</v>
      </c>
      <c r="G19" s="13">
        <v>1946027920</v>
      </c>
      <c r="H19" s="13">
        <v>16959936</v>
      </c>
      <c r="I19" s="13">
        <v>14570769.555555556</v>
      </c>
      <c r="J19" s="17">
        <v>171.34360000000001</v>
      </c>
    </row>
    <row r="20" spans="1:12" ht="12" customHeight="1" x14ac:dyDescent="0.2">
      <c r="A20" s="14" t="s">
        <v>426</v>
      </c>
      <c r="B20" s="15">
        <v>51790926</v>
      </c>
      <c r="C20" s="15">
        <v>5765097</v>
      </c>
      <c r="D20" s="15">
        <v>57556023</v>
      </c>
      <c r="E20" s="15">
        <v>917867841</v>
      </c>
      <c r="F20" s="15">
        <v>24009100</v>
      </c>
      <c r="G20" s="15">
        <v>941876941</v>
      </c>
      <c r="H20" s="15">
        <v>189831</v>
      </c>
      <c r="I20" s="15">
        <v>14606149</v>
      </c>
      <c r="J20" s="18">
        <v>85.058000000000007</v>
      </c>
    </row>
    <row r="21" spans="1:12" ht="12" customHeight="1" x14ac:dyDescent="0.2">
      <c r="A21" s="3" t="str">
        <f>"FY "&amp;RIGHT(A6,4)+1</f>
        <v>FY 2026</v>
      </c>
    </row>
    <row r="22" spans="1:12" ht="12" customHeight="1" x14ac:dyDescent="0.2">
      <c r="A22" s="2" t="str">
        <f>"Oct "&amp;RIGHT(A6,4)</f>
        <v>Oct 2025</v>
      </c>
      <c r="B22" s="11">
        <v>11431642</v>
      </c>
      <c r="C22" s="11">
        <v>1284772</v>
      </c>
      <c r="D22" s="11">
        <v>12716414</v>
      </c>
      <c r="E22" s="11">
        <v>226100799</v>
      </c>
      <c r="F22" s="11">
        <v>5737355</v>
      </c>
      <c r="G22" s="11">
        <v>231838154</v>
      </c>
      <c r="H22" s="11">
        <v>17966</v>
      </c>
      <c r="I22" s="11">
        <v>14850506</v>
      </c>
      <c r="J22" s="16">
        <v>20.566700000000001</v>
      </c>
      <c r="L22" s="83"/>
    </row>
    <row r="23" spans="1:12" ht="12" customHeight="1" x14ac:dyDescent="0.2">
      <c r="A23" s="2" t="str">
        <f>"Nov "&amp;RIGHT(A6,4)</f>
        <v>Nov 2025</v>
      </c>
      <c r="B23" s="11">
        <v>8540899</v>
      </c>
      <c r="C23" s="11">
        <v>987873</v>
      </c>
      <c r="D23" s="11">
        <v>9528772</v>
      </c>
      <c r="E23" s="11">
        <v>169145633</v>
      </c>
      <c r="F23" s="11">
        <v>4393239</v>
      </c>
      <c r="G23" s="11">
        <v>173538872</v>
      </c>
      <c r="H23" s="11">
        <v>0</v>
      </c>
      <c r="I23" s="11">
        <v>15049836</v>
      </c>
      <c r="J23" s="16">
        <v>15.154299999999999</v>
      </c>
      <c r="L23" s="83"/>
    </row>
    <row r="24" spans="1:12" ht="12" customHeight="1" x14ac:dyDescent="0.2">
      <c r="A24" s="2" t="str">
        <f>"Dec "&amp;RIGHT(A6,4)</f>
        <v>Dec 2025</v>
      </c>
      <c r="B24" s="11">
        <v>7881217</v>
      </c>
      <c r="C24" s="11">
        <v>889232</v>
      </c>
      <c r="D24" s="11">
        <v>8770449</v>
      </c>
      <c r="E24" s="11">
        <v>154928681</v>
      </c>
      <c r="F24" s="11">
        <v>3960270</v>
      </c>
      <c r="G24" s="11">
        <v>158888951</v>
      </c>
      <c r="H24" s="11">
        <v>241547</v>
      </c>
      <c r="I24" s="11">
        <v>14149164</v>
      </c>
      <c r="J24" s="16">
        <v>14.7544</v>
      </c>
      <c r="L24" s="83"/>
    </row>
    <row r="25" spans="1:12" ht="12" customHeight="1" x14ac:dyDescent="0.2">
      <c r="A25" s="2" t="str">
        <f>"Jan "&amp;RIGHT(A6,4)+1</f>
        <v>Jan 2026</v>
      </c>
      <c r="B25" s="11">
        <v>9160153</v>
      </c>
      <c r="C25" s="11">
        <v>1008293</v>
      </c>
      <c r="D25" s="11">
        <v>10168446</v>
      </c>
      <c r="E25" s="11">
        <v>169670967</v>
      </c>
      <c r="F25" s="11">
        <v>4302900</v>
      </c>
      <c r="G25" s="11">
        <v>173973867</v>
      </c>
      <c r="H25" s="11">
        <v>82093</v>
      </c>
      <c r="I25" s="11">
        <v>14006109</v>
      </c>
      <c r="J25" s="16">
        <v>16.415400000000002</v>
      </c>
      <c r="L25" s="83"/>
    </row>
    <row r="26" spans="1:12" ht="12" customHeight="1" x14ac:dyDescent="0.2">
      <c r="A26" s="2" t="str">
        <f>"Feb "&amp;RIGHT(A6,4)+1</f>
        <v>Feb 2026</v>
      </c>
      <c r="B26" s="11">
        <v>9269261</v>
      </c>
      <c r="C26" s="11">
        <v>1069509</v>
      </c>
      <c r="D26" s="11">
        <v>10338770</v>
      </c>
      <c r="E26" s="11">
        <v>183356876</v>
      </c>
      <c r="F26" s="11">
        <v>4830647</v>
      </c>
      <c r="G26" s="11">
        <v>188187523</v>
      </c>
      <c r="H26" s="11">
        <v>16130</v>
      </c>
      <c r="I26" s="11">
        <v>14230779</v>
      </c>
      <c r="J26" s="16">
        <v>17.356300000000001</v>
      </c>
      <c r="L26" s="83"/>
    </row>
    <row r="27" spans="1:12" ht="12" customHeight="1" x14ac:dyDescent="0.2">
      <c r="A27" s="2" t="str">
        <f>"Mar "&amp;RIGHT(A6,4)+1</f>
        <v>Mar 2026</v>
      </c>
      <c r="B27" s="11" t="s">
        <v>422</v>
      </c>
      <c r="C27" s="11" t="s">
        <v>422</v>
      </c>
      <c r="D27" s="11" t="s">
        <v>422</v>
      </c>
      <c r="E27" s="11" t="s">
        <v>422</v>
      </c>
      <c r="F27" s="11" t="s">
        <v>422</v>
      </c>
      <c r="G27" s="11" t="s">
        <v>422</v>
      </c>
      <c r="H27" s="11" t="s">
        <v>422</v>
      </c>
      <c r="I27" s="11" t="s">
        <v>422</v>
      </c>
      <c r="J27" s="16" t="s">
        <v>422</v>
      </c>
    </row>
    <row r="28" spans="1:12" ht="12" customHeight="1" x14ac:dyDescent="0.2">
      <c r="A28" s="2" t="str">
        <f>"Apr "&amp;RIGHT(A6,4)+1</f>
        <v>Apr 2026</v>
      </c>
      <c r="B28" s="11" t="s">
        <v>422</v>
      </c>
      <c r="C28" s="11" t="s">
        <v>422</v>
      </c>
      <c r="D28" s="11" t="s">
        <v>422</v>
      </c>
      <c r="E28" s="11" t="s">
        <v>422</v>
      </c>
      <c r="F28" s="11" t="s">
        <v>422</v>
      </c>
      <c r="G28" s="11" t="s">
        <v>422</v>
      </c>
      <c r="H28" s="11" t="s">
        <v>422</v>
      </c>
      <c r="I28" s="11" t="s">
        <v>422</v>
      </c>
      <c r="J28" s="16" t="s">
        <v>422</v>
      </c>
    </row>
    <row r="29" spans="1:12" ht="12" customHeight="1" x14ac:dyDescent="0.2">
      <c r="A29" s="2" t="str">
        <f>"May "&amp;RIGHT(A6,4)+1</f>
        <v>May 2026</v>
      </c>
      <c r="B29" s="11" t="s">
        <v>422</v>
      </c>
      <c r="C29" s="11" t="s">
        <v>422</v>
      </c>
      <c r="D29" s="11" t="s">
        <v>422</v>
      </c>
      <c r="E29" s="11" t="s">
        <v>422</v>
      </c>
      <c r="F29" s="11" t="s">
        <v>422</v>
      </c>
      <c r="G29" s="11" t="s">
        <v>422</v>
      </c>
      <c r="H29" s="11" t="s">
        <v>422</v>
      </c>
      <c r="I29" s="11" t="s">
        <v>422</v>
      </c>
      <c r="J29" s="16" t="s">
        <v>422</v>
      </c>
    </row>
    <row r="30" spans="1:12" ht="12" customHeight="1" x14ac:dyDescent="0.2">
      <c r="A30" s="2" t="str">
        <f>"Jun "&amp;RIGHT(A6,4)+1</f>
        <v>Jun 2026</v>
      </c>
      <c r="B30" s="11" t="s">
        <v>422</v>
      </c>
      <c r="C30" s="11" t="s">
        <v>422</v>
      </c>
      <c r="D30" s="11" t="s">
        <v>422</v>
      </c>
      <c r="E30" s="11" t="s">
        <v>422</v>
      </c>
      <c r="F30" s="11" t="s">
        <v>422</v>
      </c>
      <c r="G30" s="11" t="s">
        <v>422</v>
      </c>
      <c r="H30" s="11" t="s">
        <v>422</v>
      </c>
      <c r="I30" s="11" t="s">
        <v>422</v>
      </c>
      <c r="J30" s="16" t="s">
        <v>422</v>
      </c>
    </row>
    <row r="31" spans="1:12" ht="12" customHeight="1" x14ac:dyDescent="0.2">
      <c r="A31" s="2" t="str">
        <f>"Jul "&amp;RIGHT(A6,4)+1</f>
        <v>Jul 2026</v>
      </c>
      <c r="B31" s="11" t="s">
        <v>422</v>
      </c>
      <c r="C31" s="11" t="s">
        <v>422</v>
      </c>
      <c r="D31" s="11" t="s">
        <v>422</v>
      </c>
      <c r="E31" s="11" t="s">
        <v>422</v>
      </c>
      <c r="F31" s="11" t="s">
        <v>422</v>
      </c>
      <c r="G31" s="11" t="s">
        <v>422</v>
      </c>
      <c r="H31" s="11" t="s">
        <v>422</v>
      </c>
      <c r="I31" s="11" t="s">
        <v>422</v>
      </c>
      <c r="J31" s="16" t="s">
        <v>422</v>
      </c>
    </row>
    <row r="32" spans="1:12" ht="12" customHeight="1" x14ac:dyDescent="0.2">
      <c r="A32" s="2" t="str">
        <f>"Aug "&amp;RIGHT(A6,4)+1</f>
        <v>Aug 2026</v>
      </c>
      <c r="B32" s="11" t="s">
        <v>422</v>
      </c>
      <c r="C32" s="11" t="s">
        <v>422</v>
      </c>
      <c r="D32" s="11" t="s">
        <v>422</v>
      </c>
      <c r="E32" s="11" t="s">
        <v>422</v>
      </c>
      <c r="F32" s="11" t="s">
        <v>422</v>
      </c>
      <c r="G32" s="11" t="s">
        <v>422</v>
      </c>
      <c r="H32" s="11" t="s">
        <v>422</v>
      </c>
      <c r="I32" s="11" t="s">
        <v>422</v>
      </c>
      <c r="J32" s="16"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6" t="s">
        <v>422</v>
      </c>
    </row>
    <row r="34" spans="1:10" ht="12" customHeight="1" x14ac:dyDescent="0.2">
      <c r="A34" s="12" t="s">
        <v>55</v>
      </c>
      <c r="B34" s="13">
        <v>46283172</v>
      </c>
      <c r="C34" s="13">
        <v>5239679</v>
      </c>
      <c r="D34" s="13">
        <v>51522851</v>
      </c>
      <c r="E34" s="13">
        <v>903202956</v>
      </c>
      <c r="F34" s="13">
        <v>23224411</v>
      </c>
      <c r="G34" s="13">
        <v>926427367</v>
      </c>
      <c r="H34" s="13">
        <v>357736</v>
      </c>
      <c r="I34" s="13">
        <v>14457278.800000001</v>
      </c>
      <c r="J34" s="17">
        <v>84.247100000000003</v>
      </c>
    </row>
    <row r="35" spans="1:10" ht="12" customHeight="1" x14ac:dyDescent="0.2">
      <c r="A35" s="14" t="str">
        <f>"Total "&amp;MID(A20,7,LEN(A20)-13)&amp;" Months"</f>
        <v>Total 5 Months</v>
      </c>
      <c r="B35" s="15">
        <v>46283172</v>
      </c>
      <c r="C35" s="15">
        <v>5239679</v>
      </c>
      <c r="D35" s="15">
        <v>51522851</v>
      </c>
      <c r="E35" s="15">
        <v>903202956</v>
      </c>
      <c r="F35" s="15">
        <v>23224411</v>
      </c>
      <c r="G35" s="15">
        <v>926427367</v>
      </c>
      <c r="H35" s="15">
        <v>357736</v>
      </c>
      <c r="I35" s="15">
        <v>14457278.800000001</v>
      </c>
      <c r="J35" s="18">
        <v>84.247100000000003</v>
      </c>
    </row>
    <row r="36" spans="1:10" ht="12" customHeight="1" x14ac:dyDescent="0.2">
      <c r="A36" s="85"/>
      <c r="B36" s="85"/>
      <c r="C36" s="85"/>
      <c r="D36" s="85"/>
      <c r="E36" s="85"/>
      <c r="F36" s="85"/>
      <c r="G36" s="85"/>
      <c r="H36" s="85"/>
      <c r="I36" s="85"/>
      <c r="J36" s="85"/>
    </row>
    <row r="37" spans="1:10" ht="69.95" customHeight="1" x14ac:dyDescent="0.2">
      <c r="A37" s="87" t="s">
        <v>436</v>
      </c>
      <c r="B37" s="87"/>
      <c r="C37" s="87"/>
      <c r="D37" s="87"/>
      <c r="E37" s="87"/>
      <c r="F37" s="87"/>
      <c r="G37" s="87"/>
      <c r="H37" s="87"/>
      <c r="I37" s="87"/>
      <c r="J37" s="87"/>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92" t="s">
        <v>446</v>
      </c>
      <c r="B1" s="92"/>
      <c r="C1" s="92"/>
      <c r="D1" s="92"/>
      <c r="E1" s="92"/>
      <c r="F1" s="92"/>
      <c r="G1" s="92"/>
      <c r="H1" s="92"/>
      <c r="I1" s="92"/>
      <c r="J1" s="139">
        <v>46150</v>
      </c>
    </row>
    <row r="2" spans="1:10" ht="12" customHeight="1" x14ac:dyDescent="0.2">
      <c r="A2" s="94" t="s">
        <v>93</v>
      </c>
      <c r="B2" s="94"/>
      <c r="C2" s="94"/>
      <c r="D2" s="94"/>
      <c r="E2" s="94"/>
      <c r="F2" s="94"/>
      <c r="G2" s="94"/>
      <c r="H2" s="94"/>
      <c r="I2" s="94"/>
      <c r="J2" s="1"/>
    </row>
    <row r="3" spans="1:10" ht="24" customHeight="1" x14ac:dyDescent="0.2">
      <c r="A3" s="96" t="s">
        <v>50</v>
      </c>
      <c r="B3" s="91" t="s">
        <v>90</v>
      </c>
      <c r="C3" s="91"/>
      <c r="D3" s="89"/>
      <c r="E3" s="91" t="s">
        <v>91</v>
      </c>
      <c r="F3" s="91"/>
      <c r="G3" s="89"/>
      <c r="H3" s="88" t="s">
        <v>396</v>
      </c>
      <c r="I3" s="88" t="s">
        <v>397</v>
      </c>
      <c r="J3" s="90" t="s">
        <v>398</v>
      </c>
    </row>
    <row r="4" spans="1:10" ht="24" customHeight="1" x14ac:dyDescent="0.2">
      <c r="A4" s="97"/>
      <c r="B4" s="10" t="s">
        <v>78</v>
      </c>
      <c r="C4" s="10" t="s">
        <v>79</v>
      </c>
      <c r="D4" s="10" t="s">
        <v>55</v>
      </c>
      <c r="E4" s="10" t="s">
        <v>78</v>
      </c>
      <c r="F4" s="10" t="s">
        <v>79</v>
      </c>
      <c r="G4" s="10" t="s">
        <v>55</v>
      </c>
      <c r="H4" s="98"/>
      <c r="I4" s="89"/>
      <c r="J4" s="91"/>
    </row>
    <row r="5" spans="1:10" ht="12" customHeight="1" x14ac:dyDescent="0.2">
      <c r="A5" s="1"/>
      <c r="B5" s="85" t="str">
        <f>REPT("-",90)&amp;" Dollars "&amp;REPT("-",120)</f>
        <v>------------------------------------------------------------------------------------------ Dollars ------------------------------------------------------------------------------------------------------------------------</v>
      </c>
      <c r="C5" s="85"/>
      <c r="D5" s="85"/>
      <c r="E5" s="85"/>
      <c r="F5" s="85"/>
      <c r="G5" s="85"/>
      <c r="H5" s="85"/>
      <c r="I5" s="85"/>
      <c r="J5" s="85"/>
    </row>
    <row r="6" spans="1:10" ht="12" customHeight="1" x14ac:dyDescent="0.2">
      <c r="A6" s="3" t="s">
        <v>425</v>
      </c>
    </row>
    <row r="7" spans="1:10" ht="12" customHeight="1" x14ac:dyDescent="0.2">
      <c r="A7" s="2" t="str">
        <f>"Oct "&amp;RIGHT(A6,4)-1</f>
        <v>Oct 2024</v>
      </c>
      <c r="B7" s="11">
        <v>28711670.890000001</v>
      </c>
      <c r="C7" s="11">
        <v>2900440.99</v>
      </c>
      <c r="D7" s="11">
        <v>31612111.879999999</v>
      </c>
      <c r="E7" s="11">
        <v>641255781.13</v>
      </c>
      <c r="F7" s="11">
        <v>15202752.01</v>
      </c>
      <c r="G7" s="11">
        <v>656458533.13999999</v>
      </c>
      <c r="H7" s="11">
        <v>263959.99</v>
      </c>
      <c r="I7" s="11">
        <v>23783700.690000001</v>
      </c>
      <c r="J7" s="11">
        <v>712118305.70000005</v>
      </c>
    </row>
    <row r="8" spans="1:10" ht="12" customHeight="1" x14ac:dyDescent="0.2">
      <c r="A8" s="2" t="str">
        <f>"Nov "&amp;RIGHT(A6,4)-1</f>
        <v>Nov 2024</v>
      </c>
      <c r="B8" s="11">
        <v>22526491.09</v>
      </c>
      <c r="C8" s="11">
        <v>2306188.7000000002</v>
      </c>
      <c r="D8" s="11">
        <v>24832679.789999999</v>
      </c>
      <c r="E8" s="11">
        <v>502606078.75999999</v>
      </c>
      <c r="F8" s="11">
        <v>12022719.09</v>
      </c>
      <c r="G8" s="11">
        <v>514628797.85000002</v>
      </c>
      <c r="H8" s="11">
        <v>38885.72</v>
      </c>
      <c r="I8" s="11">
        <v>18337379.57</v>
      </c>
      <c r="J8" s="11">
        <v>557837742.92999995</v>
      </c>
    </row>
    <row r="9" spans="1:10" ht="12" customHeight="1" x14ac:dyDescent="0.2">
      <c r="A9" s="2" t="str">
        <f>"Dec "&amp;RIGHT(A6,4)-1</f>
        <v>Dec 2024</v>
      </c>
      <c r="B9" s="11">
        <v>20021171.800000001</v>
      </c>
      <c r="C9" s="11">
        <v>2018614.28</v>
      </c>
      <c r="D9" s="11">
        <v>22039786.079999998</v>
      </c>
      <c r="E9" s="11">
        <v>446554467.68000001</v>
      </c>
      <c r="F9" s="11">
        <v>10462564.42</v>
      </c>
      <c r="G9" s="11">
        <v>457017032.10000002</v>
      </c>
      <c r="H9" s="11">
        <v>22066.799999999999</v>
      </c>
      <c r="I9" s="11">
        <v>15972125.859999999</v>
      </c>
      <c r="J9" s="11">
        <v>495051010.83999997</v>
      </c>
    </row>
    <row r="10" spans="1:10" ht="12" customHeight="1" x14ac:dyDescent="0.2">
      <c r="A10" s="2" t="str">
        <f>"Jan "&amp;RIGHT(A6,4)</f>
        <v>Jan 2025</v>
      </c>
      <c r="B10" s="11">
        <v>28477785.640000001</v>
      </c>
      <c r="C10" s="11">
        <v>2507466.41</v>
      </c>
      <c r="D10" s="11">
        <v>30985252.050000001</v>
      </c>
      <c r="E10" s="11">
        <v>496786705.01999998</v>
      </c>
      <c r="F10" s="11">
        <v>11660894.48</v>
      </c>
      <c r="G10" s="11">
        <v>508447599.5</v>
      </c>
      <c r="H10" s="11">
        <v>199304.22</v>
      </c>
      <c r="I10" s="11">
        <v>18581799.010000002</v>
      </c>
      <c r="J10" s="11">
        <v>558213954.77999997</v>
      </c>
    </row>
    <row r="11" spans="1:10" ht="12" customHeight="1" x14ac:dyDescent="0.2">
      <c r="A11" s="2" t="str">
        <f>"Feb "&amp;RIGHT(A6,4)</f>
        <v>Feb 2025</v>
      </c>
      <c r="B11" s="11">
        <v>23263993.09</v>
      </c>
      <c r="C11" s="11">
        <v>2314340.58</v>
      </c>
      <c r="D11" s="11">
        <v>25578333.670000002</v>
      </c>
      <c r="E11" s="11">
        <v>525908598.26999998</v>
      </c>
      <c r="F11" s="11">
        <v>12034408.880000001</v>
      </c>
      <c r="G11" s="11">
        <v>537943007.14999998</v>
      </c>
      <c r="H11" s="11">
        <v>12425</v>
      </c>
      <c r="I11" s="11">
        <v>18449288.359999999</v>
      </c>
      <c r="J11" s="11">
        <v>581983054.17999995</v>
      </c>
    </row>
    <row r="12" spans="1:10" ht="12" customHeight="1" x14ac:dyDescent="0.2">
      <c r="A12" s="2" t="str">
        <f>"Mar "&amp;RIGHT(A6,4)</f>
        <v>Mar 2025</v>
      </c>
      <c r="B12" s="11">
        <v>25711031.920000002</v>
      </c>
      <c r="C12" s="11">
        <v>2502234.29</v>
      </c>
      <c r="D12" s="11">
        <v>28213266.210000001</v>
      </c>
      <c r="E12" s="11">
        <v>543611247.09000003</v>
      </c>
      <c r="F12" s="11">
        <v>12321686.02</v>
      </c>
      <c r="G12" s="11">
        <v>555932933.11000001</v>
      </c>
      <c r="H12" s="11">
        <v>49430.2</v>
      </c>
      <c r="I12" s="11">
        <v>20042588.57</v>
      </c>
      <c r="J12" s="11">
        <v>604238218.09000003</v>
      </c>
    </row>
    <row r="13" spans="1:10" ht="12" customHeight="1" x14ac:dyDescent="0.2">
      <c r="A13" s="2" t="str">
        <f>"Apr "&amp;RIGHT(A6,4)</f>
        <v>Apr 2025</v>
      </c>
      <c r="B13" s="11">
        <v>26745878.199999999</v>
      </c>
      <c r="C13" s="11">
        <v>2660945.98</v>
      </c>
      <c r="D13" s="11">
        <v>29406824.18</v>
      </c>
      <c r="E13" s="11">
        <v>584368932.07000005</v>
      </c>
      <c r="F13" s="11">
        <v>13594528.25</v>
      </c>
      <c r="G13" s="11">
        <v>597963460.32000005</v>
      </c>
      <c r="H13" s="11">
        <v>391.92</v>
      </c>
      <c r="I13" s="11">
        <v>20978335.510000002</v>
      </c>
      <c r="J13" s="11">
        <v>648349011.92999995</v>
      </c>
    </row>
    <row r="14" spans="1:10" ht="12" customHeight="1" x14ac:dyDescent="0.2">
      <c r="A14" s="2" t="str">
        <f>"May "&amp;RIGHT(A6,4)</f>
        <v>May 2025</v>
      </c>
      <c r="B14" s="11">
        <v>28022136.149999999</v>
      </c>
      <c r="C14" s="11">
        <v>2632546.5699999998</v>
      </c>
      <c r="D14" s="11">
        <v>30654682.719999999</v>
      </c>
      <c r="E14" s="11">
        <v>565431467.15999997</v>
      </c>
      <c r="F14" s="11">
        <v>11942117.23</v>
      </c>
      <c r="G14" s="11">
        <v>577373584.38999999</v>
      </c>
      <c r="H14" s="11">
        <v>863147.02</v>
      </c>
      <c r="I14" s="11">
        <v>20917889.949999999</v>
      </c>
      <c r="J14" s="11">
        <v>629809304.08000004</v>
      </c>
    </row>
    <row r="15" spans="1:10" ht="12" customHeight="1" x14ac:dyDescent="0.2">
      <c r="A15" s="2" t="str">
        <f>"Jun "&amp;RIGHT(A6,4)</f>
        <v>Jun 2025</v>
      </c>
      <c r="B15" s="11">
        <v>8701489.1799999997</v>
      </c>
      <c r="C15" s="11">
        <v>518949.53</v>
      </c>
      <c r="D15" s="11">
        <v>9220438.7100000009</v>
      </c>
      <c r="E15" s="11">
        <v>115361571.95999999</v>
      </c>
      <c r="F15" s="11">
        <v>1527701.06</v>
      </c>
      <c r="G15" s="11">
        <v>116889273.02</v>
      </c>
      <c r="H15" s="11">
        <v>28401551.73</v>
      </c>
      <c r="I15" s="11">
        <v>4300162.68</v>
      </c>
      <c r="J15" s="11">
        <v>158811426.13999999</v>
      </c>
    </row>
    <row r="16" spans="1:10" ht="12" customHeight="1" x14ac:dyDescent="0.2">
      <c r="A16" s="2" t="str">
        <f>"Jul "&amp;RIGHT(A6,4)</f>
        <v>Jul 2025</v>
      </c>
      <c r="B16" s="11">
        <v>767261.59</v>
      </c>
      <c r="C16" s="11">
        <v>51055.92</v>
      </c>
      <c r="D16" s="11">
        <v>818317.51</v>
      </c>
      <c r="E16" s="11">
        <v>22665874.25</v>
      </c>
      <c r="F16" s="11">
        <v>139126.56</v>
      </c>
      <c r="G16" s="11">
        <v>22805000.809999999</v>
      </c>
      <c r="H16" s="11">
        <v>16812832.800000001</v>
      </c>
      <c r="I16" s="11">
        <v>333746.24</v>
      </c>
      <c r="J16" s="11">
        <v>40769897.359999999</v>
      </c>
    </row>
    <row r="17" spans="1:10" ht="12" customHeight="1" x14ac:dyDescent="0.2">
      <c r="A17" s="2" t="str">
        <f>"Aug "&amp;RIGHT(A6,4)</f>
        <v>Aug 2025</v>
      </c>
      <c r="B17" s="11">
        <v>9758259.8200000003</v>
      </c>
      <c r="C17" s="11">
        <v>959248.3</v>
      </c>
      <c r="D17" s="11">
        <v>10717508.119999999</v>
      </c>
      <c r="E17" s="11">
        <v>330858663.29000002</v>
      </c>
      <c r="F17" s="11">
        <v>7608380.04</v>
      </c>
      <c r="G17" s="11">
        <v>338467043.32999998</v>
      </c>
      <c r="H17" s="11">
        <v>1152656.28</v>
      </c>
      <c r="I17" s="11">
        <v>8935866.1699999999</v>
      </c>
      <c r="J17" s="11">
        <v>359273073.89999998</v>
      </c>
    </row>
    <row r="18" spans="1:10" ht="12" customHeight="1" x14ac:dyDescent="0.2">
      <c r="A18" s="2" t="str">
        <f>"Sep "&amp;RIGHT(A6,4)</f>
        <v>Sep 2025</v>
      </c>
      <c r="B18" s="11">
        <v>27017809.68</v>
      </c>
      <c r="C18" s="11">
        <v>2834882.67</v>
      </c>
      <c r="D18" s="11">
        <v>29852692.350000001</v>
      </c>
      <c r="E18" s="11">
        <v>662167238.37</v>
      </c>
      <c r="F18" s="11">
        <v>15516575.08</v>
      </c>
      <c r="G18" s="11">
        <v>677683813.45000005</v>
      </c>
      <c r="H18" s="11">
        <v>14403.06</v>
      </c>
      <c r="I18" s="11">
        <v>22507694.84</v>
      </c>
      <c r="J18" s="11">
        <v>730058603.70000005</v>
      </c>
    </row>
    <row r="19" spans="1:10" ht="12" customHeight="1" x14ac:dyDescent="0.2">
      <c r="A19" s="12" t="s">
        <v>55</v>
      </c>
      <c r="B19" s="13">
        <v>249724979.05000001</v>
      </c>
      <c r="C19" s="13">
        <v>24206914.219999999</v>
      </c>
      <c r="D19" s="13">
        <v>273931893.26999998</v>
      </c>
      <c r="E19" s="13">
        <v>5437576625.0500002</v>
      </c>
      <c r="F19" s="13">
        <v>124033453.12</v>
      </c>
      <c r="G19" s="13">
        <v>5561610078.1700001</v>
      </c>
      <c r="H19" s="13">
        <v>47831054.740000002</v>
      </c>
      <c r="I19" s="13">
        <v>193140577.44999999</v>
      </c>
      <c r="J19" s="13">
        <v>6076513603.6300001</v>
      </c>
    </row>
    <row r="20" spans="1:10" ht="12" customHeight="1" x14ac:dyDescent="0.2">
      <c r="A20" s="14" t="s">
        <v>426</v>
      </c>
      <c r="B20" s="15">
        <v>123001112.51000001</v>
      </c>
      <c r="C20" s="15">
        <v>12047050.960000001</v>
      </c>
      <c r="D20" s="15">
        <v>135048163.47</v>
      </c>
      <c r="E20" s="15">
        <v>2613111630.8600001</v>
      </c>
      <c r="F20" s="15">
        <v>61383338.880000003</v>
      </c>
      <c r="G20" s="15">
        <v>2674494969.7399998</v>
      </c>
      <c r="H20" s="15">
        <v>536641.73</v>
      </c>
      <c r="I20" s="15">
        <v>95124293.489999995</v>
      </c>
      <c r="J20" s="15">
        <v>2905204068.4299998</v>
      </c>
    </row>
    <row r="21" spans="1:10" ht="12" customHeight="1" x14ac:dyDescent="0.2">
      <c r="A21" s="3" t="str">
        <f>"FY "&amp;RIGHT(A6,4)+1</f>
        <v>FY 2026</v>
      </c>
    </row>
    <row r="22" spans="1:10" ht="12" customHeight="1" x14ac:dyDescent="0.2">
      <c r="A22" s="2" t="str">
        <f>"Oct "&amp;RIGHT(A6,4)</f>
        <v>Oct 2025</v>
      </c>
      <c r="B22" s="11">
        <v>28166378.949999999</v>
      </c>
      <c r="C22" s="11">
        <v>2801109.94</v>
      </c>
      <c r="D22" s="11">
        <v>30967488.890000001</v>
      </c>
      <c r="E22" s="11">
        <v>666179876.55999994</v>
      </c>
      <c r="F22" s="11">
        <v>15237084.880000001</v>
      </c>
      <c r="G22" s="11">
        <v>681416961.44000006</v>
      </c>
      <c r="H22" s="11">
        <v>52820.04</v>
      </c>
      <c r="I22" s="11">
        <v>24366033.5</v>
      </c>
      <c r="J22" s="11">
        <v>736803303.87</v>
      </c>
    </row>
    <row r="23" spans="1:10" ht="12" customHeight="1" x14ac:dyDescent="0.2">
      <c r="A23" s="2" t="str">
        <f>"Nov "&amp;RIGHT(A6,4)</f>
        <v>Nov 2025</v>
      </c>
      <c r="B23" s="11">
        <v>21055914.370000001</v>
      </c>
      <c r="C23" s="11">
        <v>2154987.84</v>
      </c>
      <c r="D23" s="11">
        <v>23210902.210000001</v>
      </c>
      <c r="E23" s="11">
        <v>498346071.26999998</v>
      </c>
      <c r="F23" s="11">
        <v>11662134.9</v>
      </c>
      <c r="G23" s="11">
        <v>510008206.17000002</v>
      </c>
      <c r="H23" s="11">
        <v>0</v>
      </c>
      <c r="I23" s="11">
        <v>18035492.93</v>
      </c>
      <c r="J23" s="11">
        <v>551254601.30999994</v>
      </c>
    </row>
    <row r="24" spans="1:10" ht="12" customHeight="1" x14ac:dyDescent="0.2">
      <c r="A24" s="2" t="str">
        <f>"Dec "&amp;RIGHT(A6,4)</f>
        <v>Dec 2025</v>
      </c>
      <c r="B24" s="11">
        <v>19427976.010000002</v>
      </c>
      <c r="C24" s="11">
        <v>1940720.76</v>
      </c>
      <c r="D24" s="11">
        <v>21368696.77</v>
      </c>
      <c r="E24" s="11">
        <v>456299419.69</v>
      </c>
      <c r="F24" s="11">
        <v>10505751.5</v>
      </c>
      <c r="G24" s="11">
        <v>466805171.19</v>
      </c>
      <c r="H24" s="11">
        <v>642852.18000000005</v>
      </c>
      <c r="I24" s="11">
        <v>16266400.6</v>
      </c>
      <c r="J24" s="11">
        <v>505083120.74000001</v>
      </c>
    </row>
    <row r="25" spans="1:10" ht="12" customHeight="1" x14ac:dyDescent="0.2">
      <c r="A25" s="2" t="str">
        <f>"Jan "&amp;RIGHT(A6,4)+1</f>
        <v>Jan 2026</v>
      </c>
      <c r="B25" s="11">
        <v>22582041.350000001</v>
      </c>
      <c r="C25" s="11">
        <v>2201195.87</v>
      </c>
      <c r="D25" s="11">
        <v>24783237.219999999</v>
      </c>
      <c r="E25" s="11">
        <v>499821795.11000001</v>
      </c>
      <c r="F25" s="11">
        <v>11421907.33</v>
      </c>
      <c r="G25" s="11">
        <v>511243702.44</v>
      </c>
      <c r="H25" s="11">
        <v>240004.62</v>
      </c>
      <c r="I25" s="11">
        <v>18176102.690000001</v>
      </c>
      <c r="J25" s="11">
        <v>554443046.97000003</v>
      </c>
    </row>
    <row r="26" spans="1:10" ht="12" customHeight="1" x14ac:dyDescent="0.2">
      <c r="A26" s="2" t="str">
        <f>"Feb "&amp;RIGHT(A6,4)+1</f>
        <v>Feb 2026</v>
      </c>
      <c r="B26" s="11">
        <v>22866733.859999999</v>
      </c>
      <c r="C26" s="11">
        <v>2339635.66</v>
      </c>
      <c r="D26" s="11">
        <v>25206369.52</v>
      </c>
      <c r="E26" s="11">
        <v>540464660.37</v>
      </c>
      <c r="F26" s="11">
        <v>12837778.890000001</v>
      </c>
      <c r="G26" s="11">
        <v>553302439.25999999</v>
      </c>
      <c r="H26" s="11">
        <v>45900.12</v>
      </c>
      <c r="I26" s="11">
        <v>19394572.359999999</v>
      </c>
      <c r="J26" s="11">
        <v>597949281.25999999</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114099044.54000001</v>
      </c>
      <c r="C34" s="13">
        <v>11437650.07</v>
      </c>
      <c r="D34" s="13">
        <v>125536694.61</v>
      </c>
      <c r="E34" s="13">
        <v>2661111823</v>
      </c>
      <c r="F34" s="13">
        <v>61664657.5</v>
      </c>
      <c r="G34" s="13">
        <v>2722776480.5</v>
      </c>
      <c r="H34" s="13">
        <v>981576.96</v>
      </c>
      <c r="I34" s="13">
        <v>96238602.079999998</v>
      </c>
      <c r="J34" s="13">
        <v>2945533354.1500001</v>
      </c>
    </row>
    <row r="35" spans="1:10" ht="12" customHeight="1" x14ac:dyDescent="0.2">
      <c r="A35" s="14" t="str">
        <f>"Total "&amp;MID(A20,7,LEN(A20)-13)&amp;" Months"</f>
        <v>Total 5 Months</v>
      </c>
      <c r="B35" s="15">
        <v>114099044.54000001</v>
      </c>
      <c r="C35" s="15">
        <v>11437650.07</v>
      </c>
      <c r="D35" s="15">
        <v>125536694.61</v>
      </c>
      <c r="E35" s="15">
        <v>2661111823</v>
      </c>
      <c r="F35" s="15">
        <v>61664657.5</v>
      </c>
      <c r="G35" s="15">
        <v>2722776480.5</v>
      </c>
      <c r="H35" s="15">
        <v>981576.96</v>
      </c>
      <c r="I35" s="15">
        <v>96238602.079999998</v>
      </c>
      <c r="J35" s="15">
        <v>2945533354.1500001</v>
      </c>
    </row>
    <row r="36" spans="1:10" ht="12" customHeight="1" x14ac:dyDescent="0.2">
      <c r="A36" s="85"/>
      <c r="B36" s="85"/>
      <c r="C36" s="85"/>
      <c r="D36" s="85"/>
      <c r="E36" s="85"/>
      <c r="F36" s="85"/>
      <c r="G36" s="85"/>
      <c r="H36" s="85"/>
      <c r="I36" s="85"/>
      <c r="J36" s="85"/>
    </row>
    <row r="37" spans="1:10" ht="69.95" customHeight="1" x14ac:dyDescent="0.2">
      <c r="A37" s="87" t="s">
        <v>441</v>
      </c>
      <c r="B37" s="87"/>
      <c r="C37" s="87"/>
      <c r="D37" s="87"/>
      <c r="E37" s="87"/>
      <c r="F37" s="87"/>
      <c r="G37" s="87"/>
      <c r="H37" s="87"/>
      <c r="I37" s="87"/>
      <c r="J37" s="87"/>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2" t="s">
        <v>447</v>
      </c>
      <c r="B1" s="92"/>
      <c r="C1" s="92"/>
      <c r="D1" s="92"/>
      <c r="E1" s="92"/>
      <c r="F1" s="92"/>
      <c r="G1" s="92"/>
      <c r="H1" s="92"/>
      <c r="I1" s="92"/>
      <c r="J1" s="139">
        <v>46150</v>
      </c>
    </row>
    <row r="2" spans="1:10" ht="12" customHeight="1" x14ac:dyDescent="0.2">
      <c r="A2" s="94" t="s">
        <v>94</v>
      </c>
      <c r="B2" s="94"/>
      <c r="C2" s="94"/>
      <c r="D2" s="94"/>
      <c r="E2" s="94"/>
      <c r="F2" s="94"/>
      <c r="G2" s="94"/>
      <c r="H2" s="94"/>
      <c r="I2" s="94"/>
      <c r="J2" s="1"/>
    </row>
    <row r="3" spans="1:10" ht="24" customHeight="1" x14ac:dyDescent="0.2">
      <c r="A3" s="96" t="s">
        <v>50</v>
      </c>
      <c r="B3" s="91" t="s">
        <v>202</v>
      </c>
      <c r="C3" s="91"/>
      <c r="D3" s="89"/>
      <c r="E3" s="91" t="s">
        <v>204</v>
      </c>
      <c r="F3" s="91"/>
      <c r="G3" s="89"/>
      <c r="H3" s="91" t="s">
        <v>55</v>
      </c>
      <c r="I3" s="91"/>
      <c r="J3" s="91"/>
    </row>
    <row r="4" spans="1:10" ht="24" customHeight="1" x14ac:dyDescent="0.2">
      <c r="A4" s="97"/>
      <c r="B4" s="10" t="s">
        <v>203</v>
      </c>
      <c r="C4" s="10" t="s">
        <v>95</v>
      </c>
      <c r="D4" s="10" t="s">
        <v>96</v>
      </c>
      <c r="E4" s="10" t="s">
        <v>97</v>
      </c>
      <c r="F4" s="10" t="s">
        <v>95</v>
      </c>
      <c r="G4" s="10" t="s">
        <v>96</v>
      </c>
      <c r="H4" s="10" t="s">
        <v>97</v>
      </c>
      <c r="I4" s="10" t="s">
        <v>95</v>
      </c>
      <c r="J4" s="9" t="s">
        <v>96</v>
      </c>
    </row>
    <row r="5" spans="1:10" ht="12" customHeight="1" x14ac:dyDescent="0.2">
      <c r="A5" s="1"/>
      <c r="B5" s="85" t="str">
        <f>REPT("-",101)&amp;" Number "&amp;REPT("-",101)</f>
        <v>----------------------------------------------------------------------------------------------------- Number -----------------------------------------------------------------------------------------------------</v>
      </c>
      <c r="C5" s="85"/>
      <c r="D5" s="85"/>
      <c r="E5" s="85"/>
      <c r="F5" s="85"/>
      <c r="G5" s="85"/>
      <c r="H5" s="85"/>
      <c r="I5" s="85"/>
      <c r="J5" s="85"/>
    </row>
    <row r="6" spans="1:10" ht="12" customHeight="1" x14ac:dyDescent="0.2">
      <c r="A6" s="3" t="s">
        <v>425</v>
      </c>
    </row>
    <row r="7" spans="1:10" ht="12" customHeight="1" x14ac:dyDescent="0.2">
      <c r="A7" s="2" t="str">
        <f>"Oct "&amp;RIGHT(A6,4)-1</f>
        <v>Oct 2024</v>
      </c>
      <c r="B7" s="11" t="s">
        <v>422</v>
      </c>
      <c r="C7" s="11" t="s">
        <v>422</v>
      </c>
      <c r="D7" s="11" t="s">
        <v>422</v>
      </c>
      <c r="E7" s="11" t="s">
        <v>422</v>
      </c>
      <c r="F7" s="11" t="s">
        <v>422</v>
      </c>
      <c r="G7" s="11" t="s">
        <v>422</v>
      </c>
      <c r="H7" s="11" t="s">
        <v>422</v>
      </c>
      <c r="I7" s="11" t="s">
        <v>422</v>
      </c>
      <c r="J7" s="11" t="s">
        <v>422</v>
      </c>
    </row>
    <row r="8" spans="1:10" ht="12" customHeight="1" x14ac:dyDescent="0.2">
      <c r="A8" s="2" t="str">
        <f>"Nov "&amp;RIGHT(A6,4)-1</f>
        <v>Nov 2024</v>
      </c>
      <c r="B8" s="11" t="s">
        <v>422</v>
      </c>
      <c r="C8" s="11" t="s">
        <v>422</v>
      </c>
      <c r="D8" s="11" t="s">
        <v>422</v>
      </c>
      <c r="E8" s="11" t="s">
        <v>422</v>
      </c>
      <c r="F8" s="11" t="s">
        <v>422</v>
      </c>
      <c r="G8" s="11" t="s">
        <v>422</v>
      </c>
      <c r="H8" s="11" t="s">
        <v>422</v>
      </c>
      <c r="I8" s="11" t="s">
        <v>422</v>
      </c>
      <c r="J8" s="11" t="s">
        <v>422</v>
      </c>
    </row>
    <row r="9" spans="1:10" ht="12" customHeight="1" x14ac:dyDescent="0.2">
      <c r="A9" s="2" t="str">
        <f>"Dec "&amp;RIGHT(A6,4)-1</f>
        <v>Dec 2024</v>
      </c>
      <c r="B9" s="11">
        <v>489</v>
      </c>
      <c r="C9" s="11">
        <v>67693</v>
      </c>
      <c r="D9" s="11">
        <v>593191</v>
      </c>
      <c r="E9" s="11">
        <v>17511</v>
      </c>
      <c r="F9" s="11">
        <v>69591</v>
      </c>
      <c r="G9" s="11">
        <v>4527348</v>
      </c>
      <c r="H9" s="11">
        <v>18000</v>
      </c>
      <c r="I9" s="11">
        <v>137284</v>
      </c>
      <c r="J9" s="11">
        <v>5120539</v>
      </c>
    </row>
    <row r="10" spans="1:10" ht="12" customHeight="1" x14ac:dyDescent="0.2">
      <c r="A10" s="2" t="str">
        <f>"Jan "&amp;RIGHT(A6,4)</f>
        <v>Jan 2025</v>
      </c>
      <c r="B10" s="11" t="s">
        <v>422</v>
      </c>
      <c r="C10" s="11" t="s">
        <v>422</v>
      </c>
      <c r="D10" s="11" t="s">
        <v>422</v>
      </c>
      <c r="E10" s="11" t="s">
        <v>422</v>
      </c>
      <c r="F10" s="11" t="s">
        <v>422</v>
      </c>
      <c r="G10" s="11" t="s">
        <v>422</v>
      </c>
      <c r="H10" s="11" t="s">
        <v>422</v>
      </c>
      <c r="I10" s="11" t="s">
        <v>422</v>
      </c>
      <c r="J10" s="11" t="s">
        <v>422</v>
      </c>
    </row>
    <row r="11" spans="1:10" ht="12" customHeight="1" x14ac:dyDescent="0.2">
      <c r="A11" s="2" t="str">
        <f>"Feb "&amp;RIGHT(A6,4)</f>
        <v>Feb 2025</v>
      </c>
      <c r="B11" s="11" t="s">
        <v>422</v>
      </c>
      <c r="C11" s="11" t="s">
        <v>422</v>
      </c>
      <c r="D11" s="11" t="s">
        <v>422</v>
      </c>
      <c r="E11" s="11" t="s">
        <v>422</v>
      </c>
      <c r="F11" s="11" t="s">
        <v>422</v>
      </c>
      <c r="G11" s="11" t="s">
        <v>422</v>
      </c>
      <c r="H11" s="11" t="s">
        <v>422</v>
      </c>
      <c r="I11" s="11" t="s">
        <v>422</v>
      </c>
      <c r="J11" s="11" t="s">
        <v>422</v>
      </c>
    </row>
    <row r="12" spans="1:10" ht="12" customHeight="1" x14ac:dyDescent="0.2">
      <c r="A12" s="2" t="str">
        <f>"Mar "&amp;RIGHT(A6,4)</f>
        <v>Mar 2025</v>
      </c>
      <c r="B12" s="11">
        <v>483</v>
      </c>
      <c r="C12" s="11">
        <v>67784</v>
      </c>
      <c r="D12" s="11">
        <v>691548</v>
      </c>
      <c r="E12" s="11">
        <v>17650</v>
      </c>
      <c r="F12" s="11">
        <v>71113</v>
      </c>
      <c r="G12" s="11">
        <v>4814625</v>
      </c>
      <c r="H12" s="11">
        <v>18133</v>
      </c>
      <c r="I12" s="11">
        <v>138897</v>
      </c>
      <c r="J12" s="11">
        <v>5506173</v>
      </c>
    </row>
    <row r="13" spans="1:10" ht="12" customHeight="1" x14ac:dyDescent="0.2">
      <c r="A13" s="2" t="str">
        <f>"Apr "&amp;RIGHT(A6,4)</f>
        <v>Apr 2025</v>
      </c>
      <c r="B13" s="11" t="s">
        <v>422</v>
      </c>
      <c r="C13" s="11" t="s">
        <v>422</v>
      </c>
      <c r="D13" s="11" t="s">
        <v>422</v>
      </c>
      <c r="E13" s="11" t="s">
        <v>422</v>
      </c>
      <c r="F13" s="11" t="s">
        <v>422</v>
      </c>
      <c r="G13" s="11" t="s">
        <v>422</v>
      </c>
      <c r="H13" s="11" t="s">
        <v>422</v>
      </c>
      <c r="I13" s="11" t="s">
        <v>422</v>
      </c>
      <c r="J13" s="11" t="s">
        <v>422</v>
      </c>
    </row>
    <row r="14" spans="1:10" ht="12" customHeight="1" x14ac:dyDescent="0.2">
      <c r="A14" s="2" t="str">
        <f>"May "&amp;RIGHT(A6,4)</f>
        <v>May 2025</v>
      </c>
      <c r="B14" s="11" t="s">
        <v>422</v>
      </c>
      <c r="C14" s="11" t="s">
        <v>422</v>
      </c>
      <c r="D14" s="11" t="s">
        <v>422</v>
      </c>
      <c r="E14" s="11" t="s">
        <v>422</v>
      </c>
      <c r="F14" s="11" t="s">
        <v>422</v>
      </c>
      <c r="G14" s="11" t="s">
        <v>422</v>
      </c>
      <c r="H14" s="11" t="s">
        <v>422</v>
      </c>
      <c r="I14" s="11" t="s">
        <v>422</v>
      </c>
      <c r="J14" s="11" t="s">
        <v>422</v>
      </c>
    </row>
    <row r="15" spans="1:10" ht="12" customHeight="1" x14ac:dyDescent="0.2">
      <c r="A15" s="2" t="str">
        <f>"Jun "&amp;RIGHT(A6,4)</f>
        <v>Jun 2025</v>
      </c>
      <c r="B15" s="11">
        <v>480</v>
      </c>
      <c r="C15" s="11">
        <v>69417</v>
      </c>
      <c r="D15" s="11">
        <v>616456</v>
      </c>
      <c r="E15" s="11">
        <v>15541</v>
      </c>
      <c r="F15" s="11">
        <v>48209</v>
      </c>
      <c r="G15" s="11">
        <v>2407407</v>
      </c>
      <c r="H15" s="11">
        <v>16021</v>
      </c>
      <c r="I15" s="11">
        <v>117626</v>
      </c>
      <c r="J15" s="11">
        <v>3023863</v>
      </c>
    </row>
    <row r="16" spans="1:10" ht="12" customHeight="1" x14ac:dyDescent="0.2">
      <c r="A16" s="2" t="str">
        <f>"Jul "&amp;RIGHT(A6,4)</f>
        <v>Jul 2025</v>
      </c>
      <c r="B16" s="11" t="s">
        <v>422</v>
      </c>
      <c r="C16" s="11" t="s">
        <v>422</v>
      </c>
      <c r="D16" s="11" t="s">
        <v>422</v>
      </c>
      <c r="E16" s="11" t="s">
        <v>422</v>
      </c>
      <c r="F16" s="11" t="s">
        <v>422</v>
      </c>
      <c r="G16" s="11" t="s">
        <v>422</v>
      </c>
      <c r="H16" s="11" t="s">
        <v>422</v>
      </c>
      <c r="I16" s="11" t="s">
        <v>422</v>
      </c>
      <c r="J16" s="11" t="s">
        <v>422</v>
      </c>
    </row>
    <row r="17" spans="1:10" ht="12" customHeight="1" x14ac:dyDescent="0.2">
      <c r="A17" s="2" t="str">
        <f>"Aug "&amp;RIGHT(A6,4)</f>
        <v>Aug 2025</v>
      </c>
      <c r="B17" s="11" t="s">
        <v>422</v>
      </c>
      <c r="C17" s="11" t="s">
        <v>422</v>
      </c>
      <c r="D17" s="11" t="s">
        <v>422</v>
      </c>
      <c r="E17" s="11" t="s">
        <v>422</v>
      </c>
      <c r="F17" s="11" t="s">
        <v>422</v>
      </c>
      <c r="G17" s="11" t="s">
        <v>422</v>
      </c>
      <c r="H17" s="11" t="s">
        <v>422</v>
      </c>
      <c r="I17" s="11" t="s">
        <v>422</v>
      </c>
      <c r="J17" s="11" t="s">
        <v>422</v>
      </c>
    </row>
    <row r="18" spans="1:10" ht="12" customHeight="1" x14ac:dyDescent="0.2">
      <c r="A18" s="2" t="str">
        <f>"Sep "&amp;RIGHT(A6,4)</f>
        <v>Sep 2025</v>
      </c>
      <c r="B18" s="11">
        <v>483</v>
      </c>
      <c r="C18" s="11">
        <v>66480</v>
      </c>
      <c r="D18" s="11">
        <v>646896</v>
      </c>
      <c r="E18" s="11">
        <v>17234</v>
      </c>
      <c r="F18" s="11">
        <v>66939</v>
      </c>
      <c r="G18" s="11">
        <v>4527245</v>
      </c>
      <c r="H18" s="11">
        <v>17717</v>
      </c>
      <c r="I18" s="11">
        <v>133419</v>
      </c>
      <c r="J18" s="11">
        <v>5174141</v>
      </c>
    </row>
    <row r="19" spans="1:10" ht="12" customHeight="1" x14ac:dyDescent="0.2">
      <c r="A19" s="12" t="s">
        <v>55</v>
      </c>
      <c r="B19" s="13">
        <v>483.75</v>
      </c>
      <c r="C19" s="13">
        <v>67843.5</v>
      </c>
      <c r="D19" s="13">
        <v>637022.75</v>
      </c>
      <c r="E19" s="13">
        <v>16984</v>
      </c>
      <c r="F19" s="13">
        <v>63963</v>
      </c>
      <c r="G19" s="13">
        <v>4069156.25</v>
      </c>
      <c r="H19" s="13">
        <v>17467.75</v>
      </c>
      <c r="I19" s="13">
        <v>131806.5</v>
      </c>
      <c r="J19" s="13">
        <v>4706179</v>
      </c>
    </row>
    <row r="20" spans="1:10" ht="12" customHeight="1" x14ac:dyDescent="0.2">
      <c r="A20" s="14" t="s">
        <v>426</v>
      </c>
      <c r="B20" s="15">
        <v>489</v>
      </c>
      <c r="C20" s="15">
        <v>67693</v>
      </c>
      <c r="D20" s="15">
        <v>593191</v>
      </c>
      <c r="E20" s="15">
        <v>17511</v>
      </c>
      <c r="F20" s="15">
        <v>69591</v>
      </c>
      <c r="G20" s="15">
        <v>4527348</v>
      </c>
      <c r="H20" s="15">
        <v>18000</v>
      </c>
      <c r="I20" s="15">
        <v>137284</v>
      </c>
      <c r="J20" s="15">
        <v>5120539</v>
      </c>
    </row>
    <row r="21" spans="1:10" ht="12" customHeight="1" x14ac:dyDescent="0.2">
      <c r="A21" s="3" t="str">
        <f>"FY "&amp;RIGHT(A6,4)+1</f>
        <v>FY 2026</v>
      </c>
    </row>
    <row r="22" spans="1:10" ht="12" customHeight="1" x14ac:dyDescent="0.2">
      <c r="A22" s="2" t="str">
        <f>"Oct "&amp;RIGHT(A6,4)</f>
        <v>Oct 2025</v>
      </c>
      <c r="B22" s="11" t="s">
        <v>422</v>
      </c>
      <c r="C22" s="11" t="s">
        <v>422</v>
      </c>
      <c r="D22" s="11" t="s">
        <v>422</v>
      </c>
      <c r="E22" s="11" t="s">
        <v>422</v>
      </c>
      <c r="F22" s="11" t="s">
        <v>422</v>
      </c>
      <c r="G22" s="11" t="s">
        <v>422</v>
      </c>
      <c r="H22" s="11" t="s">
        <v>422</v>
      </c>
      <c r="I22" s="11" t="s">
        <v>422</v>
      </c>
      <c r="J22" s="11" t="s">
        <v>422</v>
      </c>
    </row>
    <row r="23" spans="1:10" ht="12" customHeight="1" x14ac:dyDescent="0.2">
      <c r="A23" s="2" t="str">
        <f>"Nov "&amp;RIGHT(A6,4)</f>
        <v>Nov 2025</v>
      </c>
      <c r="B23" s="11" t="s">
        <v>422</v>
      </c>
      <c r="C23" s="11" t="s">
        <v>422</v>
      </c>
      <c r="D23" s="11" t="s">
        <v>422</v>
      </c>
      <c r="E23" s="11" t="s">
        <v>422</v>
      </c>
      <c r="F23" s="11" t="s">
        <v>422</v>
      </c>
      <c r="G23" s="11" t="s">
        <v>422</v>
      </c>
      <c r="H23" s="11" t="s">
        <v>422</v>
      </c>
      <c r="I23" s="11" t="s">
        <v>422</v>
      </c>
      <c r="J23" s="11" t="s">
        <v>422</v>
      </c>
    </row>
    <row r="24" spans="1:10" ht="12" customHeight="1" x14ac:dyDescent="0.2">
      <c r="A24" s="2" t="str">
        <f>"Dec "&amp;RIGHT(A6,4)</f>
        <v>Dec 2025</v>
      </c>
      <c r="B24" s="11">
        <v>472</v>
      </c>
      <c r="C24" s="11">
        <v>67821</v>
      </c>
      <c r="D24" s="11">
        <v>576371</v>
      </c>
      <c r="E24" s="11">
        <v>17296</v>
      </c>
      <c r="F24" s="11">
        <v>69593</v>
      </c>
      <c r="G24" s="11">
        <v>4794039</v>
      </c>
      <c r="H24" s="11">
        <v>17768</v>
      </c>
      <c r="I24" s="11">
        <v>137414</v>
      </c>
      <c r="J24" s="11">
        <v>5370410</v>
      </c>
    </row>
    <row r="25" spans="1:10" ht="12" customHeight="1" x14ac:dyDescent="0.2">
      <c r="A25" s="2" t="str">
        <f>"Jan "&amp;RIGHT(A6,4)+1</f>
        <v>Jan 2026</v>
      </c>
      <c r="B25" s="11" t="s">
        <v>422</v>
      </c>
      <c r="C25" s="11" t="s">
        <v>422</v>
      </c>
      <c r="D25" s="11" t="s">
        <v>422</v>
      </c>
      <c r="E25" s="11" t="s">
        <v>422</v>
      </c>
      <c r="F25" s="11" t="s">
        <v>422</v>
      </c>
      <c r="G25" s="11" t="s">
        <v>422</v>
      </c>
      <c r="H25" s="11" t="s">
        <v>422</v>
      </c>
      <c r="I25" s="11" t="s">
        <v>422</v>
      </c>
      <c r="J25" s="11" t="s">
        <v>422</v>
      </c>
    </row>
    <row r="26" spans="1:10" ht="12" customHeight="1" x14ac:dyDescent="0.2">
      <c r="A26" s="2" t="str">
        <f>"Feb "&amp;RIGHT(A6,4)+1</f>
        <v>Feb 2026</v>
      </c>
      <c r="B26" s="11" t="s">
        <v>422</v>
      </c>
      <c r="C26" s="11" t="s">
        <v>422</v>
      </c>
      <c r="D26" s="11" t="s">
        <v>422</v>
      </c>
      <c r="E26" s="11" t="s">
        <v>422</v>
      </c>
      <c r="F26" s="11" t="s">
        <v>422</v>
      </c>
      <c r="G26" s="11" t="s">
        <v>422</v>
      </c>
      <c r="H26" s="11" t="s">
        <v>422</v>
      </c>
      <c r="I26" s="11" t="s">
        <v>422</v>
      </c>
      <c r="J26" s="11" t="s">
        <v>422</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472</v>
      </c>
      <c r="C34" s="13">
        <v>67821</v>
      </c>
      <c r="D34" s="13">
        <v>576371</v>
      </c>
      <c r="E34" s="13">
        <v>17296</v>
      </c>
      <c r="F34" s="13">
        <v>69593</v>
      </c>
      <c r="G34" s="13">
        <v>4794039</v>
      </c>
      <c r="H34" s="13">
        <v>17768</v>
      </c>
      <c r="I34" s="13">
        <v>137414</v>
      </c>
      <c r="J34" s="13">
        <v>5370410</v>
      </c>
    </row>
    <row r="35" spans="1:10" ht="12" customHeight="1" x14ac:dyDescent="0.2">
      <c r="A35" s="14" t="str">
        <f>"Total "&amp;MID(A20,7,LEN(A20)-13)&amp;" Months"</f>
        <v>Total 5 Months</v>
      </c>
      <c r="B35" s="15">
        <v>472</v>
      </c>
      <c r="C35" s="15">
        <v>67821</v>
      </c>
      <c r="D35" s="15">
        <v>576371</v>
      </c>
      <c r="E35" s="15">
        <v>17296</v>
      </c>
      <c r="F35" s="15">
        <v>69593</v>
      </c>
      <c r="G35" s="15">
        <v>4794039</v>
      </c>
      <c r="H35" s="15">
        <v>17768</v>
      </c>
      <c r="I35" s="15">
        <v>137414</v>
      </c>
      <c r="J35" s="15">
        <v>5370410</v>
      </c>
    </row>
    <row r="36" spans="1:10" ht="12" customHeight="1" x14ac:dyDescent="0.2">
      <c r="A36" s="85"/>
      <c r="B36" s="85"/>
      <c r="C36" s="85"/>
      <c r="D36" s="85"/>
      <c r="E36" s="85"/>
      <c r="F36" s="85"/>
      <c r="G36" s="85"/>
      <c r="H36" s="85"/>
      <c r="I36" s="85"/>
      <c r="J36" s="85"/>
    </row>
    <row r="37" spans="1:10" ht="99.95" customHeight="1" x14ac:dyDescent="0.2">
      <c r="A37" s="87" t="s">
        <v>98</v>
      </c>
      <c r="B37" s="87"/>
      <c r="C37" s="87"/>
      <c r="D37" s="87"/>
      <c r="E37" s="87"/>
      <c r="F37" s="87"/>
      <c r="G37" s="87"/>
      <c r="H37" s="87"/>
      <c r="I37" s="87"/>
      <c r="J37" s="87"/>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2" t="s">
        <v>445</v>
      </c>
      <c r="B1" s="92"/>
      <c r="C1" s="92"/>
      <c r="D1" s="92"/>
      <c r="E1" s="92"/>
      <c r="F1" s="92"/>
      <c r="G1" s="92"/>
      <c r="H1" s="92"/>
      <c r="I1" s="92"/>
      <c r="J1" s="139">
        <v>46150</v>
      </c>
    </row>
    <row r="2" spans="1:10" ht="12" customHeight="1" x14ac:dyDescent="0.2">
      <c r="A2" s="94" t="s">
        <v>206</v>
      </c>
      <c r="B2" s="94"/>
      <c r="C2" s="94"/>
      <c r="D2" s="94"/>
      <c r="E2" s="94"/>
      <c r="F2" s="94"/>
      <c r="G2" s="94"/>
      <c r="H2" s="94"/>
      <c r="I2" s="94"/>
      <c r="J2" s="1"/>
    </row>
    <row r="3" spans="1:10" ht="24" customHeight="1" x14ac:dyDescent="0.2">
      <c r="A3" s="96" t="s">
        <v>50</v>
      </c>
      <c r="B3" s="91" t="s">
        <v>205</v>
      </c>
      <c r="C3" s="91"/>
      <c r="D3" s="89"/>
      <c r="E3" s="91" t="s">
        <v>207</v>
      </c>
      <c r="F3" s="91"/>
      <c r="G3" s="89"/>
      <c r="H3" s="91" t="s">
        <v>208</v>
      </c>
      <c r="I3" s="91"/>
      <c r="J3" s="91"/>
    </row>
    <row r="4" spans="1:10" ht="24" customHeight="1" x14ac:dyDescent="0.2">
      <c r="A4" s="97"/>
      <c r="B4" s="10" t="s">
        <v>97</v>
      </c>
      <c r="C4" s="10" t="s">
        <v>95</v>
      </c>
      <c r="D4" s="10" t="s">
        <v>96</v>
      </c>
      <c r="E4" s="10" t="s">
        <v>97</v>
      </c>
      <c r="F4" s="10" t="s">
        <v>95</v>
      </c>
      <c r="G4" s="10" t="s">
        <v>96</v>
      </c>
      <c r="H4" s="10" t="s">
        <v>97</v>
      </c>
      <c r="I4" s="10" t="s">
        <v>95</v>
      </c>
      <c r="J4" s="9" t="s">
        <v>96</v>
      </c>
    </row>
    <row r="5" spans="1:10" ht="12" customHeight="1" x14ac:dyDescent="0.2">
      <c r="A5" s="1"/>
      <c r="B5" s="85" t="str">
        <f>REPT("-",101)&amp;" Number "&amp;REPT("-",101)</f>
        <v>----------------------------------------------------------------------------------------------------- Number -----------------------------------------------------------------------------------------------------</v>
      </c>
      <c r="C5" s="85"/>
      <c r="D5" s="85"/>
      <c r="E5" s="85"/>
      <c r="F5" s="85"/>
      <c r="G5" s="85"/>
      <c r="H5" s="85"/>
      <c r="I5" s="85"/>
      <c r="J5" s="85"/>
    </row>
    <row r="6" spans="1:10" ht="12" customHeight="1" x14ac:dyDescent="0.2">
      <c r="A6" s="3" t="s">
        <v>425</v>
      </c>
    </row>
    <row r="7" spans="1:10" ht="12" customHeight="1" x14ac:dyDescent="0.2">
      <c r="A7" s="2" t="str">
        <f>"Oct "&amp;RIGHT(A6,4)-1</f>
        <v>Oct 2024</v>
      </c>
      <c r="B7" s="11">
        <v>7507</v>
      </c>
      <c r="C7" s="11">
        <v>15987</v>
      </c>
      <c r="D7" s="11">
        <v>795422</v>
      </c>
      <c r="E7" s="11">
        <v>979</v>
      </c>
      <c r="F7" s="11">
        <v>2181</v>
      </c>
      <c r="G7" s="11">
        <v>77037</v>
      </c>
      <c r="H7" s="11">
        <v>1676</v>
      </c>
      <c r="I7" s="11">
        <v>10038</v>
      </c>
      <c r="J7" s="11">
        <v>325254</v>
      </c>
    </row>
    <row r="8" spans="1:10" ht="12" customHeight="1" x14ac:dyDescent="0.2">
      <c r="A8" s="2" t="str">
        <f>"Nov "&amp;RIGHT(A6,4)-1</f>
        <v>Nov 2024</v>
      </c>
      <c r="B8" s="11" t="s">
        <v>422</v>
      </c>
      <c r="C8" s="11" t="s">
        <v>422</v>
      </c>
      <c r="D8" s="11" t="s">
        <v>422</v>
      </c>
      <c r="E8" s="11" t="s">
        <v>422</v>
      </c>
      <c r="F8" s="11" t="s">
        <v>422</v>
      </c>
      <c r="G8" s="11" t="s">
        <v>422</v>
      </c>
      <c r="H8" s="11" t="s">
        <v>422</v>
      </c>
      <c r="I8" s="11" t="s">
        <v>422</v>
      </c>
      <c r="J8" s="11" t="s">
        <v>422</v>
      </c>
    </row>
    <row r="9" spans="1:10" ht="12" customHeight="1" x14ac:dyDescent="0.2">
      <c r="A9" s="2" t="str">
        <f>"Dec "&amp;RIGHT(A6,4)-1</f>
        <v>Dec 2024</v>
      </c>
      <c r="B9" s="11" t="s">
        <v>422</v>
      </c>
      <c r="C9" s="11" t="s">
        <v>422</v>
      </c>
      <c r="D9" s="11" t="s">
        <v>422</v>
      </c>
      <c r="E9" s="11" t="s">
        <v>422</v>
      </c>
      <c r="F9" s="11" t="s">
        <v>422</v>
      </c>
      <c r="G9" s="11" t="s">
        <v>422</v>
      </c>
      <c r="H9" s="11" t="s">
        <v>422</v>
      </c>
      <c r="I9" s="11" t="s">
        <v>422</v>
      </c>
      <c r="J9" s="11" t="s">
        <v>422</v>
      </c>
    </row>
    <row r="10" spans="1:10" ht="12" customHeight="1" x14ac:dyDescent="0.2">
      <c r="A10" s="2" t="str">
        <f>"Jan "&amp;RIGHT(A6,4)</f>
        <v>Jan 2025</v>
      </c>
      <c r="B10" s="11" t="s">
        <v>422</v>
      </c>
      <c r="C10" s="11" t="s">
        <v>422</v>
      </c>
      <c r="D10" s="11" t="s">
        <v>422</v>
      </c>
      <c r="E10" s="11" t="s">
        <v>422</v>
      </c>
      <c r="F10" s="11" t="s">
        <v>422</v>
      </c>
      <c r="G10" s="11" t="s">
        <v>422</v>
      </c>
      <c r="H10" s="11" t="s">
        <v>422</v>
      </c>
      <c r="I10" s="11" t="s">
        <v>422</v>
      </c>
      <c r="J10" s="11" t="s">
        <v>422</v>
      </c>
    </row>
    <row r="11" spans="1:10" ht="12" customHeight="1" x14ac:dyDescent="0.2">
      <c r="A11" s="2" t="str">
        <f>"Feb "&amp;RIGHT(A6,4)</f>
        <v>Feb 2025</v>
      </c>
      <c r="B11" s="11" t="s">
        <v>422</v>
      </c>
      <c r="C11" s="11" t="s">
        <v>422</v>
      </c>
      <c r="D11" s="11" t="s">
        <v>422</v>
      </c>
      <c r="E11" s="11" t="s">
        <v>422</v>
      </c>
      <c r="F11" s="11" t="s">
        <v>422</v>
      </c>
      <c r="G11" s="11" t="s">
        <v>422</v>
      </c>
      <c r="H11" s="11" t="s">
        <v>422</v>
      </c>
      <c r="I11" s="11" t="s">
        <v>422</v>
      </c>
      <c r="J11" s="11" t="s">
        <v>422</v>
      </c>
    </row>
    <row r="12" spans="1:10" ht="12" customHeight="1" x14ac:dyDescent="0.2">
      <c r="A12" s="2" t="str">
        <f>"Mar "&amp;RIGHT(A6,4)</f>
        <v>Mar 2025</v>
      </c>
      <c r="B12" s="11">
        <v>7635</v>
      </c>
      <c r="C12" s="11">
        <v>16351</v>
      </c>
      <c r="D12" s="11">
        <v>830874</v>
      </c>
      <c r="E12" s="11">
        <v>840</v>
      </c>
      <c r="F12" s="11">
        <v>2016</v>
      </c>
      <c r="G12" s="11">
        <v>64308</v>
      </c>
      <c r="H12" s="11">
        <v>1698</v>
      </c>
      <c r="I12" s="11">
        <v>10092</v>
      </c>
      <c r="J12" s="11">
        <v>331080</v>
      </c>
    </row>
    <row r="13" spans="1:10" ht="12" customHeight="1" x14ac:dyDescent="0.2">
      <c r="A13" s="2" t="str">
        <f>"Apr "&amp;RIGHT(A6,4)</f>
        <v>Apr 2025</v>
      </c>
      <c r="B13" s="11" t="s">
        <v>422</v>
      </c>
      <c r="C13" s="11" t="s">
        <v>422</v>
      </c>
      <c r="D13" s="11" t="s">
        <v>422</v>
      </c>
      <c r="E13" s="11" t="s">
        <v>422</v>
      </c>
      <c r="F13" s="11" t="s">
        <v>422</v>
      </c>
      <c r="G13" s="11" t="s">
        <v>422</v>
      </c>
      <c r="H13" s="11" t="s">
        <v>422</v>
      </c>
      <c r="I13" s="11" t="s">
        <v>422</v>
      </c>
      <c r="J13" s="11" t="s">
        <v>422</v>
      </c>
    </row>
    <row r="14" spans="1:10" ht="12" customHeight="1" x14ac:dyDescent="0.2">
      <c r="A14" s="2" t="str">
        <f>"May "&amp;RIGHT(A6,4)</f>
        <v>May 2025</v>
      </c>
      <c r="B14" s="11" t="s">
        <v>422</v>
      </c>
      <c r="C14" s="11" t="s">
        <v>422</v>
      </c>
      <c r="D14" s="11" t="s">
        <v>422</v>
      </c>
      <c r="E14" s="11" t="s">
        <v>422</v>
      </c>
      <c r="F14" s="11" t="s">
        <v>422</v>
      </c>
      <c r="G14" s="11" t="s">
        <v>422</v>
      </c>
      <c r="H14" s="11" t="s">
        <v>422</v>
      </c>
      <c r="I14" s="11" t="s">
        <v>422</v>
      </c>
      <c r="J14" s="11" t="s">
        <v>422</v>
      </c>
    </row>
    <row r="15" spans="1:10" ht="12" customHeight="1" x14ac:dyDescent="0.2">
      <c r="A15" s="2" t="str">
        <f>"Jun "&amp;RIGHT(A6,4)</f>
        <v>Jun 2025</v>
      </c>
      <c r="B15" s="11" t="s">
        <v>422</v>
      </c>
      <c r="C15" s="11" t="s">
        <v>422</v>
      </c>
      <c r="D15" s="11" t="s">
        <v>422</v>
      </c>
      <c r="E15" s="11" t="s">
        <v>422</v>
      </c>
      <c r="F15" s="11" t="s">
        <v>422</v>
      </c>
      <c r="G15" s="11" t="s">
        <v>422</v>
      </c>
      <c r="H15" s="11" t="s">
        <v>422</v>
      </c>
      <c r="I15" s="11" t="s">
        <v>422</v>
      </c>
      <c r="J15" s="11" t="s">
        <v>422</v>
      </c>
    </row>
    <row r="16" spans="1:10" ht="12" customHeight="1" x14ac:dyDescent="0.2">
      <c r="A16" s="2" t="str">
        <f>"Jul "&amp;RIGHT(A6,4)</f>
        <v>Jul 2025</v>
      </c>
      <c r="B16" s="11" t="s">
        <v>422</v>
      </c>
      <c r="C16" s="11" t="s">
        <v>422</v>
      </c>
      <c r="D16" s="11" t="s">
        <v>422</v>
      </c>
      <c r="E16" s="11" t="s">
        <v>422</v>
      </c>
      <c r="F16" s="11" t="s">
        <v>422</v>
      </c>
      <c r="G16" s="11" t="s">
        <v>422</v>
      </c>
      <c r="H16" s="11" t="s">
        <v>422</v>
      </c>
      <c r="I16" s="11" t="s">
        <v>422</v>
      </c>
      <c r="J16" s="11" t="s">
        <v>422</v>
      </c>
    </row>
    <row r="17" spans="1:10" ht="12" customHeight="1" x14ac:dyDescent="0.2">
      <c r="A17" s="2" t="str">
        <f>"Aug "&amp;RIGHT(A6,4)</f>
        <v>Aug 2025</v>
      </c>
      <c r="B17" s="11" t="s">
        <v>422</v>
      </c>
      <c r="C17" s="11" t="s">
        <v>422</v>
      </c>
      <c r="D17" s="11" t="s">
        <v>422</v>
      </c>
      <c r="E17" s="11" t="s">
        <v>422</v>
      </c>
      <c r="F17" s="11" t="s">
        <v>422</v>
      </c>
      <c r="G17" s="11" t="s">
        <v>422</v>
      </c>
      <c r="H17" s="11" t="s">
        <v>422</v>
      </c>
      <c r="I17" s="11" t="s">
        <v>422</v>
      </c>
      <c r="J17" s="11" t="s">
        <v>422</v>
      </c>
    </row>
    <row r="18" spans="1:10" ht="12" customHeight="1" x14ac:dyDescent="0.2">
      <c r="A18" s="2" t="str">
        <f>"Sep "&amp;RIGHT(A6,4)</f>
        <v>Sep 2025</v>
      </c>
      <c r="B18" s="11" t="s">
        <v>422</v>
      </c>
      <c r="C18" s="11" t="s">
        <v>422</v>
      </c>
      <c r="D18" s="11" t="s">
        <v>422</v>
      </c>
      <c r="E18" s="11" t="s">
        <v>422</v>
      </c>
      <c r="F18" s="11" t="s">
        <v>422</v>
      </c>
      <c r="G18" s="11" t="s">
        <v>422</v>
      </c>
      <c r="H18" s="11" t="s">
        <v>422</v>
      </c>
      <c r="I18" s="11" t="s">
        <v>422</v>
      </c>
      <c r="J18" s="11" t="s">
        <v>422</v>
      </c>
    </row>
    <row r="19" spans="1:10" ht="12" customHeight="1" x14ac:dyDescent="0.2">
      <c r="A19" s="12" t="s">
        <v>55</v>
      </c>
      <c r="B19" s="13">
        <v>7571</v>
      </c>
      <c r="C19" s="13">
        <v>16169</v>
      </c>
      <c r="D19" s="13">
        <v>813148</v>
      </c>
      <c r="E19" s="13">
        <v>909.5</v>
      </c>
      <c r="F19" s="13">
        <v>2098.5</v>
      </c>
      <c r="G19" s="13">
        <v>70672.5</v>
      </c>
      <c r="H19" s="13">
        <v>1687</v>
      </c>
      <c r="I19" s="13">
        <v>10065</v>
      </c>
      <c r="J19" s="13">
        <v>328167</v>
      </c>
    </row>
    <row r="20" spans="1:10" ht="12" customHeight="1" x14ac:dyDescent="0.2">
      <c r="A20" s="14" t="s">
        <v>426</v>
      </c>
      <c r="B20" s="15">
        <v>7507</v>
      </c>
      <c r="C20" s="15">
        <v>15987</v>
      </c>
      <c r="D20" s="15">
        <v>795422</v>
      </c>
      <c r="E20" s="15">
        <v>979</v>
      </c>
      <c r="F20" s="15">
        <v>2181</v>
      </c>
      <c r="G20" s="15">
        <v>77037</v>
      </c>
      <c r="H20" s="15">
        <v>1676</v>
      </c>
      <c r="I20" s="15">
        <v>10038</v>
      </c>
      <c r="J20" s="15">
        <v>325254</v>
      </c>
    </row>
    <row r="21" spans="1:10" ht="12" customHeight="1" x14ac:dyDescent="0.2">
      <c r="A21" s="3" t="str">
        <f>"FY "&amp;RIGHT(A6,4)+1</f>
        <v>FY 2026</v>
      </c>
    </row>
    <row r="22" spans="1:10" ht="12" customHeight="1" x14ac:dyDescent="0.2">
      <c r="A22" s="2" t="str">
        <f>"Oct "&amp;RIGHT(A6,4)</f>
        <v>Oct 2025</v>
      </c>
      <c r="B22" s="11">
        <v>7514</v>
      </c>
      <c r="C22" s="11">
        <v>16475</v>
      </c>
      <c r="D22" s="11">
        <v>819505</v>
      </c>
      <c r="E22" s="11">
        <v>813</v>
      </c>
      <c r="F22" s="11">
        <v>1902</v>
      </c>
      <c r="G22" s="11">
        <v>62826</v>
      </c>
      <c r="H22" s="11">
        <v>1726</v>
      </c>
      <c r="I22" s="11">
        <v>10140</v>
      </c>
      <c r="J22" s="11">
        <v>345843</v>
      </c>
    </row>
    <row r="23" spans="1:10" ht="12" customHeight="1" x14ac:dyDescent="0.2">
      <c r="A23" s="2" t="str">
        <f>"Nov "&amp;RIGHT(A6,4)</f>
        <v>Nov 2025</v>
      </c>
      <c r="B23" s="11" t="s">
        <v>422</v>
      </c>
      <c r="C23" s="11" t="s">
        <v>422</v>
      </c>
      <c r="D23" s="11" t="s">
        <v>422</v>
      </c>
      <c r="E23" s="11" t="s">
        <v>422</v>
      </c>
      <c r="F23" s="11" t="s">
        <v>422</v>
      </c>
      <c r="G23" s="11" t="s">
        <v>422</v>
      </c>
      <c r="H23" s="11" t="s">
        <v>422</v>
      </c>
      <c r="I23" s="11" t="s">
        <v>422</v>
      </c>
      <c r="J23" s="11" t="s">
        <v>422</v>
      </c>
    </row>
    <row r="24" spans="1:10" ht="12" customHeight="1" x14ac:dyDescent="0.2">
      <c r="A24" s="2" t="str">
        <f>"Dec "&amp;RIGHT(A6,4)</f>
        <v>Dec 2025</v>
      </c>
      <c r="B24" s="11" t="s">
        <v>422</v>
      </c>
      <c r="C24" s="11" t="s">
        <v>422</v>
      </c>
      <c r="D24" s="11" t="s">
        <v>422</v>
      </c>
      <c r="E24" s="11" t="s">
        <v>422</v>
      </c>
      <c r="F24" s="11" t="s">
        <v>422</v>
      </c>
      <c r="G24" s="11" t="s">
        <v>422</v>
      </c>
      <c r="H24" s="11" t="s">
        <v>422</v>
      </c>
      <c r="I24" s="11" t="s">
        <v>422</v>
      </c>
      <c r="J24" s="11" t="s">
        <v>422</v>
      </c>
    </row>
    <row r="25" spans="1:10" ht="12" customHeight="1" x14ac:dyDescent="0.2">
      <c r="A25" s="2" t="str">
        <f>"Jan "&amp;RIGHT(A6,4)+1</f>
        <v>Jan 2026</v>
      </c>
      <c r="B25" s="11" t="s">
        <v>422</v>
      </c>
      <c r="C25" s="11" t="s">
        <v>422</v>
      </c>
      <c r="D25" s="11" t="s">
        <v>422</v>
      </c>
      <c r="E25" s="11" t="s">
        <v>422</v>
      </c>
      <c r="F25" s="11" t="s">
        <v>422</v>
      </c>
      <c r="G25" s="11" t="s">
        <v>422</v>
      </c>
      <c r="H25" s="11" t="s">
        <v>422</v>
      </c>
      <c r="I25" s="11" t="s">
        <v>422</v>
      </c>
      <c r="J25" s="11" t="s">
        <v>422</v>
      </c>
    </row>
    <row r="26" spans="1:10" ht="12" customHeight="1" x14ac:dyDescent="0.2">
      <c r="A26" s="2" t="str">
        <f>"Feb "&amp;RIGHT(A6,4)+1</f>
        <v>Feb 2026</v>
      </c>
      <c r="B26" s="11" t="s">
        <v>422</v>
      </c>
      <c r="C26" s="11" t="s">
        <v>422</v>
      </c>
      <c r="D26" s="11" t="s">
        <v>422</v>
      </c>
      <c r="E26" s="11" t="s">
        <v>422</v>
      </c>
      <c r="F26" s="11" t="s">
        <v>422</v>
      </c>
      <c r="G26" s="11" t="s">
        <v>422</v>
      </c>
      <c r="H26" s="11" t="s">
        <v>422</v>
      </c>
      <c r="I26" s="11" t="s">
        <v>422</v>
      </c>
      <c r="J26" s="11" t="s">
        <v>422</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7514</v>
      </c>
      <c r="C34" s="13">
        <v>16475</v>
      </c>
      <c r="D34" s="13">
        <v>819505</v>
      </c>
      <c r="E34" s="13">
        <v>813</v>
      </c>
      <c r="F34" s="13">
        <v>1902</v>
      </c>
      <c r="G34" s="13">
        <v>62826</v>
      </c>
      <c r="H34" s="13">
        <v>1726</v>
      </c>
      <c r="I34" s="13">
        <v>10140</v>
      </c>
      <c r="J34" s="13">
        <v>345843</v>
      </c>
    </row>
    <row r="35" spans="1:10" ht="12" customHeight="1" x14ac:dyDescent="0.2">
      <c r="A35" s="14" t="str">
        <f>"Total "&amp;MID(A20,7,LEN(A20)-13)&amp;" Months"</f>
        <v>Total 5 Months</v>
      </c>
      <c r="B35" s="15">
        <v>7514</v>
      </c>
      <c r="C35" s="15">
        <v>16475</v>
      </c>
      <c r="D35" s="15">
        <v>819505</v>
      </c>
      <c r="E35" s="15">
        <v>813</v>
      </c>
      <c r="F35" s="15">
        <v>1902</v>
      </c>
      <c r="G35" s="15">
        <v>62826</v>
      </c>
      <c r="H35" s="15">
        <v>1726</v>
      </c>
      <c r="I35" s="15">
        <v>10140</v>
      </c>
      <c r="J35" s="15">
        <v>345843</v>
      </c>
    </row>
    <row r="36" spans="1:10" ht="12" customHeight="1" x14ac:dyDescent="0.2">
      <c r="A36" s="85"/>
      <c r="B36" s="85"/>
      <c r="C36" s="85"/>
      <c r="D36" s="85"/>
      <c r="E36" s="85"/>
      <c r="F36" s="85"/>
      <c r="G36" s="85"/>
      <c r="H36" s="85"/>
      <c r="I36" s="85"/>
      <c r="J36" s="85"/>
    </row>
    <row r="37" spans="1:10" ht="69.95" customHeight="1" x14ac:dyDescent="0.2">
      <c r="A37" s="87" t="s">
        <v>99</v>
      </c>
      <c r="B37" s="87"/>
      <c r="C37" s="87"/>
      <c r="D37" s="87"/>
      <c r="E37" s="87"/>
      <c r="F37" s="87"/>
      <c r="G37" s="87"/>
      <c r="H37" s="87"/>
      <c r="I37" s="87"/>
      <c r="J37" s="87"/>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2" t="s">
        <v>445</v>
      </c>
      <c r="B1" s="92"/>
      <c r="C1" s="92"/>
      <c r="D1" s="92"/>
      <c r="E1" s="92"/>
      <c r="F1" s="92"/>
      <c r="G1" s="92"/>
      <c r="H1" s="92"/>
      <c r="I1" s="92"/>
      <c r="J1" s="92"/>
      <c r="K1" s="139">
        <v>46150</v>
      </c>
    </row>
    <row r="2" spans="1:11" ht="12" customHeight="1" x14ac:dyDescent="0.2">
      <c r="A2" s="94" t="s">
        <v>100</v>
      </c>
      <c r="B2" s="94"/>
      <c r="C2" s="94"/>
      <c r="D2" s="94"/>
      <c r="E2" s="94"/>
      <c r="F2" s="94"/>
      <c r="G2" s="94"/>
      <c r="H2" s="94"/>
      <c r="I2" s="94"/>
      <c r="J2" s="94"/>
      <c r="K2" s="1"/>
    </row>
    <row r="3" spans="1:11" ht="24" customHeight="1" x14ac:dyDescent="0.2">
      <c r="A3" s="96" t="s">
        <v>50</v>
      </c>
      <c r="B3" s="91" t="s">
        <v>101</v>
      </c>
      <c r="C3" s="91"/>
      <c r="D3" s="91"/>
      <c r="E3" s="91"/>
      <c r="F3" s="89"/>
      <c r="G3" s="91" t="s">
        <v>102</v>
      </c>
      <c r="H3" s="91"/>
      <c r="I3" s="91"/>
      <c r="J3" s="91"/>
      <c r="K3" s="91"/>
    </row>
    <row r="4" spans="1:11" ht="24" customHeight="1" x14ac:dyDescent="0.2">
      <c r="A4" s="97"/>
      <c r="B4" s="10" t="s">
        <v>103</v>
      </c>
      <c r="C4" s="10" t="s">
        <v>104</v>
      </c>
      <c r="D4" s="10" t="s">
        <v>105</v>
      </c>
      <c r="E4" s="10" t="s">
        <v>106</v>
      </c>
      <c r="F4" s="10" t="s">
        <v>55</v>
      </c>
      <c r="G4" s="10" t="s">
        <v>103</v>
      </c>
      <c r="H4" s="10" t="s">
        <v>104</v>
      </c>
      <c r="I4" s="10" t="s">
        <v>105</v>
      </c>
      <c r="J4" s="10" t="s">
        <v>106</v>
      </c>
      <c r="K4" s="9" t="s">
        <v>55</v>
      </c>
    </row>
    <row r="5" spans="1:11" ht="12" customHeight="1" x14ac:dyDescent="0.2">
      <c r="A5" s="1"/>
      <c r="B5" s="85" t="str">
        <f>REPT("-",112)&amp;" Number "&amp;REPT("-",112)</f>
        <v>---------------------------------------------------------------------------------------------------------------- Number ----------------------------------------------------------------------------------------------------------------</v>
      </c>
      <c r="C5" s="85"/>
      <c r="D5" s="85"/>
      <c r="E5" s="85"/>
      <c r="F5" s="85"/>
      <c r="G5" s="85"/>
      <c r="H5" s="85"/>
      <c r="I5" s="85"/>
      <c r="J5" s="85"/>
      <c r="K5" s="85"/>
    </row>
    <row r="6" spans="1:11" ht="12" customHeight="1" x14ac:dyDescent="0.2">
      <c r="A6" s="3" t="s">
        <v>425</v>
      </c>
    </row>
    <row r="7" spans="1:11" ht="12" customHeight="1" x14ac:dyDescent="0.2">
      <c r="A7" s="2" t="str">
        <f>"Oct "&amp;RIGHT(A6,4)-1</f>
        <v>Oct 2024</v>
      </c>
      <c r="B7" s="11">
        <v>6573917</v>
      </c>
      <c r="C7" s="11">
        <v>7399938</v>
      </c>
      <c r="D7" s="11">
        <v>3888107</v>
      </c>
      <c r="E7" s="11">
        <v>10339777</v>
      </c>
      <c r="F7" s="11">
        <v>28201739</v>
      </c>
      <c r="G7" s="11">
        <v>28010497</v>
      </c>
      <c r="H7" s="11">
        <v>31547091</v>
      </c>
      <c r="I7" s="11">
        <v>29050640</v>
      </c>
      <c r="J7" s="11">
        <v>43008754</v>
      </c>
      <c r="K7" s="11">
        <v>131616982</v>
      </c>
    </row>
    <row r="8" spans="1:11" ht="12" customHeight="1" x14ac:dyDescent="0.2">
      <c r="A8" s="2" t="str">
        <f>"Nov "&amp;RIGHT(A6,4)-1</f>
        <v>Nov 2024</v>
      </c>
      <c r="B8" s="11">
        <v>5442175</v>
      </c>
      <c r="C8" s="11">
        <v>6319029</v>
      </c>
      <c r="D8" s="11">
        <v>3234738</v>
      </c>
      <c r="E8" s="11">
        <v>8615262</v>
      </c>
      <c r="F8" s="11">
        <v>23611204</v>
      </c>
      <c r="G8" s="11">
        <v>22989881</v>
      </c>
      <c r="H8" s="11">
        <v>26007857</v>
      </c>
      <c r="I8" s="11">
        <v>21933963</v>
      </c>
      <c r="J8" s="11">
        <v>34861528</v>
      </c>
      <c r="K8" s="11">
        <v>105793229</v>
      </c>
    </row>
    <row r="9" spans="1:11" ht="12" customHeight="1" x14ac:dyDescent="0.2">
      <c r="A9" s="2" t="str">
        <f>"Dec "&amp;RIGHT(A6,4)-1</f>
        <v>Dec 2024</v>
      </c>
      <c r="B9" s="11">
        <v>5241463</v>
      </c>
      <c r="C9" s="11">
        <v>6279214</v>
      </c>
      <c r="D9" s="11">
        <v>3275102</v>
      </c>
      <c r="E9" s="11">
        <v>8459556</v>
      </c>
      <c r="F9" s="11">
        <v>23255335</v>
      </c>
      <c r="G9" s="11">
        <v>21707916</v>
      </c>
      <c r="H9" s="11">
        <v>24961057</v>
      </c>
      <c r="I9" s="11">
        <v>20273123</v>
      </c>
      <c r="J9" s="11">
        <v>33123638</v>
      </c>
      <c r="K9" s="11">
        <v>100065734</v>
      </c>
    </row>
    <row r="10" spans="1:11" ht="12" customHeight="1" x14ac:dyDescent="0.2">
      <c r="A10" s="2" t="str">
        <f>"Jan "&amp;RIGHT(A6,4)</f>
        <v>Jan 2025</v>
      </c>
      <c r="B10" s="11">
        <v>6013465</v>
      </c>
      <c r="C10" s="11">
        <v>7049716</v>
      </c>
      <c r="D10" s="11">
        <v>3552497</v>
      </c>
      <c r="E10" s="11">
        <v>9541072</v>
      </c>
      <c r="F10" s="11">
        <v>26156750</v>
      </c>
      <c r="G10" s="11">
        <v>24342688</v>
      </c>
      <c r="H10" s="11">
        <v>28108552</v>
      </c>
      <c r="I10" s="11">
        <v>23866574</v>
      </c>
      <c r="J10" s="11">
        <v>37497926</v>
      </c>
      <c r="K10" s="11">
        <v>113815740</v>
      </c>
    </row>
    <row r="11" spans="1:11" ht="12" customHeight="1" x14ac:dyDescent="0.2">
      <c r="A11" s="2" t="str">
        <f>"Feb "&amp;RIGHT(A6,4)</f>
        <v>Feb 2025</v>
      </c>
      <c r="B11" s="11">
        <v>5655460</v>
      </c>
      <c r="C11" s="11">
        <v>6539339</v>
      </c>
      <c r="D11" s="11">
        <v>3353154</v>
      </c>
      <c r="E11" s="11">
        <v>8924809</v>
      </c>
      <c r="F11" s="11">
        <v>24472762</v>
      </c>
      <c r="G11" s="11">
        <v>24174817</v>
      </c>
      <c r="H11" s="11">
        <v>27660703</v>
      </c>
      <c r="I11" s="11">
        <v>25097977</v>
      </c>
      <c r="J11" s="11">
        <v>37312200</v>
      </c>
      <c r="K11" s="11">
        <v>114245697</v>
      </c>
    </row>
    <row r="12" spans="1:11" ht="12" customHeight="1" x14ac:dyDescent="0.2">
      <c r="A12" s="2" t="str">
        <f>"Mar "&amp;RIGHT(A6,4)</f>
        <v>Mar 2025</v>
      </c>
      <c r="B12" s="11">
        <v>6135646</v>
      </c>
      <c r="C12" s="11">
        <v>7215229</v>
      </c>
      <c r="D12" s="11">
        <v>3631250</v>
      </c>
      <c r="E12" s="11">
        <v>9725415</v>
      </c>
      <c r="F12" s="11">
        <v>26707540</v>
      </c>
      <c r="G12" s="11">
        <v>26824973</v>
      </c>
      <c r="H12" s="11">
        <v>31213704</v>
      </c>
      <c r="I12" s="11">
        <v>25730379</v>
      </c>
      <c r="J12" s="11">
        <v>41220533</v>
      </c>
      <c r="K12" s="11">
        <v>124989589</v>
      </c>
    </row>
    <row r="13" spans="1:11" ht="12" customHeight="1" x14ac:dyDescent="0.2">
      <c r="A13" s="2" t="str">
        <f>"Apr "&amp;RIGHT(A6,4)</f>
        <v>Apr 2025</v>
      </c>
      <c r="B13" s="11">
        <v>6409199</v>
      </c>
      <c r="C13" s="11">
        <v>7613664</v>
      </c>
      <c r="D13" s="11">
        <v>3748000</v>
      </c>
      <c r="E13" s="11">
        <v>10157650</v>
      </c>
      <c r="F13" s="11">
        <v>27928513</v>
      </c>
      <c r="G13" s="11">
        <v>28350388</v>
      </c>
      <c r="H13" s="11">
        <v>32492427</v>
      </c>
      <c r="I13" s="11">
        <v>26734361</v>
      </c>
      <c r="J13" s="11">
        <v>43030396</v>
      </c>
      <c r="K13" s="11">
        <v>130607572</v>
      </c>
    </row>
    <row r="14" spans="1:11" ht="12" customHeight="1" x14ac:dyDescent="0.2">
      <c r="A14" s="2" t="str">
        <f>"May "&amp;RIGHT(A6,4)</f>
        <v>May 2025</v>
      </c>
      <c r="B14" s="11">
        <v>6333111</v>
      </c>
      <c r="C14" s="11">
        <v>7440278</v>
      </c>
      <c r="D14" s="11">
        <v>3692954</v>
      </c>
      <c r="E14" s="11">
        <v>9969631</v>
      </c>
      <c r="F14" s="11">
        <v>27435974</v>
      </c>
      <c r="G14" s="11">
        <v>27744064</v>
      </c>
      <c r="H14" s="11">
        <v>31916142</v>
      </c>
      <c r="I14" s="11">
        <v>23683468</v>
      </c>
      <c r="J14" s="11">
        <v>41299454</v>
      </c>
      <c r="K14" s="11">
        <v>124643128</v>
      </c>
    </row>
    <row r="15" spans="1:11" ht="12" customHeight="1" x14ac:dyDescent="0.2">
      <c r="A15" s="2" t="str">
        <f>"Jun "&amp;RIGHT(A6,4)</f>
        <v>Jun 2025</v>
      </c>
      <c r="B15" s="11">
        <v>6105619</v>
      </c>
      <c r="C15" s="11">
        <v>8496895</v>
      </c>
      <c r="D15" s="11">
        <v>3517862</v>
      </c>
      <c r="E15" s="11">
        <v>9928613</v>
      </c>
      <c r="F15" s="11">
        <v>28048989</v>
      </c>
      <c r="G15" s="11">
        <v>23201039</v>
      </c>
      <c r="H15" s="11">
        <v>29423760</v>
      </c>
      <c r="I15" s="11">
        <v>5808389</v>
      </c>
      <c r="J15" s="11">
        <v>30967442</v>
      </c>
      <c r="K15" s="11">
        <v>89400630</v>
      </c>
    </row>
    <row r="16" spans="1:11" ht="12" customHeight="1" x14ac:dyDescent="0.2">
      <c r="A16" s="2" t="str">
        <f>"Jul "&amp;RIGHT(A6,4)</f>
        <v>Jul 2025</v>
      </c>
      <c r="B16" s="11">
        <v>5975519</v>
      </c>
      <c r="C16" s="11">
        <v>9036858</v>
      </c>
      <c r="D16" s="11">
        <v>3580730</v>
      </c>
      <c r="E16" s="11">
        <v>9979533</v>
      </c>
      <c r="F16" s="11">
        <v>28572640</v>
      </c>
      <c r="G16" s="11">
        <v>22986585</v>
      </c>
      <c r="H16" s="11">
        <v>29779905</v>
      </c>
      <c r="I16" s="11">
        <v>3023647</v>
      </c>
      <c r="J16" s="11">
        <v>30178241</v>
      </c>
      <c r="K16" s="11">
        <v>85968378</v>
      </c>
    </row>
    <row r="17" spans="1:11" ht="12" customHeight="1" x14ac:dyDescent="0.2">
      <c r="A17" s="2" t="str">
        <f>"Aug "&amp;RIGHT(A6,4)</f>
        <v>Aug 2025</v>
      </c>
      <c r="B17" s="11">
        <v>5801752</v>
      </c>
      <c r="C17" s="11">
        <v>7655928</v>
      </c>
      <c r="D17" s="11">
        <v>3466049</v>
      </c>
      <c r="E17" s="11">
        <v>9332166</v>
      </c>
      <c r="F17" s="11">
        <v>26255895</v>
      </c>
      <c r="G17" s="11">
        <v>22321041</v>
      </c>
      <c r="H17" s="11">
        <v>26328463</v>
      </c>
      <c r="I17" s="11">
        <v>13886686</v>
      </c>
      <c r="J17" s="11">
        <v>31813004</v>
      </c>
      <c r="K17" s="11">
        <v>94349194</v>
      </c>
    </row>
    <row r="18" spans="1:11" ht="12" customHeight="1" x14ac:dyDescent="0.2">
      <c r="A18" s="2" t="str">
        <f>"Sep "&amp;RIGHT(A6,4)</f>
        <v>Sep 2025</v>
      </c>
      <c r="B18" s="11">
        <v>5841708</v>
      </c>
      <c r="C18" s="11">
        <v>6481240</v>
      </c>
      <c r="D18" s="11">
        <v>3573299</v>
      </c>
      <c r="E18" s="11">
        <v>9229477</v>
      </c>
      <c r="F18" s="11">
        <v>25125724</v>
      </c>
      <c r="G18" s="11">
        <v>26124677</v>
      </c>
      <c r="H18" s="11">
        <v>28749155</v>
      </c>
      <c r="I18" s="11">
        <v>27096437</v>
      </c>
      <c r="J18" s="11">
        <v>39600081</v>
      </c>
      <c r="K18" s="11">
        <v>121570350</v>
      </c>
    </row>
    <row r="19" spans="1:11" ht="12" customHeight="1" x14ac:dyDescent="0.2">
      <c r="A19" s="12" t="s">
        <v>55</v>
      </c>
      <c r="B19" s="13">
        <v>71529034</v>
      </c>
      <c r="C19" s="13">
        <v>87527328</v>
      </c>
      <c r="D19" s="13">
        <v>42513742</v>
      </c>
      <c r="E19" s="13">
        <v>114202961</v>
      </c>
      <c r="F19" s="13">
        <v>315773065</v>
      </c>
      <c r="G19" s="13">
        <v>298778566</v>
      </c>
      <c r="H19" s="13">
        <v>348188816</v>
      </c>
      <c r="I19" s="13">
        <v>246185644</v>
      </c>
      <c r="J19" s="13">
        <v>443913197</v>
      </c>
      <c r="K19" s="13">
        <v>1337066223</v>
      </c>
    </row>
    <row r="20" spans="1:11" ht="12" customHeight="1" x14ac:dyDescent="0.2">
      <c r="A20" s="14" t="s">
        <v>426</v>
      </c>
      <c r="B20" s="15">
        <v>28926480</v>
      </c>
      <c r="C20" s="15">
        <v>33587236</v>
      </c>
      <c r="D20" s="15">
        <v>17303598</v>
      </c>
      <c r="E20" s="15">
        <v>45880476</v>
      </c>
      <c r="F20" s="15">
        <v>125697790</v>
      </c>
      <c r="G20" s="15">
        <v>121225799</v>
      </c>
      <c r="H20" s="15">
        <v>138285260</v>
      </c>
      <c r="I20" s="15">
        <v>120222277</v>
      </c>
      <c r="J20" s="15">
        <v>185804046</v>
      </c>
      <c r="K20" s="15">
        <v>565537382</v>
      </c>
    </row>
    <row r="21" spans="1:11" ht="12" customHeight="1" x14ac:dyDescent="0.2">
      <c r="A21" s="3" t="str">
        <f>"FY "&amp;RIGHT(A6,4)+1</f>
        <v>FY 2026</v>
      </c>
    </row>
    <row r="22" spans="1:11" ht="12" customHeight="1" x14ac:dyDescent="0.2">
      <c r="A22" s="2" t="str">
        <f>"Oct "&amp;RIGHT(A6,4)</f>
        <v>Oct 2025</v>
      </c>
      <c r="B22" s="11">
        <v>6264901</v>
      </c>
      <c r="C22" s="11">
        <v>7058107</v>
      </c>
      <c r="D22" s="11">
        <v>3822150</v>
      </c>
      <c r="E22" s="11">
        <v>9905843</v>
      </c>
      <c r="F22" s="11">
        <v>27051001</v>
      </c>
      <c r="G22" s="11">
        <v>27888467</v>
      </c>
      <c r="H22" s="11">
        <v>31326167</v>
      </c>
      <c r="I22" s="11">
        <v>29764574</v>
      </c>
      <c r="J22" s="11">
        <v>42538064</v>
      </c>
      <c r="K22" s="11">
        <v>131517272</v>
      </c>
    </row>
    <row r="23" spans="1:11" ht="12" customHeight="1" x14ac:dyDescent="0.2">
      <c r="A23" s="2" t="str">
        <f>"Nov "&amp;RIGHT(A6,4)</f>
        <v>Nov 2025</v>
      </c>
      <c r="B23" s="11">
        <v>4868517</v>
      </c>
      <c r="C23" s="11">
        <v>5681093</v>
      </c>
      <c r="D23" s="11">
        <v>3040311</v>
      </c>
      <c r="E23" s="11">
        <v>7794028</v>
      </c>
      <c r="F23" s="11">
        <v>21383949</v>
      </c>
      <c r="G23" s="11">
        <v>21362806</v>
      </c>
      <c r="H23" s="11">
        <v>23959129</v>
      </c>
      <c r="I23" s="11">
        <v>21730600</v>
      </c>
      <c r="J23" s="11">
        <v>32282477</v>
      </c>
      <c r="K23" s="11">
        <v>99335012</v>
      </c>
    </row>
    <row r="24" spans="1:11" ht="12" customHeight="1" x14ac:dyDescent="0.2">
      <c r="A24" s="2" t="str">
        <f>"Dec "&amp;RIGHT(A6,4)</f>
        <v>Dec 2025</v>
      </c>
      <c r="B24" s="11">
        <v>5521661</v>
      </c>
      <c r="C24" s="11">
        <v>6603532</v>
      </c>
      <c r="D24" s="11">
        <v>3418823</v>
      </c>
      <c r="E24" s="11">
        <v>8876696</v>
      </c>
      <c r="F24" s="11">
        <v>24420712</v>
      </c>
      <c r="G24" s="11">
        <v>22487502</v>
      </c>
      <c r="H24" s="11">
        <v>26000420</v>
      </c>
      <c r="I24" s="11">
        <v>21762816</v>
      </c>
      <c r="J24" s="11">
        <v>34142519</v>
      </c>
      <c r="K24" s="11">
        <v>104393257</v>
      </c>
    </row>
    <row r="25" spans="1:11" ht="12" customHeight="1" x14ac:dyDescent="0.2">
      <c r="A25" s="2" t="str">
        <f>"Jan "&amp;RIGHT(A6,4)+1</f>
        <v>Jan 2026</v>
      </c>
      <c r="B25" s="11">
        <v>5417051</v>
      </c>
      <c r="C25" s="11">
        <v>6318391</v>
      </c>
      <c r="D25" s="11">
        <v>3293195</v>
      </c>
      <c r="E25" s="11">
        <v>8630439</v>
      </c>
      <c r="F25" s="11">
        <v>23659076</v>
      </c>
      <c r="G25" s="11">
        <v>22705084</v>
      </c>
      <c r="H25" s="11">
        <v>26043323</v>
      </c>
      <c r="I25" s="11">
        <v>23438087</v>
      </c>
      <c r="J25" s="11">
        <v>34989392</v>
      </c>
      <c r="K25" s="11">
        <v>107175886</v>
      </c>
    </row>
    <row r="26" spans="1:11" ht="12" customHeight="1" x14ac:dyDescent="0.2">
      <c r="A26" s="2" t="str">
        <f>"Feb "&amp;RIGHT(A6,4)+1</f>
        <v>Feb 2026</v>
      </c>
      <c r="B26" s="11">
        <v>5476341</v>
      </c>
      <c r="C26" s="11">
        <v>6344091</v>
      </c>
      <c r="D26" s="11">
        <v>3189420</v>
      </c>
      <c r="E26" s="11">
        <v>8635749</v>
      </c>
      <c r="F26" s="11">
        <v>23645601</v>
      </c>
      <c r="G26" s="11">
        <v>23417429</v>
      </c>
      <c r="H26" s="11">
        <v>26629047</v>
      </c>
      <c r="I26" s="11">
        <v>25223195</v>
      </c>
      <c r="J26" s="11">
        <v>36141717</v>
      </c>
      <c r="K26" s="11">
        <v>111411388</v>
      </c>
    </row>
    <row r="27" spans="1:11"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row>
    <row r="28" spans="1:11"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row>
    <row r="29" spans="1:11"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row>
    <row r="30" spans="1:11"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row>
    <row r="31" spans="1:11"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row>
    <row r="32" spans="1:11"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row>
    <row r="33" spans="1:11"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row>
    <row r="34" spans="1:11" ht="12" customHeight="1" x14ac:dyDescent="0.2">
      <c r="A34" s="12" t="s">
        <v>55</v>
      </c>
      <c r="B34" s="13">
        <v>27548471</v>
      </c>
      <c r="C34" s="13">
        <v>32005214</v>
      </c>
      <c r="D34" s="13">
        <v>16763899</v>
      </c>
      <c r="E34" s="13">
        <v>43842755</v>
      </c>
      <c r="F34" s="13">
        <v>120160339</v>
      </c>
      <c r="G34" s="13">
        <v>117861288</v>
      </c>
      <c r="H34" s="13">
        <v>133958086</v>
      </c>
      <c r="I34" s="13">
        <v>121919272</v>
      </c>
      <c r="J34" s="13">
        <v>180094169</v>
      </c>
      <c r="K34" s="13">
        <v>553832815</v>
      </c>
    </row>
    <row r="35" spans="1:11" ht="12" customHeight="1" x14ac:dyDescent="0.2">
      <c r="A35" s="14" t="str">
        <f>"Total "&amp;MID(A20,7,LEN(A20)-13)&amp;" Months"</f>
        <v>Total 5 Months</v>
      </c>
      <c r="B35" s="15">
        <v>27548471</v>
      </c>
      <c r="C35" s="15">
        <v>32005214</v>
      </c>
      <c r="D35" s="15">
        <v>16763899</v>
      </c>
      <c r="E35" s="15">
        <v>43842755</v>
      </c>
      <c r="F35" s="15">
        <v>120160339</v>
      </c>
      <c r="G35" s="15">
        <v>117861288</v>
      </c>
      <c r="H35" s="15">
        <v>133958086</v>
      </c>
      <c r="I35" s="15">
        <v>121919272</v>
      </c>
      <c r="J35" s="15">
        <v>180094169</v>
      </c>
      <c r="K35" s="15">
        <v>553832815</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2" t="s">
        <v>445</v>
      </c>
      <c r="B1" s="92"/>
      <c r="C1" s="92"/>
      <c r="D1" s="92"/>
      <c r="E1" s="92"/>
      <c r="F1" s="92"/>
      <c r="G1" s="92"/>
      <c r="H1" s="92"/>
      <c r="I1" s="139">
        <v>46150</v>
      </c>
    </row>
    <row r="2" spans="1:9" ht="12" customHeight="1" x14ac:dyDescent="0.2">
      <c r="A2" s="94" t="s">
        <v>318</v>
      </c>
      <c r="B2" s="94"/>
      <c r="C2" s="94"/>
      <c r="D2" s="94"/>
      <c r="E2" s="94"/>
      <c r="F2" s="94"/>
      <c r="G2" s="94"/>
      <c r="H2" s="94"/>
      <c r="I2" s="1"/>
    </row>
    <row r="3" spans="1:9" ht="24" customHeight="1" x14ac:dyDescent="0.2">
      <c r="A3" s="96" t="s">
        <v>50</v>
      </c>
      <c r="B3" s="91" t="s">
        <v>103</v>
      </c>
      <c r="C3" s="91"/>
      <c r="D3" s="91"/>
      <c r="E3" s="89"/>
      <c r="F3" s="91" t="s">
        <v>104</v>
      </c>
      <c r="G3" s="91"/>
      <c r="H3" s="91"/>
      <c r="I3" s="91"/>
    </row>
    <row r="4" spans="1:9" ht="24" customHeight="1" x14ac:dyDescent="0.2">
      <c r="A4" s="97"/>
      <c r="B4" s="10" t="s">
        <v>78</v>
      </c>
      <c r="C4" s="10" t="s">
        <v>79</v>
      </c>
      <c r="D4" s="10" t="s">
        <v>80</v>
      </c>
      <c r="E4" s="10" t="s">
        <v>55</v>
      </c>
      <c r="F4" s="10" t="s">
        <v>78</v>
      </c>
      <c r="G4" s="10" t="s">
        <v>79</v>
      </c>
      <c r="H4" s="10" t="s">
        <v>80</v>
      </c>
      <c r="I4" s="9" t="s">
        <v>55</v>
      </c>
    </row>
    <row r="5" spans="1:9" ht="12" customHeight="1" x14ac:dyDescent="0.2">
      <c r="A5" s="1"/>
      <c r="B5" s="85" t="str">
        <f>REPT("-",89)&amp;" Number "&amp;REPT("-",89)</f>
        <v>----------------------------------------------------------------------------------------- Number -----------------------------------------------------------------------------------------</v>
      </c>
      <c r="C5" s="85"/>
      <c r="D5" s="85"/>
      <c r="E5" s="85"/>
      <c r="F5" s="85"/>
      <c r="G5" s="85"/>
      <c r="H5" s="85"/>
      <c r="I5" s="85"/>
    </row>
    <row r="6" spans="1:9" ht="12" customHeight="1" x14ac:dyDescent="0.2">
      <c r="A6" s="3" t="s">
        <v>425</v>
      </c>
    </row>
    <row r="7" spans="1:9" ht="12" customHeight="1" x14ac:dyDescent="0.2">
      <c r="A7" s="2" t="str">
        <f>"Oct "&amp;RIGHT(A6,4)-1</f>
        <v>Oct 2024</v>
      </c>
      <c r="B7" s="11">
        <v>24312413</v>
      </c>
      <c r="C7" s="11">
        <v>1890743</v>
      </c>
      <c r="D7" s="11">
        <v>8381258</v>
      </c>
      <c r="E7" s="11">
        <v>34584414</v>
      </c>
      <c r="F7" s="11">
        <v>27145736</v>
      </c>
      <c r="G7" s="11">
        <v>2175691</v>
      </c>
      <c r="H7" s="11">
        <v>9625602</v>
      </c>
      <c r="I7" s="11">
        <v>38947029</v>
      </c>
    </row>
    <row r="8" spans="1:9" ht="12" customHeight="1" x14ac:dyDescent="0.2">
      <c r="A8" s="2" t="str">
        <f>"Nov "&amp;RIGHT(A6,4)-1</f>
        <v>Nov 2024</v>
      </c>
      <c r="B8" s="11">
        <v>19839139</v>
      </c>
      <c r="C8" s="11">
        <v>1606351</v>
      </c>
      <c r="D8" s="11">
        <v>6986566</v>
      </c>
      <c r="E8" s="11">
        <v>28432056</v>
      </c>
      <c r="F8" s="11">
        <v>22437478</v>
      </c>
      <c r="G8" s="11">
        <v>1852669</v>
      </c>
      <c r="H8" s="11">
        <v>8036739</v>
      </c>
      <c r="I8" s="11">
        <v>32326886</v>
      </c>
    </row>
    <row r="9" spans="1:9" ht="12" customHeight="1" x14ac:dyDescent="0.2">
      <c r="A9" s="2" t="str">
        <f>"Dec "&amp;RIGHT(A6,4)-1</f>
        <v>Dec 2024</v>
      </c>
      <c r="B9" s="11">
        <v>18803554</v>
      </c>
      <c r="C9" s="11">
        <v>1534132</v>
      </c>
      <c r="D9" s="11">
        <v>6611693</v>
      </c>
      <c r="E9" s="11">
        <v>26949379</v>
      </c>
      <c r="F9" s="11">
        <v>21701847</v>
      </c>
      <c r="G9" s="11">
        <v>1796383</v>
      </c>
      <c r="H9" s="11">
        <v>7742041</v>
      </c>
      <c r="I9" s="11">
        <v>31240271</v>
      </c>
    </row>
    <row r="10" spans="1:9" ht="12" customHeight="1" x14ac:dyDescent="0.2">
      <c r="A10" s="2" t="str">
        <f>"Jan "&amp;RIGHT(A6,4)</f>
        <v>Jan 2025</v>
      </c>
      <c r="B10" s="11">
        <v>21165035</v>
      </c>
      <c r="C10" s="11">
        <v>1712456</v>
      </c>
      <c r="D10" s="11">
        <v>7478662</v>
      </c>
      <c r="E10" s="11">
        <v>30356153</v>
      </c>
      <c r="F10" s="11">
        <v>24316468</v>
      </c>
      <c r="G10" s="11">
        <v>2016441</v>
      </c>
      <c r="H10" s="11">
        <v>8825359</v>
      </c>
      <c r="I10" s="11">
        <v>35158268</v>
      </c>
    </row>
    <row r="11" spans="1:9" ht="12" customHeight="1" x14ac:dyDescent="0.2">
      <c r="A11" s="2" t="str">
        <f>"Feb "&amp;RIGHT(A6,4)</f>
        <v>Feb 2025</v>
      </c>
      <c r="B11" s="11">
        <v>20822912</v>
      </c>
      <c r="C11" s="11">
        <v>1682973</v>
      </c>
      <c r="D11" s="11">
        <v>7324392</v>
      </c>
      <c r="E11" s="11">
        <v>29830277</v>
      </c>
      <c r="F11" s="11">
        <v>23660432</v>
      </c>
      <c r="G11" s="11">
        <v>1963092</v>
      </c>
      <c r="H11" s="11">
        <v>8576518</v>
      </c>
      <c r="I11" s="11">
        <v>34200042</v>
      </c>
    </row>
    <row r="12" spans="1:9" ht="12" customHeight="1" x14ac:dyDescent="0.2">
      <c r="A12" s="2" t="str">
        <f>"Mar "&amp;RIGHT(A6,4)</f>
        <v>Mar 2025</v>
      </c>
      <c r="B12" s="11">
        <v>22853837</v>
      </c>
      <c r="C12" s="11">
        <v>1874717</v>
      </c>
      <c r="D12" s="11">
        <v>8232065</v>
      </c>
      <c r="E12" s="11">
        <v>32960619</v>
      </c>
      <c r="F12" s="11">
        <v>26486670</v>
      </c>
      <c r="G12" s="11">
        <v>2225290</v>
      </c>
      <c r="H12" s="11">
        <v>9716973</v>
      </c>
      <c r="I12" s="11">
        <v>38428933</v>
      </c>
    </row>
    <row r="13" spans="1:9" ht="12" customHeight="1" x14ac:dyDescent="0.2">
      <c r="A13" s="2" t="str">
        <f>"Apr "&amp;RIGHT(A6,4)</f>
        <v>Apr 2025</v>
      </c>
      <c r="B13" s="11">
        <v>24113798</v>
      </c>
      <c r="C13" s="11">
        <v>1958000</v>
      </c>
      <c r="D13" s="11">
        <v>8687789</v>
      </c>
      <c r="E13" s="11">
        <v>34759587</v>
      </c>
      <c r="F13" s="11">
        <v>27659870</v>
      </c>
      <c r="G13" s="11">
        <v>2291799</v>
      </c>
      <c r="H13" s="11">
        <v>10154422</v>
      </c>
      <c r="I13" s="11">
        <v>40106091</v>
      </c>
    </row>
    <row r="14" spans="1:9" ht="12" customHeight="1" x14ac:dyDescent="0.2">
      <c r="A14" s="2" t="str">
        <f>"May "&amp;RIGHT(A6,4)</f>
        <v>May 2025</v>
      </c>
      <c r="B14" s="11">
        <v>23548440</v>
      </c>
      <c r="C14" s="11">
        <v>1954653</v>
      </c>
      <c r="D14" s="11">
        <v>8574082</v>
      </c>
      <c r="E14" s="11">
        <v>34077175</v>
      </c>
      <c r="F14" s="11">
        <v>26980747</v>
      </c>
      <c r="G14" s="11">
        <v>2300798</v>
      </c>
      <c r="H14" s="11">
        <v>10074875</v>
      </c>
      <c r="I14" s="11">
        <v>39356420</v>
      </c>
    </row>
    <row r="15" spans="1:9" ht="12" customHeight="1" x14ac:dyDescent="0.2">
      <c r="A15" s="2" t="str">
        <f>"Jun "&amp;RIGHT(A6,4)</f>
        <v>Jun 2025</v>
      </c>
      <c r="B15" s="11">
        <v>19495189</v>
      </c>
      <c r="C15" s="11">
        <v>1797308</v>
      </c>
      <c r="D15" s="11">
        <v>8014161</v>
      </c>
      <c r="E15" s="11">
        <v>29306658</v>
      </c>
      <c r="F15" s="11">
        <v>25519567</v>
      </c>
      <c r="G15" s="11">
        <v>2320390</v>
      </c>
      <c r="H15" s="11">
        <v>10080698</v>
      </c>
      <c r="I15" s="11">
        <v>37920655</v>
      </c>
    </row>
    <row r="16" spans="1:9" ht="12" customHeight="1" x14ac:dyDescent="0.2">
      <c r="A16" s="2" t="str">
        <f>"Jul "&amp;RIGHT(A6,4)</f>
        <v>Jul 2025</v>
      </c>
      <c r="B16" s="11">
        <v>18862571</v>
      </c>
      <c r="C16" s="11">
        <v>1844453</v>
      </c>
      <c r="D16" s="11">
        <v>8255080</v>
      </c>
      <c r="E16" s="11">
        <v>28962104</v>
      </c>
      <c r="F16" s="11">
        <v>25918589</v>
      </c>
      <c r="G16" s="11">
        <v>2406098</v>
      </c>
      <c r="H16" s="11">
        <v>10492076</v>
      </c>
      <c r="I16" s="11">
        <v>38816763</v>
      </c>
    </row>
    <row r="17" spans="1:9" ht="12" customHeight="1" x14ac:dyDescent="0.2">
      <c r="A17" s="2" t="str">
        <f>"Aug "&amp;RIGHT(A6,4)</f>
        <v>Aug 2025</v>
      </c>
      <c r="B17" s="11">
        <v>18944777</v>
      </c>
      <c r="C17" s="11">
        <v>1646922</v>
      </c>
      <c r="D17" s="11">
        <v>7531094</v>
      </c>
      <c r="E17" s="11">
        <v>28122793</v>
      </c>
      <c r="F17" s="11">
        <v>23047609</v>
      </c>
      <c r="G17" s="11">
        <v>1969376</v>
      </c>
      <c r="H17" s="11">
        <v>8967406</v>
      </c>
      <c r="I17" s="11">
        <v>33984391</v>
      </c>
    </row>
    <row r="18" spans="1:9" ht="12" customHeight="1" x14ac:dyDescent="0.2">
      <c r="A18" s="2" t="str">
        <f>"Sep "&amp;RIGHT(A6,4)</f>
        <v>Sep 2025</v>
      </c>
      <c r="B18" s="11">
        <v>22402798</v>
      </c>
      <c r="C18" s="11">
        <v>1738491</v>
      </c>
      <c r="D18" s="11">
        <v>7825096</v>
      </c>
      <c r="E18" s="11">
        <v>31966385</v>
      </c>
      <c r="F18" s="11">
        <v>24448820</v>
      </c>
      <c r="G18" s="11">
        <v>1949157</v>
      </c>
      <c r="H18" s="11">
        <v>8832418</v>
      </c>
      <c r="I18" s="11">
        <v>35230395</v>
      </c>
    </row>
    <row r="19" spans="1:9" ht="12" customHeight="1" x14ac:dyDescent="0.2">
      <c r="A19" s="12" t="s">
        <v>55</v>
      </c>
      <c r="B19" s="13">
        <v>255164463</v>
      </c>
      <c r="C19" s="13">
        <v>21241199</v>
      </c>
      <c r="D19" s="13">
        <v>93901938</v>
      </c>
      <c r="E19" s="13">
        <v>370307600</v>
      </c>
      <c r="F19" s="13">
        <v>299323833</v>
      </c>
      <c r="G19" s="13">
        <v>25267184</v>
      </c>
      <c r="H19" s="13">
        <v>111125127</v>
      </c>
      <c r="I19" s="13">
        <v>435716144</v>
      </c>
    </row>
    <row r="20" spans="1:9" ht="12" customHeight="1" x14ac:dyDescent="0.2">
      <c r="A20" s="14" t="s">
        <v>426</v>
      </c>
      <c r="B20" s="15">
        <v>104943053</v>
      </c>
      <c r="C20" s="15">
        <v>8426655</v>
      </c>
      <c r="D20" s="15">
        <v>36782571</v>
      </c>
      <c r="E20" s="15">
        <v>150152279</v>
      </c>
      <c r="F20" s="15">
        <v>119261961</v>
      </c>
      <c r="G20" s="15">
        <v>9804276</v>
      </c>
      <c r="H20" s="15">
        <v>42806259</v>
      </c>
      <c r="I20" s="15">
        <v>171872496</v>
      </c>
    </row>
    <row r="21" spans="1:9" ht="12" customHeight="1" x14ac:dyDescent="0.2">
      <c r="A21" s="3" t="str">
        <f>"FY "&amp;RIGHT(A6,4)+1</f>
        <v>FY 2026</v>
      </c>
    </row>
    <row r="22" spans="1:9" ht="12" customHeight="1" x14ac:dyDescent="0.2">
      <c r="A22" s="2" t="str">
        <f>"Oct "&amp;RIGHT(A6,4)</f>
        <v>Oct 2025</v>
      </c>
      <c r="B22" s="11">
        <v>23913626</v>
      </c>
      <c r="C22" s="11">
        <v>1881695</v>
      </c>
      <c r="D22" s="11">
        <v>8358047</v>
      </c>
      <c r="E22" s="11">
        <v>34153368</v>
      </c>
      <c r="F22" s="11">
        <v>26636244</v>
      </c>
      <c r="G22" s="11">
        <v>2156321</v>
      </c>
      <c r="H22" s="11">
        <v>9591709</v>
      </c>
      <c r="I22" s="11">
        <v>38384274</v>
      </c>
    </row>
    <row r="23" spans="1:9" ht="12" customHeight="1" x14ac:dyDescent="0.2">
      <c r="A23" s="2" t="str">
        <f>"Nov "&amp;RIGHT(A6,4)</f>
        <v>Nov 2025</v>
      </c>
      <c r="B23" s="11">
        <v>18295530</v>
      </c>
      <c r="C23" s="11">
        <v>1479936</v>
      </c>
      <c r="D23" s="11">
        <v>6455857</v>
      </c>
      <c r="E23" s="11">
        <v>26231323</v>
      </c>
      <c r="F23" s="11">
        <v>20548386</v>
      </c>
      <c r="G23" s="11">
        <v>1700302</v>
      </c>
      <c r="H23" s="11">
        <v>7391534</v>
      </c>
      <c r="I23" s="11">
        <v>29640222</v>
      </c>
    </row>
    <row r="24" spans="1:9" ht="12" customHeight="1" x14ac:dyDescent="0.2">
      <c r="A24" s="2" t="str">
        <f>"Dec "&amp;RIGHT(A6,4)</f>
        <v>Dec 2025</v>
      </c>
      <c r="B24" s="11">
        <v>19466834</v>
      </c>
      <c r="C24" s="11">
        <v>1575287</v>
      </c>
      <c r="D24" s="11">
        <v>6967042</v>
      </c>
      <c r="E24" s="11">
        <v>28009163</v>
      </c>
      <c r="F24" s="11">
        <v>22563756</v>
      </c>
      <c r="G24" s="11">
        <v>1850118</v>
      </c>
      <c r="H24" s="11">
        <v>8190078</v>
      </c>
      <c r="I24" s="11">
        <v>32603952</v>
      </c>
    </row>
    <row r="25" spans="1:9" ht="12" customHeight="1" x14ac:dyDescent="0.2">
      <c r="A25" s="2" t="str">
        <f>"Jan "&amp;RIGHT(A6,4)+1</f>
        <v>Jan 2026</v>
      </c>
      <c r="B25" s="11">
        <v>19557068</v>
      </c>
      <c r="C25" s="11">
        <v>1561814</v>
      </c>
      <c r="D25" s="11">
        <v>7003253</v>
      </c>
      <c r="E25" s="11">
        <v>28122135</v>
      </c>
      <c r="F25" s="11">
        <v>22303457</v>
      </c>
      <c r="G25" s="11">
        <v>1828824</v>
      </c>
      <c r="H25" s="11">
        <v>8229433</v>
      </c>
      <c r="I25" s="11">
        <v>32361714</v>
      </c>
    </row>
    <row r="26" spans="1:9" ht="12" customHeight="1" x14ac:dyDescent="0.2">
      <c r="A26" s="2" t="str">
        <f>"Feb "&amp;RIGHT(A6,4)+1</f>
        <v>Feb 2026</v>
      </c>
      <c r="B26" s="11">
        <v>20131484</v>
      </c>
      <c r="C26" s="11">
        <v>1621568</v>
      </c>
      <c r="D26" s="11">
        <v>7140718</v>
      </c>
      <c r="E26" s="11">
        <v>28893770</v>
      </c>
      <c r="F26" s="11">
        <v>22790143</v>
      </c>
      <c r="G26" s="11">
        <v>1875441</v>
      </c>
      <c r="H26" s="11">
        <v>8307554</v>
      </c>
      <c r="I26" s="11">
        <v>32973138</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101364542</v>
      </c>
      <c r="C34" s="13">
        <v>8120300</v>
      </c>
      <c r="D34" s="13">
        <v>35924917</v>
      </c>
      <c r="E34" s="13">
        <v>145409759</v>
      </c>
      <c r="F34" s="13">
        <v>114841986</v>
      </c>
      <c r="G34" s="13">
        <v>9411006</v>
      </c>
      <c r="H34" s="13">
        <v>41710308</v>
      </c>
      <c r="I34" s="13">
        <v>165963300</v>
      </c>
    </row>
    <row r="35" spans="1:9" ht="12" customHeight="1" x14ac:dyDescent="0.2">
      <c r="A35" s="14" t="str">
        <f>"Total "&amp;MID(A20,7,LEN(A20)-13)&amp;" Months"</f>
        <v>Total 5 Months</v>
      </c>
      <c r="B35" s="15">
        <v>101364542</v>
      </c>
      <c r="C35" s="15">
        <v>8120300</v>
      </c>
      <c r="D35" s="15">
        <v>35924917</v>
      </c>
      <c r="E35" s="15">
        <v>145409759</v>
      </c>
      <c r="F35" s="15">
        <v>114841986</v>
      </c>
      <c r="G35" s="15">
        <v>9411006</v>
      </c>
      <c r="H35" s="15">
        <v>41710308</v>
      </c>
      <c r="I35" s="15">
        <v>165963300</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2" t="s">
        <v>445</v>
      </c>
      <c r="B1" s="92"/>
      <c r="C1" s="92"/>
      <c r="D1" s="92"/>
      <c r="E1" s="92"/>
      <c r="F1" s="92"/>
      <c r="G1" s="92"/>
      <c r="H1" s="92"/>
      <c r="I1" s="139">
        <v>46150</v>
      </c>
    </row>
    <row r="2" spans="1:9" ht="12" customHeight="1" x14ac:dyDescent="0.2">
      <c r="A2" s="94" t="s">
        <v>107</v>
      </c>
      <c r="B2" s="94"/>
      <c r="C2" s="94"/>
      <c r="D2" s="94"/>
      <c r="E2" s="94"/>
      <c r="F2" s="94"/>
      <c r="G2" s="94"/>
      <c r="H2" s="94"/>
      <c r="I2" s="1"/>
    </row>
    <row r="3" spans="1:9" ht="24" customHeight="1" x14ac:dyDescent="0.2">
      <c r="A3" s="96" t="s">
        <v>50</v>
      </c>
      <c r="B3" s="91" t="s">
        <v>105</v>
      </c>
      <c r="C3" s="91"/>
      <c r="D3" s="91"/>
      <c r="E3" s="89"/>
      <c r="F3" s="91" t="s">
        <v>106</v>
      </c>
      <c r="G3" s="91"/>
      <c r="H3" s="91"/>
      <c r="I3" s="91"/>
    </row>
    <row r="4" spans="1:9" ht="24" customHeight="1" x14ac:dyDescent="0.2">
      <c r="A4" s="97"/>
      <c r="B4" s="10" t="s">
        <v>78</v>
      </c>
      <c r="C4" s="10" t="s">
        <v>79</v>
      </c>
      <c r="D4" s="10" t="s">
        <v>80</v>
      </c>
      <c r="E4" s="10" t="s">
        <v>55</v>
      </c>
      <c r="F4" s="10" t="s">
        <v>78</v>
      </c>
      <c r="G4" s="10" t="s">
        <v>79</v>
      </c>
      <c r="H4" s="10" t="s">
        <v>80</v>
      </c>
      <c r="I4" s="9" t="s">
        <v>55</v>
      </c>
    </row>
    <row r="5" spans="1:9" ht="12" customHeight="1" x14ac:dyDescent="0.2">
      <c r="A5" s="1"/>
      <c r="B5" s="85" t="str">
        <f>REPT("-",89)&amp;" Number "&amp;REPT("-",89)</f>
        <v>----------------------------------------------------------------------------------------- Number -----------------------------------------------------------------------------------------</v>
      </c>
      <c r="C5" s="85"/>
      <c r="D5" s="85"/>
      <c r="E5" s="85"/>
      <c r="F5" s="85"/>
      <c r="G5" s="85"/>
      <c r="H5" s="85"/>
      <c r="I5" s="85"/>
    </row>
    <row r="6" spans="1:9" ht="12" customHeight="1" x14ac:dyDescent="0.2">
      <c r="A6" s="3" t="s">
        <v>425</v>
      </c>
    </row>
    <row r="7" spans="1:9" ht="12" customHeight="1" x14ac:dyDescent="0.2">
      <c r="A7" s="2" t="str">
        <f>"Oct "&amp;RIGHT(A6,4)-1</f>
        <v>Oct 2024</v>
      </c>
      <c r="B7" s="11">
        <v>32265468</v>
      </c>
      <c r="C7" s="11">
        <v>232812</v>
      </c>
      <c r="D7" s="11">
        <v>440467</v>
      </c>
      <c r="E7" s="11">
        <v>32938747</v>
      </c>
      <c r="F7" s="11">
        <v>38994801</v>
      </c>
      <c r="G7" s="11">
        <v>2622908</v>
      </c>
      <c r="H7" s="11">
        <v>11730822</v>
      </c>
      <c r="I7" s="11">
        <v>53348531</v>
      </c>
    </row>
    <row r="8" spans="1:9" ht="12" customHeight="1" x14ac:dyDescent="0.2">
      <c r="A8" s="2" t="str">
        <f>"Nov "&amp;RIGHT(A6,4)-1</f>
        <v>Nov 2024</v>
      </c>
      <c r="B8" s="11">
        <v>24621280</v>
      </c>
      <c r="C8" s="11">
        <v>189717</v>
      </c>
      <c r="D8" s="11">
        <v>357704</v>
      </c>
      <c r="E8" s="11">
        <v>25168701</v>
      </c>
      <c r="F8" s="11">
        <v>31684262</v>
      </c>
      <c r="G8" s="11">
        <v>2179986</v>
      </c>
      <c r="H8" s="11">
        <v>9612542</v>
      </c>
      <c r="I8" s="11">
        <v>43476790</v>
      </c>
    </row>
    <row r="9" spans="1:9" ht="12" customHeight="1" x14ac:dyDescent="0.2">
      <c r="A9" s="2" t="str">
        <f>"Dec "&amp;RIGHT(A6,4)-1</f>
        <v>Dec 2024</v>
      </c>
      <c r="B9" s="11">
        <v>23015221</v>
      </c>
      <c r="C9" s="11">
        <v>184723</v>
      </c>
      <c r="D9" s="11">
        <v>348281</v>
      </c>
      <c r="E9" s="11">
        <v>23548225</v>
      </c>
      <c r="F9" s="11">
        <v>30323803</v>
      </c>
      <c r="G9" s="11">
        <v>2100423</v>
      </c>
      <c r="H9" s="11">
        <v>9158968</v>
      </c>
      <c r="I9" s="11">
        <v>41583194</v>
      </c>
    </row>
    <row r="10" spans="1:9" ht="12" customHeight="1" x14ac:dyDescent="0.2">
      <c r="A10" s="2" t="str">
        <f>"Jan "&amp;RIGHT(A6,4)</f>
        <v>Jan 2025</v>
      </c>
      <c r="B10" s="11">
        <v>26820785</v>
      </c>
      <c r="C10" s="11">
        <v>206449</v>
      </c>
      <c r="D10" s="11">
        <v>391837</v>
      </c>
      <c r="E10" s="11">
        <v>27419071</v>
      </c>
      <c r="F10" s="11">
        <v>34158189</v>
      </c>
      <c r="G10" s="11">
        <v>2370587</v>
      </c>
      <c r="H10" s="11">
        <v>10510222</v>
      </c>
      <c r="I10" s="11">
        <v>47038998</v>
      </c>
    </row>
    <row r="11" spans="1:9" ht="12" customHeight="1" x14ac:dyDescent="0.2">
      <c r="A11" s="2" t="str">
        <f>"Feb "&amp;RIGHT(A6,4)</f>
        <v>Feb 2025</v>
      </c>
      <c r="B11" s="11">
        <v>27852801</v>
      </c>
      <c r="C11" s="11">
        <v>205233</v>
      </c>
      <c r="D11" s="11">
        <v>393097</v>
      </c>
      <c r="E11" s="11">
        <v>28451131</v>
      </c>
      <c r="F11" s="11">
        <v>33641926</v>
      </c>
      <c r="G11" s="11">
        <v>2331813</v>
      </c>
      <c r="H11" s="11">
        <v>10263270</v>
      </c>
      <c r="I11" s="11">
        <v>46237009</v>
      </c>
    </row>
    <row r="12" spans="1:9" ht="12" customHeight="1" x14ac:dyDescent="0.2">
      <c r="A12" s="2" t="str">
        <f>"Mar "&amp;RIGHT(A6,4)</f>
        <v>Mar 2025</v>
      </c>
      <c r="B12" s="11">
        <v>28717271</v>
      </c>
      <c r="C12" s="11">
        <v>218539</v>
      </c>
      <c r="D12" s="11">
        <v>425819</v>
      </c>
      <c r="E12" s="11">
        <v>29361629</v>
      </c>
      <c r="F12" s="11">
        <v>36882807</v>
      </c>
      <c r="G12" s="11">
        <v>2591118</v>
      </c>
      <c r="H12" s="11">
        <v>11472023</v>
      </c>
      <c r="I12" s="11">
        <v>50945948</v>
      </c>
    </row>
    <row r="13" spans="1:9" ht="12" customHeight="1" x14ac:dyDescent="0.2">
      <c r="A13" s="2" t="str">
        <f>"Apr "&amp;RIGHT(A6,4)</f>
        <v>Apr 2025</v>
      </c>
      <c r="B13" s="11">
        <v>29814064</v>
      </c>
      <c r="C13" s="11">
        <v>228943</v>
      </c>
      <c r="D13" s="11">
        <v>439354</v>
      </c>
      <c r="E13" s="11">
        <v>30482361</v>
      </c>
      <c r="F13" s="11">
        <v>38429194</v>
      </c>
      <c r="G13" s="11">
        <v>2706604</v>
      </c>
      <c r="H13" s="11">
        <v>12052248</v>
      </c>
      <c r="I13" s="11">
        <v>53188046</v>
      </c>
    </row>
    <row r="14" spans="1:9" ht="12" customHeight="1" x14ac:dyDescent="0.2">
      <c r="A14" s="2" t="str">
        <f>"May "&amp;RIGHT(A6,4)</f>
        <v>May 2025</v>
      </c>
      <c r="B14" s="11">
        <v>26705860</v>
      </c>
      <c r="C14" s="11">
        <v>227143</v>
      </c>
      <c r="D14" s="11">
        <v>443419</v>
      </c>
      <c r="E14" s="11">
        <v>27376422</v>
      </c>
      <c r="F14" s="11">
        <v>36789056</v>
      </c>
      <c r="G14" s="11">
        <v>2668954</v>
      </c>
      <c r="H14" s="11">
        <v>11811075</v>
      </c>
      <c r="I14" s="11">
        <v>51269085</v>
      </c>
    </row>
    <row r="15" spans="1:9" ht="12" customHeight="1" x14ac:dyDescent="0.2">
      <c r="A15" s="2" t="str">
        <f>"Jun "&amp;RIGHT(A6,4)</f>
        <v>Jun 2025</v>
      </c>
      <c r="B15" s="11">
        <v>8714029</v>
      </c>
      <c r="C15" s="11">
        <v>203755</v>
      </c>
      <c r="D15" s="11">
        <v>408467</v>
      </c>
      <c r="E15" s="11">
        <v>9326251</v>
      </c>
      <c r="F15" s="11">
        <v>27958777</v>
      </c>
      <c r="G15" s="11">
        <v>2358045</v>
      </c>
      <c r="H15" s="11">
        <v>10579233</v>
      </c>
      <c r="I15" s="11">
        <v>40896055</v>
      </c>
    </row>
    <row r="16" spans="1:9" ht="12" customHeight="1" x14ac:dyDescent="0.2">
      <c r="A16" s="2" t="str">
        <f>"Jul "&amp;RIGHT(A6,4)</f>
        <v>Jul 2025</v>
      </c>
      <c r="B16" s="11">
        <v>5980467</v>
      </c>
      <c r="C16" s="11">
        <v>202355</v>
      </c>
      <c r="D16" s="11">
        <v>421555</v>
      </c>
      <c r="E16" s="11">
        <v>6604377</v>
      </c>
      <c r="F16" s="11">
        <v>26907147</v>
      </c>
      <c r="G16" s="11">
        <v>2412506</v>
      </c>
      <c r="H16" s="11">
        <v>10838121</v>
      </c>
      <c r="I16" s="11">
        <v>40157774</v>
      </c>
    </row>
    <row r="17" spans="1:9" ht="12" customHeight="1" x14ac:dyDescent="0.2">
      <c r="A17" s="2" t="str">
        <f>"Aug "&amp;RIGHT(A6,4)</f>
        <v>Aug 2025</v>
      </c>
      <c r="B17" s="11">
        <v>16760367</v>
      </c>
      <c r="C17" s="11">
        <v>195477</v>
      </c>
      <c r="D17" s="11">
        <v>396891</v>
      </c>
      <c r="E17" s="11">
        <v>17352735</v>
      </c>
      <c r="F17" s="11">
        <v>28833256</v>
      </c>
      <c r="G17" s="11">
        <v>2223653</v>
      </c>
      <c r="H17" s="11">
        <v>10088261</v>
      </c>
      <c r="I17" s="11">
        <v>41145170</v>
      </c>
    </row>
    <row r="18" spans="1:9" ht="12" customHeight="1" x14ac:dyDescent="0.2">
      <c r="A18" s="2" t="str">
        <f>"Sep "&amp;RIGHT(A6,4)</f>
        <v>Sep 2025</v>
      </c>
      <c r="B18" s="11">
        <v>30042562</v>
      </c>
      <c r="C18" s="11">
        <v>211424</v>
      </c>
      <c r="D18" s="11">
        <v>415750</v>
      </c>
      <c r="E18" s="11">
        <v>30669736</v>
      </c>
      <c r="F18" s="11">
        <v>35548571</v>
      </c>
      <c r="G18" s="11">
        <v>2402419</v>
      </c>
      <c r="H18" s="11">
        <v>10878568</v>
      </c>
      <c r="I18" s="11">
        <v>48829558</v>
      </c>
    </row>
    <row r="19" spans="1:9" ht="12" customHeight="1" x14ac:dyDescent="0.2">
      <c r="A19" s="12" t="s">
        <v>55</v>
      </c>
      <c r="B19" s="13">
        <v>281310175</v>
      </c>
      <c r="C19" s="13">
        <v>2506570</v>
      </c>
      <c r="D19" s="13">
        <v>4882641</v>
      </c>
      <c r="E19" s="13">
        <v>288699386</v>
      </c>
      <c r="F19" s="13">
        <v>400151789</v>
      </c>
      <c r="G19" s="13">
        <v>28969016</v>
      </c>
      <c r="H19" s="13">
        <v>128995353</v>
      </c>
      <c r="I19" s="13">
        <v>558116158</v>
      </c>
    </row>
    <row r="20" spans="1:9" ht="12" customHeight="1" x14ac:dyDescent="0.2">
      <c r="A20" s="14" t="s">
        <v>426</v>
      </c>
      <c r="B20" s="15">
        <v>134575555</v>
      </c>
      <c r="C20" s="15">
        <v>1018934</v>
      </c>
      <c r="D20" s="15">
        <v>1931386</v>
      </c>
      <c r="E20" s="15">
        <v>137525875</v>
      </c>
      <c r="F20" s="15">
        <v>168802981</v>
      </c>
      <c r="G20" s="15">
        <v>11605717</v>
      </c>
      <c r="H20" s="15">
        <v>51275824</v>
      </c>
      <c r="I20" s="15">
        <v>231684522</v>
      </c>
    </row>
    <row r="21" spans="1:9" ht="12" customHeight="1" x14ac:dyDescent="0.2">
      <c r="A21" s="3" t="str">
        <f>"FY "&amp;RIGHT(A6,4)+1</f>
        <v>FY 2026</v>
      </c>
    </row>
    <row r="22" spans="1:9" ht="12" customHeight="1" x14ac:dyDescent="0.2">
      <c r="A22" s="2" t="str">
        <f>"Oct "&amp;RIGHT(A6,4)</f>
        <v>Oct 2025</v>
      </c>
      <c r="B22" s="11">
        <v>32906279</v>
      </c>
      <c r="C22" s="11">
        <v>228179</v>
      </c>
      <c r="D22" s="11">
        <v>452266</v>
      </c>
      <c r="E22" s="11">
        <v>33586724</v>
      </c>
      <c r="F22" s="11">
        <v>38283498</v>
      </c>
      <c r="G22" s="11">
        <v>2595584</v>
      </c>
      <c r="H22" s="11">
        <v>11564825</v>
      </c>
      <c r="I22" s="11">
        <v>52443907</v>
      </c>
    </row>
    <row r="23" spans="1:9" ht="12" customHeight="1" x14ac:dyDescent="0.2">
      <c r="A23" s="2" t="str">
        <f>"Nov "&amp;RIGHT(A6,4)</f>
        <v>Nov 2025</v>
      </c>
      <c r="B23" s="11">
        <v>24232643</v>
      </c>
      <c r="C23" s="11">
        <v>179131</v>
      </c>
      <c r="D23" s="11">
        <v>359137</v>
      </c>
      <c r="E23" s="11">
        <v>24770911</v>
      </c>
      <c r="F23" s="11">
        <v>29315373</v>
      </c>
      <c r="G23" s="11">
        <v>2005333</v>
      </c>
      <c r="H23" s="11">
        <v>8755799</v>
      </c>
      <c r="I23" s="11">
        <v>40076505</v>
      </c>
    </row>
    <row r="24" spans="1:9" ht="12" customHeight="1" x14ac:dyDescent="0.2">
      <c r="A24" s="2" t="str">
        <f>"Dec "&amp;RIGHT(A6,4)</f>
        <v>Dec 2025</v>
      </c>
      <c r="B24" s="11">
        <v>24617001</v>
      </c>
      <c r="C24" s="11">
        <v>190287</v>
      </c>
      <c r="D24" s="11">
        <v>374351</v>
      </c>
      <c r="E24" s="11">
        <v>25181639</v>
      </c>
      <c r="F24" s="11">
        <v>31283436</v>
      </c>
      <c r="G24" s="11">
        <v>2130076</v>
      </c>
      <c r="H24" s="11">
        <v>9605703</v>
      </c>
      <c r="I24" s="11">
        <v>43019215</v>
      </c>
    </row>
    <row r="25" spans="1:9" ht="12" customHeight="1" x14ac:dyDescent="0.2">
      <c r="A25" s="2" t="str">
        <f>"Jan "&amp;RIGHT(A6,4)+1</f>
        <v>Jan 2026</v>
      </c>
      <c r="B25" s="11">
        <v>26216198</v>
      </c>
      <c r="C25" s="11">
        <v>175253</v>
      </c>
      <c r="D25" s="11">
        <v>339831</v>
      </c>
      <c r="E25" s="11">
        <v>26731282</v>
      </c>
      <c r="F25" s="11">
        <v>31681301</v>
      </c>
      <c r="G25" s="11">
        <v>2154017</v>
      </c>
      <c r="H25" s="11">
        <v>9784513</v>
      </c>
      <c r="I25" s="11">
        <v>43619831</v>
      </c>
    </row>
    <row r="26" spans="1:9" ht="12" customHeight="1" x14ac:dyDescent="0.2">
      <c r="A26" s="2" t="str">
        <f>"Feb "&amp;RIGHT(A6,4)+1</f>
        <v>Feb 2026</v>
      </c>
      <c r="B26" s="11">
        <v>27874027</v>
      </c>
      <c r="C26" s="11">
        <v>184282</v>
      </c>
      <c r="D26" s="11">
        <v>354306</v>
      </c>
      <c r="E26" s="11">
        <v>28412615</v>
      </c>
      <c r="F26" s="11">
        <v>32661298</v>
      </c>
      <c r="G26" s="11">
        <v>2216743</v>
      </c>
      <c r="H26" s="11">
        <v>9899425</v>
      </c>
      <c r="I26" s="11">
        <v>44777466</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135846148</v>
      </c>
      <c r="C34" s="13">
        <v>957132</v>
      </c>
      <c r="D34" s="13">
        <v>1879891</v>
      </c>
      <c r="E34" s="13">
        <v>138683171</v>
      </c>
      <c r="F34" s="13">
        <v>163224906</v>
      </c>
      <c r="G34" s="13">
        <v>11101753</v>
      </c>
      <c r="H34" s="13">
        <v>49610265</v>
      </c>
      <c r="I34" s="13">
        <v>223936924</v>
      </c>
    </row>
    <row r="35" spans="1:9" ht="12" customHeight="1" x14ac:dyDescent="0.2">
      <c r="A35" s="14" t="str">
        <f>"Total "&amp;MID(A20,7,LEN(A20)-13)&amp;" Months"</f>
        <v>Total 5 Months</v>
      </c>
      <c r="B35" s="15">
        <v>135846148</v>
      </c>
      <c r="C35" s="15">
        <v>957132</v>
      </c>
      <c r="D35" s="15">
        <v>1879891</v>
      </c>
      <c r="E35" s="15">
        <v>138683171</v>
      </c>
      <c r="F35" s="15">
        <v>163224906</v>
      </c>
      <c r="G35" s="15">
        <v>11101753</v>
      </c>
      <c r="H35" s="15">
        <v>49610265</v>
      </c>
      <c r="I35" s="15">
        <v>223936924</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D1" sqref="D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378</v>
      </c>
      <c r="B6" s="1" t="s">
        <v>379</v>
      </c>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2" customHeight="1" x14ac:dyDescent="0.2">
      <c r="A29" s="3" t="s">
        <v>417</v>
      </c>
      <c r="B29" s="1" t="s">
        <v>418</v>
      </c>
    </row>
    <row r="30" spans="1:3" ht="12" customHeight="1" x14ac:dyDescent="0.2">
      <c r="A30" s="3" t="s">
        <v>283</v>
      </c>
      <c r="B30" s="1" t="s">
        <v>36</v>
      </c>
    </row>
    <row r="31" spans="1:3" ht="12" customHeight="1" x14ac:dyDescent="0.2">
      <c r="A31" s="3" t="s">
        <v>284</v>
      </c>
      <c r="B31" s="1" t="s">
        <v>37</v>
      </c>
    </row>
    <row r="32" spans="1:3" ht="12" customHeight="1" x14ac:dyDescent="0.2">
      <c r="A32" s="3" t="s">
        <v>285</v>
      </c>
      <c r="B32" s="1" t="s">
        <v>38</v>
      </c>
    </row>
    <row r="33" spans="1:2" ht="12" customHeight="1" x14ac:dyDescent="0.2">
      <c r="A33" s="3" t="s">
        <v>286</v>
      </c>
      <c r="B33" s="1" t="s">
        <v>39</v>
      </c>
    </row>
    <row r="34" spans="1:2" ht="12" customHeight="1" x14ac:dyDescent="0.2">
      <c r="A34" s="3" t="s">
        <v>297</v>
      </c>
      <c r="B34" s="1" t="s">
        <v>40</v>
      </c>
    </row>
    <row r="35" spans="1:2" ht="12" customHeight="1" x14ac:dyDescent="0.2">
      <c r="A35" s="3" t="s">
        <v>296</v>
      </c>
      <c r="B35" s="1" t="s">
        <v>41</v>
      </c>
    </row>
    <row r="36" spans="1:2" ht="12" customHeight="1" x14ac:dyDescent="0.2">
      <c r="A36" s="3" t="s">
        <v>298</v>
      </c>
      <c r="B36" s="1" t="s">
        <v>42</v>
      </c>
    </row>
    <row r="37" spans="1:2" ht="12" customHeight="1" x14ac:dyDescent="0.2">
      <c r="A37" s="3"/>
      <c r="B37" s="1"/>
    </row>
    <row r="38" spans="1:2" ht="12" customHeight="1" x14ac:dyDescent="0.2">
      <c r="A38" s="3" t="s">
        <v>287</v>
      </c>
      <c r="B38" s="1" t="s">
        <v>43</v>
      </c>
    </row>
    <row r="39" spans="1:2" ht="12" customHeight="1" x14ac:dyDescent="0.2">
      <c r="A39" s="3" t="s">
        <v>288</v>
      </c>
      <c r="B39" s="1" t="s">
        <v>43</v>
      </c>
    </row>
    <row r="40" spans="1:2" ht="12" customHeight="1" x14ac:dyDescent="0.2">
      <c r="A40" s="3" t="s">
        <v>289</v>
      </c>
      <c r="B40" s="1" t="s">
        <v>44</v>
      </c>
    </row>
    <row r="41" spans="1:2" ht="12" customHeight="1" x14ac:dyDescent="0.2">
      <c r="A41" s="3" t="s">
        <v>290</v>
      </c>
      <c r="B41" s="1" t="s">
        <v>45</v>
      </c>
    </row>
    <row r="42" spans="1:2" ht="12" customHeight="1" x14ac:dyDescent="0.2">
      <c r="A42" s="3" t="s">
        <v>291</v>
      </c>
      <c r="B42" s="1" t="s">
        <v>46</v>
      </c>
    </row>
    <row r="43" spans="1:2" ht="12" customHeight="1" x14ac:dyDescent="0.2">
      <c r="A43" s="3" t="s">
        <v>292</v>
      </c>
      <c r="B43" s="1" t="s">
        <v>47</v>
      </c>
    </row>
    <row r="44" spans="1:2" ht="12" customHeight="1" x14ac:dyDescent="0.2">
      <c r="A44" s="3" t="s">
        <v>293</v>
      </c>
      <c r="B44" s="1" t="s">
        <v>48</v>
      </c>
    </row>
    <row r="45" spans="1:2" ht="12" customHeight="1" x14ac:dyDescent="0.2">
      <c r="A45" s="3" t="s">
        <v>294</v>
      </c>
      <c r="B45" s="1" t="s">
        <v>49</v>
      </c>
    </row>
    <row r="46" spans="1:2" ht="12" customHeight="1" x14ac:dyDescent="0.2">
      <c r="A46" s="3" t="s">
        <v>295</v>
      </c>
      <c r="B46" s="1" t="s">
        <v>49</v>
      </c>
    </row>
    <row r="47" spans="1:2" ht="12" customHeight="1" x14ac:dyDescent="0.2">
      <c r="A47" s="8"/>
      <c r="B47" s="4"/>
    </row>
    <row r="48" spans="1:2" ht="12" customHeight="1" x14ac:dyDescent="0.2">
      <c r="A48" s="85" t="s">
        <v>334</v>
      </c>
      <c r="B48" s="85"/>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92" t="s">
        <v>445</v>
      </c>
      <c r="B1" s="92"/>
      <c r="C1" s="92"/>
      <c r="D1" s="92"/>
      <c r="E1" s="139">
        <v>46150</v>
      </c>
    </row>
    <row r="2" spans="1:5" ht="12" customHeight="1" x14ac:dyDescent="0.2">
      <c r="A2" s="94" t="s">
        <v>108</v>
      </c>
      <c r="B2" s="94"/>
      <c r="C2" s="94"/>
      <c r="D2" s="94"/>
      <c r="E2" s="1"/>
    </row>
    <row r="3" spans="1:5" ht="24" customHeight="1" x14ac:dyDescent="0.2">
      <c r="A3" s="96" t="s">
        <v>50</v>
      </c>
      <c r="B3" s="91" t="s">
        <v>109</v>
      </c>
      <c r="C3" s="91"/>
      <c r="D3" s="91"/>
      <c r="E3" s="91"/>
    </row>
    <row r="4" spans="1:5" ht="24" customHeight="1" x14ac:dyDescent="0.2">
      <c r="A4" s="97"/>
      <c r="B4" s="10" t="s">
        <v>78</v>
      </c>
      <c r="C4" s="10" t="s">
        <v>79</v>
      </c>
      <c r="D4" s="10" t="s">
        <v>80</v>
      </c>
      <c r="E4" s="9" t="s">
        <v>209</v>
      </c>
    </row>
    <row r="5" spans="1:5" ht="12" customHeight="1" x14ac:dyDescent="0.2">
      <c r="A5" s="1"/>
      <c r="B5" s="85" t="str">
        <f>REPT("-",71)&amp;" Number "&amp;REPT("-",71)</f>
        <v>----------------------------------------------------------------------- Number -----------------------------------------------------------------------</v>
      </c>
      <c r="C5" s="85"/>
      <c r="D5" s="85"/>
      <c r="E5" s="85"/>
    </row>
    <row r="6" spans="1:5" ht="12" customHeight="1" x14ac:dyDescent="0.2">
      <c r="A6" s="3" t="s">
        <v>425</v>
      </c>
    </row>
    <row r="7" spans="1:5" ht="12" customHeight="1" x14ac:dyDescent="0.2">
      <c r="A7" s="2" t="str">
        <f>"Oct "&amp;RIGHT(A6,4)-1</f>
        <v>Oct 2024</v>
      </c>
      <c r="B7" s="11">
        <v>122718418</v>
      </c>
      <c r="C7" s="11">
        <v>6922154</v>
      </c>
      <c r="D7" s="11">
        <v>30178149</v>
      </c>
      <c r="E7" s="11">
        <v>159818721</v>
      </c>
    </row>
    <row r="8" spans="1:5" ht="12" customHeight="1" x14ac:dyDescent="0.2">
      <c r="A8" s="2" t="str">
        <f>"Nov "&amp;RIGHT(A6,4)-1</f>
        <v>Nov 2024</v>
      </c>
      <c r="B8" s="11">
        <v>98582159</v>
      </c>
      <c r="C8" s="11">
        <v>5828723</v>
      </c>
      <c r="D8" s="11">
        <v>24993551</v>
      </c>
      <c r="E8" s="11">
        <v>129404433</v>
      </c>
    </row>
    <row r="9" spans="1:5" ht="12" customHeight="1" x14ac:dyDescent="0.2">
      <c r="A9" s="2" t="str">
        <f>"Dec "&amp;RIGHT(A6,4)-1</f>
        <v>Dec 2024</v>
      </c>
      <c r="B9" s="11">
        <v>93844425</v>
      </c>
      <c r="C9" s="11">
        <v>5615661</v>
      </c>
      <c r="D9" s="11">
        <v>23860983</v>
      </c>
      <c r="E9" s="11">
        <v>123321069</v>
      </c>
    </row>
    <row r="10" spans="1:5" ht="12" customHeight="1" x14ac:dyDescent="0.2">
      <c r="A10" s="2" t="str">
        <f>"Jan "&amp;RIGHT(A6,4)</f>
        <v>Jan 2025</v>
      </c>
      <c r="B10" s="11">
        <v>106460477</v>
      </c>
      <c r="C10" s="11">
        <v>6305933</v>
      </c>
      <c r="D10" s="11">
        <v>27206080</v>
      </c>
      <c r="E10" s="11">
        <v>139972490</v>
      </c>
    </row>
    <row r="11" spans="1:5" ht="12" customHeight="1" x14ac:dyDescent="0.2">
      <c r="A11" s="2" t="str">
        <f>"Feb "&amp;RIGHT(A6,4)</f>
        <v>Feb 2025</v>
      </c>
      <c r="B11" s="11">
        <v>105978071</v>
      </c>
      <c r="C11" s="11">
        <v>6183111</v>
      </c>
      <c r="D11" s="11">
        <v>26557277</v>
      </c>
      <c r="E11" s="11">
        <v>138718459</v>
      </c>
    </row>
    <row r="12" spans="1:5" ht="12" customHeight="1" x14ac:dyDescent="0.2">
      <c r="A12" s="2" t="str">
        <f>"Mar "&amp;RIGHT(A6,4)</f>
        <v>Mar 2025</v>
      </c>
      <c r="B12" s="11">
        <v>114940585</v>
      </c>
      <c r="C12" s="11">
        <v>6909664</v>
      </c>
      <c r="D12" s="11">
        <v>29846880</v>
      </c>
      <c r="E12" s="11">
        <v>151697129</v>
      </c>
    </row>
    <row r="13" spans="1:5" ht="12" customHeight="1" x14ac:dyDescent="0.2">
      <c r="A13" s="2" t="str">
        <f>"Apr "&amp;RIGHT(A6,4)</f>
        <v>Apr 2025</v>
      </c>
      <c r="B13" s="11">
        <v>120016926</v>
      </c>
      <c r="C13" s="11">
        <v>7185346</v>
      </c>
      <c r="D13" s="11">
        <v>31333813</v>
      </c>
      <c r="E13" s="11">
        <v>158536085</v>
      </c>
    </row>
    <row r="14" spans="1:5" ht="12" customHeight="1" x14ac:dyDescent="0.2">
      <c r="A14" s="2" t="str">
        <f>"May "&amp;RIGHT(A6,4)</f>
        <v>May 2025</v>
      </c>
      <c r="B14" s="11">
        <v>114024103</v>
      </c>
      <c r="C14" s="11">
        <v>7151548</v>
      </c>
      <c r="D14" s="11">
        <v>30903451</v>
      </c>
      <c r="E14" s="11">
        <v>152079102</v>
      </c>
    </row>
    <row r="15" spans="1:5" ht="12" customHeight="1" x14ac:dyDescent="0.2">
      <c r="A15" s="2" t="str">
        <f>"Jun "&amp;RIGHT(A6,4)</f>
        <v>Jun 2025</v>
      </c>
      <c r="B15" s="11">
        <v>81687562</v>
      </c>
      <c r="C15" s="11">
        <v>6679498</v>
      </c>
      <c r="D15" s="11">
        <v>29082559</v>
      </c>
      <c r="E15" s="11">
        <v>117449619</v>
      </c>
    </row>
    <row r="16" spans="1:5" ht="12" customHeight="1" x14ac:dyDescent="0.2">
      <c r="A16" s="2" t="str">
        <f>"Jul "&amp;RIGHT(A6,4)</f>
        <v>Jul 2025</v>
      </c>
      <c r="B16" s="11">
        <v>77668774</v>
      </c>
      <c r="C16" s="11">
        <v>6865412</v>
      </c>
      <c r="D16" s="11">
        <v>30006832</v>
      </c>
      <c r="E16" s="11">
        <v>114541018</v>
      </c>
    </row>
    <row r="17" spans="1:5" ht="12" customHeight="1" x14ac:dyDescent="0.2">
      <c r="A17" s="2" t="str">
        <f>"Aug "&amp;RIGHT(A6,4)</f>
        <v>Aug 2025</v>
      </c>
      <c r="B17" s="11">
        <v>87586009</v>
      </c>
      <c r="C17" s="11">
        <v>6035428</v>
      </c>
      <c r="D17" s="11">
        <v>26983652</v>
      </c>
      <c r="E17" s="11">
        <v>120605089</v>
      </c>
    </row>
    <row r="18" spans="1:5" ht="12" customHeight="1" x14ac:dyDescent="0.2">
      <c r="A18" s="2" t="str">
        <f>"Sep "&amp;RIGHT(A6,4)</f>
        <v>Sep 2025</v>
      </c>
      <c r="B18" s="11">
        <v>112442751</v>
      </c>
      <c r="C18" s="11">
        <v>6301491</v>
      </c>
      <c r="D18" s="11">
        <v>27951832</v>
      </c>
      <c r="E18" s="11">
        <v>146696074</v>
      </c>
    </row>
    <row r="19" spans="1:5" ht="12" customHeight="1" x14ac:dyDescent="0.2">
      <c r="A19" s="12" t="s">
        <v>55</v>
      </c>
      <c r="B19" s="13">
        <v>1235950260</v>
      </c>
      <c r="C19" s="13">
        <v>77983969</v>
      </c>
      <c r="D19" s="13">
        <v>338905059</v>
      </c>
      <c r="E19" s="13">
        <v>1652839288</v>
      </c>
    </row>
    <row r="20" spans="1:5" ht="12" customHeight="1" x14ac:dyDescent="0.2">
      <c r="A20" s="14" t="s">
        <v>426</v>
      </c>
      <c r="B20" s="15">
        <v>527583550</v>
      </c>
      <c r="C20" s="15">
        <v>30855582</v>
      </c>
      <c r="D20" s="15">
        <v>132796040</v>
      </c>
      <c r="E20" s="15">
        <v>691235172</v>
      </c>
    </row>
    <row r="21" spans="1:5" ht="12" customHeight="1" x14ac:dyDescent="0.2">
      <c r="A21" s="3" t="str">
        <f>"FY "&amp;RIGHT(A6,4)+1</f>
        <v>FY 2026</v>
      </c>
    </row>
    <row r="22" spans="1:5" ht="12" customHeight="1" x14ac:dyDescent="0.2">
      <c r="A22" s="2" t="str">
        <f>"Oct "&amp;RIGHT(A6,4)</f>
        <v>Oct 2025</v>
      </c>
      <c r="B22" s="11">
        <v>121739647</v>
      </c>
      <c r="C22" s="11">
        <v>6861779</v>
      </c>
      <c r="D22" s="11">
        <v>29966847</v>
      </c>
      <c r="E22" s="11">
        <v>158568273</v>
      </c>
    </row>
    <row r="23" spans="1:5" ht="12" customHeight="1" x14ac:dyDescent="0.2">
      <c r="A23" s="2" t="str">
        <f>"Nov "&amp;RIGHT(A6,4)</f>
        <v>Nov 2025</v>
      </c>
      <c r="B23" s="11">
        <v>92391932</v>
      </c>
      <c r="C23" s="11">
        <v>5364702</v>
      </c>
      <c r="D23" s="11">
        <v>22962327</v>
      </c>
      <c r="E23" s="11">
        <v>120718961</v>
      </c>
    </row>
    <row r="24" spans="1:5" ht="12" customHeight="1" x14ac:dyDescent="0.2">
      <c r="A24" s="2" t="str">
        <f>"Dec "&amp;RIGHT(A6,4)</f>
        <v>Dec 2025</v>
      </c>
      <c r="B24" s="11">
        <v>97931027</v>
      </c>
      <c r="C24" s="11">
        <v>5745768</v>
      </c>
      <c r="D24" s="11">
        <v>25137174</v>
      </c>
      <c r="E24" s="11">
        <v>128813969</v>
      </c>
    </row>
    <row r="25" spans="1:5" ht="12" customHeight="1" x14ac:dyDescent="0.2">
      <c r="A25" s="2" t="str">
        <f>"Jan "&amp;RIGHT(A6,4)+1</f>
        <v>Jan 2026</v>
      </c>
      <c r="B25" s="11">
        <v>99758024</v>
      </c>
      <c r="C25" s="11">
        <v>5719908</v>
      </c>
      <c r="D25" s="11">
        <v>25357030</v>
      </c>
      <c r="E25" s="11">
        <v>130834962</v>
      </c>
    </row>
    <row r="26" spans="1:5" ht="12" customHeight="1" x14ac:dyDescent="0.2">
      <c r="A26" s="2" t="str">
        <f>"Feb "&amp;RIGHT(A6,4)+1</f>
        <v>Feb 2026</v>
      </c>
      <c r="B26" s="11">
        <v>103456952</v>
      </c>
      <c r="C26" s="11">
        <v>5898034</v>
      </c>
      <c r="D26" s="11">
        <v>25702003</v>
      </c>
      <c r="E26" s="11">
        <v>135056989</v>
      </c>
    </row>
    <row r="27" spans="1:5" ht="12" customHeight="1" x14ac:dyDescent="0.2">
      <c r="A27" s="2" t="str">
        <f>"Mar "&amp;RIGHT(A6,4)+1</f>
        <v>Mar 2026</v>
      </c>
      <c r="B27" s="11" t="s">
        <v>422</v>
      </c>
      <c r="C27" s="11" t="s">
        <v>422</v>
      </c>
      <c r="D27" s="11" t="s">
        <v>422</v>
      </c>
      <c r="E27" s="11" t="s">
        <v>422</v>
      </c>
    </row>
    <row r="28" spans="1:5" ht="12" customHeight="1" x14ac:dyDescent="0.2">
      <c r="A28" s="2" t="str">
        <f>"Apr "&amp;RIGHT(A6,4)+1</f>
        <v>Apr 2026</v>
      </c>
      <c r="B28" s="11" t="s">
        <v>422</v>
      </c>
      <c r="C28" s="11" t="s">
        <v>422</v>
      </c>
      <c r="D28" s="11" t="s">
        <v>422</v>
      </c>
      <c r="E28" s="11" t="s">
        <v>422</v>
      </c>
    </row>
    <row r="29" spans="1:5" ht="12" customHeight="1" x14ac:dyDescent="0.2">
      <c r="A29" s="2" t="str">
        <f>"May "&amp;RIGHT(A6,4)+1</f>
        <v>May 2026</v>
      </c>
      <c r="B29" s="11" t="s">
        <v>422</v>
      </c>
      <c r="C29" s="11" t="s">
        <v>422</v>
      </c>
      <c r="D29" s="11" t="s">
        <v>422</v>
      </c>
      <c r="E29" s="11" t="s">
        <v>422</v>
      </c>
    </row>
    <row r="30" spans="1:5" ht="12" customHeight="1" x14ac:dyDescent="0.2">
      <c r="A30" s="2" t="str">
        <f>"Jun "&amp;RIGHT(A6,4)+1</f>
        <v>Jun 2026</v>
      </c>
      <c r="B30" s="11" t="s">
        <v>422</v>
      </c>
      <c r="C30" s="11" t="s">
        <v>422</v>
      </c>
      <c r="D30" s="11" t="s">
        <v>422</v>
      </c>
      <c r="E30" s="11" t="s">
        <v>422</v>
      </c>
    </row>
    <row r="31" spans="1:5" ht="12" customHeight="1" x14ac:dyDescent="0.2">
      <c r="A31" s="2" t="str">
        <f>"Jul "&amp;RIGHT(A6,4)+1</f>
        <v>Jul 2026</v>
      </c>
      <c r="B31" s="11" t="s">
        <v>422</v>
      </c>
      <c r="C31" s="11" t="s">
        <v>422</v>
      </c>
      <c r="D31" s="11" t="s">
        <v>422</v>
      </c>
      <c r="E31" s="11" t="s">
        <v>422</v>
      </c>
    </row>
    <row r="32" spans="1:5" ht="12" customHeight="1" x14ac:dyDescent="0.2">
      <c r="A32" s="2" t="str">
        <f>"Aug "&amp;RIGHT(A6,4)+1</f>
        <v>Aug 2026</v>
      </c>
      <c r="B32" s="11" t="s">
        <v>422</v>
      </c>
      <c r="C32" s="11" t="s">
        <v>422</v>
      </c>
      <c r="D32" s="11" t="s">
        <v>422</v>
      </c>
      <c r="E32" s="11" t="s">
        <v>422</v>
      </c>
    </row>
    <row r="33" spans="1:5" ht="12" customHeight="1" x14ac:dyDescent="0.2">
      <c r="A33" s="2" t="str">
        <f>"Sep "&amp;RIGHT(A6,4)+1</f>
        <v>Sep 2026</v>
      </c>
      <c r="B33" s="11" t="s">
        <v>422</v>
      </c>
      <c r="C33" s="11" t="s">
        <v>422</v>
      </c>
      <c r="D33" s="11" t="s">
        <v>422</v>
      </c>
      <c r="E33" s="11" t="s">
        <v>422</v>
      </c>
    </row>
    <row r="34" spans="1:5" ht="12" customHeight="1" x14ac:dyDescent="0.2">
      <c r="A34" s="12" t="s">
        <v>55</v>
      </c>
      <c r="B34" s="13">
        <v>515277582</v>
      </c>
      <c r="C34" s="13">
        <v>29590191</v>
      </c>
      <c r="D34" s="13">
        <v>129125381</v>
      </c>
      <c r="E34" s="13">
        <v>673993154</v>
      </c>
    </row>
    <row r="35" spans="1:5" ht="12" customHeight="1" x14ac:dyDescent="0.2">
      <c r="A35" s="14" t="str">
        <f>"Total "&amp;MID(A20,7,LEN(A20)-13)&amp;" Months"</f>
        <v>Total 5 Months</v>
      </c>
      <c r="B35" s="15">
        <v>515277582</v>
      </c>
      <c r="C35" s="15">
        <v>29590191</v>
      </c>
      <c r="D35" s="15">
        <v>129125381</v>
      </c>
      <c r="E35" s="15">
        <v>673993154</v>
      </c>
    </row>
    <row r="36" spans="1:5" ht="12" customHeight="1" x14ac:dyDescent="0.2">
      <c r="A36" s="85"/>
      <c r="B36" s="85"/>
      <c r="C36" s="85"/>
      <c r="D36" s="85"/>
      <c r="E36" s="85"/>
    </row>
    <row r="37" spans="1:5" ht="69.95" customHeight="1" x14ac:dyDescent="0.2">
      <c r="A37" s="87" t="s">
        <v>110</v>
      </c>
      <c r="B37" s="87"/>
      <c r="C37" s="87"/>
      <c r="D37" s="87"/>
      <c r="E37" s="87"/>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2" t="s">
        <v>445</v>
      </c>
      <c r="B1" s="92"/>
      <c r="C1" s="92"/>
      <c r="D1" s="92"/>
      <c r="E1" s="92"/>
      <c r="F1" s="92"/>
      <c r="G1" s="92"/>
      <c r="H1" s="92"/>
      <c r="I1" s="92"/>
      <c r="J1" s="92"/>
      <c r="K1" s="139">
        <v>46150</v>
      </c>
    </row>
    <row r="2" spans="1:11" ht="12" customHeight="1" x14ac:dyDescent="0.2">
      <c r="A2" s="94" t="s">
        <v>111</v>
      </c>
      <c r="B2" s="94"/>
      <c r="C2" s="94"/>
      <c r="D2" s="94"/>
      <c r="E2" s="94"/>
      <c r="F2" s="94"/>
      <c r="G2" s="94"/>
      <c r="H2" s="94"/>
      <c r="I2" s="94"/>
      <c r="J2" s="94"/>
      <c r="K2" s="1"/>
    </row>
    <row r="3" spans="1:11" ht="24" customHeight="1" x14ac:dyDescent="0.2">
      <c r="A3" s="96" t="s">
        <v>50</v>
      </c>
      <c r="B3" s="88" t="s">
        <v>112</v>
      </c>
      <c r="C3" s="91" t="s">
        <v>102</v>
      </c>
      <c r="D3" s="91"/>
      <c r="E3" s="91"/>
      <c r="F3" s="89"/>
      <c r="G3" s="91" t="s">
        <v>102</v>
      </c>
      <c r="H3" s="91"/>
      <c r="I3" s="89"/>
      <c r="J3" s="91" t="s">
        <v>113</v>
      </c>
      <c r="K3" s="91"/>
    </row>
    <row r="4" spans="1:11" ht="24" customHeight="1" x14ac:dyDescent="0.2">
      <c r="A4" s="97"/>
      <c r="B4" s="89"/>
      <c r="C4" s="10" t="s">
        <v>78</v>
      </c>
      <c r="D4" s="10" t="s">
        <v>79</v>
      </c>
      <c r="E4" s="10" t="s">
        <v>80</v>
      </c>
      <c r="F4" s="10" t="s">
        <v>55</v>
      </c>
      <c r="G4" s="10" t="s">
        <v>78</v>
      </c>
      <c r="H4" s="10" t="s">
        <v>79</v>
      </c>
      <c r="I4" s="10" t="s">
        <v>80</v>
      </c>
      <c r="J4" s="10" t="s">
        <v>114</v>
      </c>
      <c r="K4" s="9" t="s">
        <v>115</v>
      </c>
    </row>
    <row r="5" spans="1:11" ht="12" customHeight="1" x14ac:dyDescent="0.2">
      <c r="A5" s="1"/>
      <c r="B5" s="85" t="str">
        <f>REPT("-",52)&amp;" Number "&amp;REPT("-",52)</f>
        <v>---------------------------------------------------- Number ----------------------------------------------------</v>
      </c>
      <c r="C5" s="85"/>
      <c r="D5" s="85"/>
      <c r="E5" s="85"/>
      <c r="F5" s="85"/>
      <c r="G5" s="85" t="str">
        <f>REPT("-",53)&amp;" Percent "&amp;REPT("-",54)</f>
        <v>----------------------------------------------------- Percent ------------------------------------------------------</v>
      </c>
      <c r="H5" s="85"/>
      <c r="I5" s="85"/>
      <c r="J5" s="85"/>
      <c r="K5" s="85"/>
    </row>
    <row r="6" spans="1:11" ht="12" customHeight="1" x14ac:dyDescent="0.2">
      <c r="A6" s="3" t="s">
        <v>425</v>
      </c>
    </row>
    <row r="7" spans="1:11" ht="12" customHeight="1" x14ac:dyDescent="0.2">
      <c r="A7" s="2" t="str">
        <f>"Oct "&amp;RIGHT(A6,4)-1</f>
        <v>Oct 2024</v>
      </c>
      <c r="B7" s="11">
        <v>28201739</v>
      </c>
      <c r="C7" s="11">
        <v>94516679</v>
      </c>
      <c r="D7" s="11">
        <v>6922154</v>
      </c>
      <c r="E7" s="11">
        <v>30178149</v>
      </c>
      <c r="F7" s="11">
        <v>131616982</v>
      </c>
      <c r="G7" s="19">
        <v>0.71809999999999996</v>
      </c>
      <c r="H7" s="19">
        <v>5.2600000000000001E-2</v>
      </c>
      <c r="I7" s="19">
        <v>0.2293</v>
      </c>
      <c r="J7" s="19">
        <v>0.17649999999999999</v>
      </c>
      <c r="K7" s="19">
        <v>0.59140000000000004</v>
      </c>
    </row>
    <row r="8" spans="1:11" ht="12" customHeight="1" x14ac:dyDescent="0.2">
      <c r="A8" s="2" t="str">
        <f>"Nov "&amp;RIGHT(A6,4)-1</f>
        <v>Nov 2024</v>
      </c>
      <c r="B8" s="11">
        <v>23611204</v>
      </c>
      <c r="C8" s="11">
        <v>74970955</v>
      </c>
      <c r="D8" s="11">
        <v>5828723</v>
      </c>
      <c r="E8" s="11">
        <v>24993551</v>
      </c>
      <c r="F8" s="11">
        <v>105793229</v>
      </c>
      <c r="G8" s="19">
        <v>0.7087</v>
      </c>
      <c r="H8" s="19">
        <v>5.5100000000000003E-2</v>
      </c>
      <c r="I8" s="19">
        <v>0.23619999999999999</v>
      </c>
      <c r="J8" s="19">
        <v>0.1825</v>
      </c>
      <c r="K8" s="19">
        <v>0.57940000000000003</v>
      </c>
    </row>
    <row r="9" spans="1:11" ht="12" customHeight="1" x14ac:dyDescent="0.2">
      <c r="A9" s="2" t="str">
        <f>"Dec "&amp;RIGHT(A6,4)-1</f>
        <v>Dec 2024</v>
      </c>
      <c r="B9" s="11">
        <v>23255335</v>
      </c>
      <c r="C9" s="11">
        <v>70589090</v>
      </c>
      <c r="D9" s="11">
        <v>5615661</v>
      </c>
      <c r="E9" s="11">
        <v>23860983</v>
      </c>
      <c r="F9" s="11">
        <v>100065734</v>
      </c>
      <c r="G9" s="19">
        <v>0.70540000000000003</v>
      </c>
      <c r="H9" s="19">
        <v>5.6099999999999997E-2</v>
      </c>
      <c r="I9" s="19">
        <v>0.23849999999999999</v>
      </c>
      <c r="J9" s="19">
        <v>0.18859999999999999</v>
      </c>
      <c r="K9" s="19">
        <v>0.57240000000000002</v>
      </c>
    </row>
    <row r="10" spans="1:11" ht="12" customHeight="1" x14ac:dyDescent="0.2">
      <c r="A10" s="2" t="str">
        <f>"Jan "&amp;RIGHT(A6,4)</f>
        <v>Jan 2025</v>
      </c>
      <c r="B10" s="11">
        <v>26156750</v>
      </c>
      <c r="C10" s="11">
        <v>80303727</v>
      </c>
      <c r="D10" s="11">
        <v>6305933</v>
      </c>
      <c r="E10" s="11">
        <v>27206080</v>
      </c>
      <c r="F10" s="11">
        <v>113815740</v>
      </c>
      <c r="G10" s="19">
        <v>0.7056</v>
      </c>
      <c r="H10" s="19">
        <v>5.5399999999999998E-2</v>
      </c>
      <c r="I10" s="19">
        <v>0.23899999999999999</v>
      </c>
      <c r="J10" s="19">
        <v>0.18690000000000001</v>
      </c>
      <c r="K10" s="19">
        <v>0.57369999999999999</v>
      </c>
    </row>
    <row r="11" spans="1:11" ht="12" customHeight="1" x14ac:dyDescent="0.2">
      <c r="A11" s="2" t="str">
        <f>"Feb "&amp;RIGHT(A6,4)</f>
        <v>Feb 2025</v>
      </c>
      <c r="B11" s="11">
        <v>24472762</v>
      </c>
      <c r="C11" s="11">
        <v>81505309</v>
      </c>
      <c r="D11" s="11">
        <v>6183111</v>
      </c>
      <c r="E11" s="11">
        <v>26557277</v>
      </c>
      <c r="F11" s="11">
        <v>114245697</v>
      </c>
      <c r="G11" s="19">
        <v>0.71340000000000003</v>
      </c>
      <c r="H11" s="19">
        <v>5.4100000000000002E-2</v>
      </c>
      <c r="I11" s="19">
        <v>0.23250000000000001</v>
      </c>
      <c r="J11" s="19">
        <v>0.1764</v>
      </c>
      <c r="K11" s="19">
        <v>0.58760000000000001</v>
      </c>
    </row>
    <row r="12" spans="1:11" ht="12" customHeight="1" x14ac:dyDescent="0.2">
      <c r="A12" s="2" t="str">
        <f>"Mar "&amp;RIGHT(A6,4)</f>
        <v>Mar 2025</v>
      </c>
      <c r="B12" s="11">
        <v>26707540</v>
      </c>
      <c r="C12" s="11">
        <v>88233045</v>
      </c>
      <c r="D12" s="11">
        <v>6909664</v>
      </c>
      <c r="E12" s="11">
        <v>29846880</v>
      </c>
      <c r="F12" s="11">
        <v>124989589</v>
      </c>
      <c r="G12" s="19">
        <v>0.70589999999999997</v>
      </c>
      <c r="H12" s="19">
        <v>5.5300000000000002E-2</v>
      </c>
      <c r="I12" s="19">
        <v>0.23880000000000001</v>
      </c>
      <c r="J12" s="19">
        <v>0.17610000000000001</v>
      </c>
      <c r="K12" s="19">
        <v>0.58160000000000001</v>
      </c>
    </row>
    <row r="13" spans="1:11" ht="12" customHeight="1" x14ac:dyDescent="0.2">
      <c r="A13" s="2" t="str">
        <f>"Apr "&amp;RIGHT(A6,4)</f>
        <v>Apr 2025</v>
      </c>
      <c r="B13" s="11">
        <v>27928513</v>
      </c>
      <c r="C13" s="11">
        <v>92088413</v>
      </c>
      <c r="D13" s="11">
        <v>7185346</v>
      </c>
      <c r="E13" s="11">
        <v>31333813</v>
      </c>
      <c r="F13" s="11">
        <v>130607572</v>
      </c>
      <c r="G13" s="19">
        <v>0.70509999999999995</v>
      </c>
      <c r="H13" s="19">
        <v>5.5E-2</v>
      </c>
      <c r="I13" s="19">
        <v>0.2399</v>
      </c>
      <c r="J13" s="19">
        <v>0.1762</v>
      </c>
      <c r="K13" s="19">
        <v>0.58089999999999997</v>
      </c>
    </row>
    <row r="14" spans="1:11" ht="12" customHeight="1" x14ac:dyDescent="0.2">
      <c r="A14" s="2" t="str">
        <f>"May "&amp;RIGHT(A6,4)</f>
        <v>May 2025</v>
      </c>
      <c r="B14" s="11">
        <v>27435974</v>
      </c>
      <c r="C14" s="11">
        <v>86588129</v>
      </c>
      <c r="D14" s="11">
        <v>7151548</v>
      </c>
      <c r="E14" s="11">
        <v>30903451</v>
      </c>
      <c r="F14" s="11">
        <v>124643128</v>
      </c>
      <c r="G14" s="19">
        <v>0.69469999999999998</v>
      </c>
      <c r="H14" s="19">
        <v>5.74E-2</v>
      </c>
      <c r="I14" s="19">
        <v>0.24790000000000001</v>
      </c>
      <c r="J14" s="19">
        <v>0.1804</v>
      </c>
      <c r="K14" s="19">
        <v>0.56940000000000002</v>
      </c>
    </row>
    <row r="15" spans="1:11" ht="12" customHeight="1" x14ac:dyDescent="0.2">
      <c r="A15" s="2" t="str">
        <f>"Jun "&amp;RIGHT(A6,4)</f>
        <v>Jun 2025</v>
      </c>
      <c r="B15" s="11">
        <v>28048989</v>
      </c>
      <c r="C15" s="11">
        <v>53638573</v>
      </c>
      <c r="D15" s="11">
        <v>6679498</v>
      </c>
      <c r="E15" s="11">
        <v>29082559</v>
      </c>
      <c r="F15" s="11">
        <v>89400630</v>
      </c>
      <c r="G15" s="19">
        <v>0.6</v>
      </c>
      <c r="H15" s="19">
        <v>7.4700000000000003E-2</v>
      </c>
      <c r="I15" s="19">
        <v>0.32529999999999998</v>
      </c>
      <c r="J15" s="19">
        <v>0.23880000000000001</v>
      </c>
      <c r="K15" s="19">
        <v>0.45669999999999999</v>
      </c>
    </row>
    <row r="16" spans="1:11" ht="12" customHeight="1" x14ac:dyDescent="0.2">
      <c r="A16" s="2" t="str">
        <f>"Jul "&amp;RIGHT(A6,4)</f>
        <v>Jul 2025</v>
      </c>
      <c r="B16" s="11">
        <v>28572640</v>
      </c>
      <c r="C16" s="11">
        <v>49096134</v>
      </c>
      <c r="D16" s="11">
        <v>6865412</v>
      </c>
      <c r="E16" s="11">
        <v>30006832</v>
      </c>
      <c r="F16" s="11">
        <v>85968378</v>
      </c>
      <c r="G16" s="19">
        <v>0.57110000000000005</v>
      </c>
      <c r="H16" s="19">
        <v>7.9899999999999999E-2</v>
      </c>
      <c r="I16" s="19">
        <v>0.34899999999999998</v>
      </c>
      <c r="J16" s="19">
        <v>0.2495</v>
      </c>
      <c r="K16" s="19">
        <v>0.42859999999999998</v>
      </c>
    </row>
    <row r="17" spans="1:11" ht="12" customHeight="1" x14ac:dyDescent="0.2">
      <c r="A17" s="2" t="str">
        <f>"Aug "&amp;RIGHT(A6,4)</f>
        <v>Aug 2025</v>
      </c>
      <c r="B17" s="11">
        <v>26255895</v>
      </c>
      <c r="C17" s="11">
        <v>61330114</v>
      </c>
      <c r="D17" s="11">
        <v>6035428</v>
      </c>
      <c r="E17" s="11">
        <v>26983652</v>
      </c>
      <c r="F17" s="11">
        <v>94349194</v>
      </c>
      <c r="G17" s="19">
        <v>0.65</v>
      </c>
      <c r="H17" s="19">
        <v>6.4000000000000001E-2</v>
      </c>
      <c r="I17" s="19">
        <v>0.28599999999999998</v>
      </c>
      <c r="J17" s="19">
        <v>0.2177</v>
      </c>
      <c r="K17" s="19">
        <v>0.50849999999999995</v>
      </c>
    </row>
    <row r="18" spans="1:11" ht="12" customHeight="1" x14ac:dyDescent="0.2">
      <c r="A18" s="2" t="str">
        <f>"Sep "&amp;RIGHT(A6,4)</f>
        <v>Sep 2025</v>
      </c>
      <c r="B18" s="11">
        <v>25125724</v>
      </c>
      <c r="C18" s="11">
        <v>87317027</v>
      </c>
      <c r="D18" s="11">
        <v>6301491</v>
      </c>
      <c r="E18" s="11">
        <v>27951832</v>
      </c>
      <c r="F18" s="11">
        <v>121570350</v>
      </c>
      <c r="G18" s="19">
        <v>0.71819999999999995</v>
      </c>
      <c r="H18" s="19">
        <v>5.1799999999999999E-2</v>
      </c>
      <c r="I18" s="19">
        <v>0.22989999999999999</v>
      </c>
      <c r="J18" s="19">
        <v>0.17130000000000001</v>
      </c>
      <c r="K18" s="19">
        <v>0.59519999999999995</v>
      </c>
    </row>
    <row r="19" spans="1:11" ht="12" customHeight="1" x14ac:dyDescent="0.2">
      <c r="A19" s="12" t="s">
        <v>55</v>
      </c>
      <c r="B19" s="13">
        <v>315773065</v>
      </c>
      <c r="C19" s="13">
        <v>920177195</v>
      </c>
      <c r="D19" s="13">
        <v>77983969</v>
      </c>
      <c r="E19" s="13">
        <v>338905059</v>
      </c>
      <c r="F19" s="13">
        <v>1337066223</v>
      </c>
      <c r="G19" s="22">
        <v>0.68820000000000003</v>
      </c>
      <c r="H19" s="22">
        <v>5.8299999999999998E-2</v>
      </c>
      <c r="I19" s="22">
        <v>0.2535</v>
      </c>
      <c r="J19" s="22">
        <v>0.191</v>
      </c>
      <c r="K19" s="22">
        <v>0.55669999999999997</v>
      </c>
    </row>
    <row r="20" spans="1:11" ht="12" customHeight="1" x14ac:dyDescent="0.2">
      <c r="A20" s="14" t="s">
        <v>426</v>
      </c>
      <c r="B20" s="15">
        <v>125697790</v>
      </c>
      <c r="C20" s="15">
        <v>401885760</v>
      </c>
      <c r="D20" s="15">
        <v>30855582</v>
      </c>
      <c r="E20" s="15">
        <v>132796040</v>
      </c>
      <c r="F20" s="15">
        <v>565537382</v>
      </c>
      <c r="G20" s="23">
        <v>0.71060000000000001</v>
      </c>
      <c r="H20" s="23">
        <v>5.4600000000000003E-2</v>
      </c>
      <c r="I20" s="23">
        <v>0.23480000000000001</v>
      </c>
      <c r="J20" s="23">
        <v>0.18179999999999999</v>
      </c>
      <c r="K20" s="23">
        <v>0.58140000000000003</v>
      </c>
    </row>
    <row r="21" spans="1:11" ht="12" customHeight="1" x14ac:dyDescent="0.2">
      <c r="A21" s="3" t="str">
        <f>"FY "&amp;RIGHT(A6,4)+1</f>
        <v>FY 2026</v>
      </c>
    </row>
    <row r="22" spans="1:11" ht="12" customHeight="1" x14ac:dyDescent="0.2">
      <c r="A22" s="2" t="str">
        <f>"Oct "&amp;RIGHT(A6,4)</f>
        <v>Oct 2025</v>
      </c>
      <c r="B22" s="11">
        <v>27051001</v>
      </c>
      <c r="C22" s="11">
        <v>94688646</v>
      </c>
      <c r="D22" s="11">
        <v>6861779</v>
      </c>
      <c r="E22" s="11">
        <v>29966847</v>
      </c>
      <c r="F22" s="11">
        <v>131517272</v>
      </c>
      <c r="G22" s="19">
        <v>0.72</v>
      </c>
      <c r="H22" s="19">
        <v>5.2200000000000003E-2</v>
      </c>
      <c r="I22" s="19">
        <v>0.22789999999999999</v>
      </c>
      <c r="J22" s="19">
        <v>0.1706</v>
      </c>
      <c r="K22" s="19">
        <v>0.59709999999999996</v>
      </c>
    </row>
    <row r="23" spans="1:11" ht="12" customHeight="1" x14ac:dyDescent="0.2">
      <c r="A23" s="2" t="str">
        <f>"Nov "&amp;RIGHT(A6,4)</f>
        <v>Nov 2025</v>
      </c>
      <c r="B23" s="11">
        <v>21383949</v>
      </c>
      <c r="C23" s="11">
        <v>71007983</v>
      </c>
      <c r="D23" s="11">
        <v>5364702</v>
      </c>
      <c r="E23" s="11">
        <v>22962327</v>
      </c>
      <c r="F23" s="11">
        <v>99335012</v>
      </c>
      <c r="G23" s="19">
        <v>0.71479999999999999</v>
      </c>
      <c r="H23" s="19">
        <v>5.3999999999999999E-2</v>
      </c>
      <c r="I23" s="19">
        <v>0.23119999999999999</v>
      </c>
      <c r="J23" s="19">
        <v>0.17710000000000001</v>
      </c>
      <c r="K23" s="19">
        <v>0.58819999999999995</v>
      </c>
    </row>
    <row r="24" spans="1:11" ht="12" customHeight="1" x14ac:dyDescent="0.2">
      <c r="A24" s="2" t="str">
        <f>"Dec "&amp;RIGHT(A6,4)</f>
        <v>Dec 2025</v>
      </c>
      <c r="B24" s="11">
        <v>24420712</v>
      </c>
      <c r="C24" s="11">
        <v>73510315</v>
      </c>
      <c r="D24" s="11">
        <v>5745768</v>
      </c>
      <c r="E24" s="11">
        <v>25137174</v>
      </c>
      <c r="F24" s="11">
        <v>104393257</v>
      </c>
      <c r="G24" s="19">
        <v>0.70420000000000005</v>
      </c>
      <c r="H24" s="19">
        <v>5.5E-2</v>
      </c>
      <c r="I24" s="19">
        <v>0.24079999999999999</v>
      </c>
      <c r="J24" s="19">
        <v>0.18959999999999999</v>
      </c>
      <c r="K24" s="19">
        <v>0.57069999999999999</v>
      </c>
    </row>
    <row r="25" spans="1:11" ht="12" customHeight="1" x14ac:dyDescent="0.2">
      <c r="A25" s="2" t="str">
        <f>"Jan "&amp;RIGHT(A6,4)+1</f>
        <v>Jan 2026</v>
      </c>
      <c r="B25" s="11">
        <v>23659076</v>
      </c>
      <c r="C25" s="11">
        <v>76098948</v>
      </c>
      <c r="D25" s="11">
        <v>5719908</v>
      </c>
      <c r="E25" s="11">
        <v>25357030</v>
      </c>
      <c r="F25" s="11">
        <v>107175886</v>
      </c>
      <c r="G25" s="19">
        <v>0.71</v>
      </c>
      <c r="H25" s="19">
        <v>5.3400000000000003E-2</v>
      </c>
      <c r="I25" s="19">
        <v>0.2366</v>
      </c>
      <c r="J25" s="19">
        <v>0.18079999999999999</v>
      </c>
      <c r="K25" s="19">
        <v>0.58160000000000001</v>
      </c>
    </row>
    <row r="26" spans="1:11" ht="12" customHeight="1" x14ac:dyDescent="0.2">
      <c r="A26" s="2" t="str">
        <f>"Feb "&amp;RIGHT(A6,4)+1</f>
        <v>Feb 2026</v>
      </c>
      <c r="B26" s="11">
        <v>23645601</v>
      </c>
      <c r="C26" s="11">
        <v>79811351</v>
      </c>
      <c r="D26" s="11">
        <v>5898034</v>
      </c>
      <c r="E26" s="11">
        <v>25702003</v>
      </c>
      <c r="F26" s="11">
        <v>111411388</v>
      </c>
      <c r="G26" s="19">
        <v>0.71640000000000004</v>
      </c>
      <c r="H26" s="19">
        <v>5.2900000000000003E-2</v>
      </c>
      <c r="I26" s="19">
        <v>0.23069999999999999</v>
      </c>
      <c r="J26" s="19">
        <v>0.17510000000000001</v>
      </c>
      <c r="K26" s="19">
        <v>0.59089999999999998</v>
      </c>
    </row>
    <row r="27" spans="1:11" ht="12" customHeight="1" x14ac:dyDescent="0.2">
      <c r="A27" s="2" t="str">
        <f>"Mar "&amp;RIGHT(A6,4)+1</f>
        <v>Mar 2026</v>
      </c>
      <c r="B27" s="11" t="s">
        <v>422</v>
      </c>
      <c r="C27" s="11" t="s">
        <v>422</v>
      </c>
      <c r="D27" s="11" t="s">
        <v>422</v>
      </c>
      <c r="E27" s="11" t="s">
        <v>422</v>
      </c>
      <c r="F27" s="11" t="s">
        <v>422</v>
      </c>
      <c r="G27" s="19" t="s">
        <v>422</v>
      </c>
      <c r="H27" s="19" t="s">
        <v>422</v>
      </c>
      <c r="I27" s="19" t="s">
        <v>422</v>
      </c>
      <c r="J27" s="19" t="s">
        <v>422</v>
      </c>
      <c r="K27" s="19" t="s">
        <v>422</v>
      </c>
    </row>
    <row r="28" spans="1:11" ht="12" customHeight="1" x14ac:dyDescent="0.2">
      <c r="A28" s="2" t="str">
        <f>"Apr "&amp;RIGHT(A6,4)+1</f>
        <v>Apr 2026</v>
      </c>
      <c r="B28" s="11" t="s">
        <v>422</v>
      </c>
      <c r="C28" s="11" t="s">
        <v>422</v>
      </c>
      <c r="D28" s="11" t="s">
        <v>422</v>
      </c>
      <c r="E28" s="11" t="s">
        <v>422</v>
      </c>
      <c r="F28" s="11" t="s">
        <v>422</v>
      </c>
      <c r="G28" s="19" t="s">
        <v>422</v>
      </c>
      <c r="H28" s="19" t="s">
        <v>422</v>
      </c>
      <c r="I28" s="19" t="s">
        <v>422</v>
      </c>
      <c r="J28" s="19" t="s">
        <v>422</v>
      </c>
      <c r="K28" s="19" t="s">
        <v>422</v>
      </c>
    </row>
    <row r="29" spans="1:11" ht="12" customHeight="1" x14ac:dyDescent="0.2">
      <c r="A29" s="2" t="str">
        <f>"May "&amp;RIGHT(A6,4)+1</f>
        <v>May 2026</v>
      </c>
      <c r="B29" s="11" t="s">
        <v>422</v>
      </c>
      <c r="C29" s="11" t="s">
        <v>422</v>
      </c>
      <c r="D29" s="11" t="s">
        <v>422</v>
      </c>
      <c r="E29" s="11" t="s">
        <v>422</v>
      </c>
      <c r="F29" s="11" t="s">
        <v>422</v>
      </c>
      <c r="G29" s="19" t="s">
        <v>422</v>
      </c>
      <c r="H29" s="19" t="s">
        <v>422</v>
      </c>
      <c r="I29" s="19" t="s">
        <v>422</v>
      </c>
      <c r="J29" s="19" t="s">
        <v>422</v>
      </c>
      <c r="K29" s="19" t="s">
        <v>422</v>
      </c>
    </row>
    <row r="30" spans="1:11" ht="12" customHeight="1" x14ac:dyDescent="0.2">
      <c r="A30" s="2" t="str">
        <f>"Jun "&amp;RIGHT(A6,4)+1</f>
        <v>Jun 2026</v>
      </c>
      <c r="B30" s="11" t="s">
        <v>422</v>
      </c>
      <c r="C30" s="11" t="s">
        <v>422</v>
      </c>
      <c r="D30" s="11" t="s">
        <v>422</v>
      </c>
      <c r="E30" s="11" t="s">
        <v>422</v>
      </c>
      <c r="F30" s="11" t="s">
        <v>422</v>
      </c>
      <c r="G30" s="19" t="s">
        <v>422</v>
      </c>
      <c r="H30" s="19" t="s">
        <v>422</v>
      </c>
      <c r="I30" s="19" t="s">
        <v>422</v>
      </c>
      <c r="J30" s="19" t="s">
        <v>422</v>
      </c>
      <c r="K30" s="19" t="s">
        <v>422</v>
      </c>
    </row>
    <row r="31" spans="1:11" ht="12" customHeight="1" x14ac:dyDescent="0.2">
      <c r="A31" s="2" t="str">
        <f>"Jul "&amp;RIGHT(A6,4)+1</f>
        <v>Jul 2026</v>
      </c>
      <c r="B31" s="11" t="s">
        <v>422</v>
      </c>
      <c r="C31" s="11" t="s">
        <v>422</v>
      </c>
      <c r="D31" s="11" t="s">
        <v>422</v>
      </c>
      <c r="E31" s="11" t="s">
        <v>422</v>
      </c>
      <c r="F31" s="11" t="s">
        <v>422</v>
      </c>
      <c r="G31" s="19" t="s">
        <v>422</v>
      </c>
      <c r="H31" s="19" t="s">
        <v>422</v>
      </c>
      <c r="I31" s="19" t="s">
        <v>422</v>
      </c>
      <c r="J31" s="19" t="s">
        <v>422</v>
      </c>
      <c r="K31" s="19" t="s">
        <v>422</v>
      </c>
    </row>
    <row r="32" spans="1:11" ht="12" customHeight="1" x14ac:dyDescent="0.2">
      <c r="A32" s="2" t="str">
        <f>"Aug "&amp;RIGHT(A6,4)+1</f>
        <v>Aug 2026</v>
      </c>
      <c r="B32" s="11" t="s">
        <v>422</v>
      </c>
      <c r="C32" s="11" t="s">
        <v>422</v>
      </c>
      <c r="D32" s="11" t="s">
        <v>422</v>
      </c>
      <c r="E32" s="11" t="s">
        <v>422</v>
      </c>
      <c r="F32" s="11" t="s">
        <v>422</v>
      </c>
      <c r="G32" s="19" t="s">
        <v>422</v>
      </c>
      <c r="H32" s="19" t="s">
        <v>422</v>
      </c>
      <c r="I32" s="19" t="s">
        <v>422</v>
      </c>
      <c r="J32" s="19" t="s">
        <v>422</v>
      </c>
      <c r="K32" s="19" t="s">
        <v>422</v>
      </c>
    </row>
    <row r="33" spans="1:11" ht="12" customHeight="1" x14ac:dyDescent="0.2">
      <c r="A33" s="2" t="str">
        <f>"Sep "&amp;RIGHT(A6,4)+1</f>
        <v>Sep 2026</v>
      </c>
      <c r="B33" s="11" t="s">
        <v>422</v>
      </c>
      <c r="C33" s="11" t="s">
        <v>422</v>
      </c>
      <c r="D33" s="11" t="s">
        <v>422</v>
      </c>
      <c r="E33" s="11" t="s">
        <v>422</v>
      </c>
      <c r="F33" s="11" t="s">
        <v>422</v>
      </c>
      <c r="G33" s="19" t="s">
        <v>422</v>
      </c>
      <c r="H33" s="19" t="s">
        <v>422</v>
      </c>
      <c r="I33" s="19" t="s">
        <v>422</v>
      </c>
      <c r="J33" s="19" t="s">
        <v>422</v>
      </c>
      <c r="K33" s="19" t="s">
        <v>422</v>
      </c>
    </row>
    <row r="34" spans="1:11" ht="12" customHeight="1" x14ac:dyDescent="0.2">
      <c r="A34" s="12" t="s">
        <v>55</v>
      </c>
      <c r="B34" s="13">
        <v>120160339</v>
      </c>
      <c r="C34" s="13">
        <v>395117243</v>
      </c>
      <c r="D34" s="13">
        <v>29590191</v>
      </c>
      <c r="E34" s="13">
        <v>129125381</v>
      </c>
      <c r="F34" s="13">
        <v>553832815</v>
      </c>
      <c r="G34" s="22">
        <v>0.71340000000000003</v>
      </c>
      <c r="H34" s="22">
        <v>5.3400000000000003E-2</v>
      </c>
      <c r="I34" s="22">
        <v>0.2331</v>
      </c>
      <c r="J34" s="22">
        <v>0.17829999999999999</v>
      </c>
      <c r="K34" s="22">
        <v>0.58620000000000005</v>
      </c>
    </row>
    <row r="35" spans="1:11" ht="12" customHeight="1" x14ac:dyDescent="0.2">
      <c r="A35" s="14" t="str">
        <f>"Total "&amp;MID(A20,7,LEN(A20)-13)&amp;" Months"</f>
        <v>Total 5 Months</v>
      </c>
      <c r="B35" s="15">
        <v>120160339</v>
      </c>
      <c r="C35" s="15">
        <v>395117243</v>
      </c>
      <c r="D35" s="15">
        <v>29590191</v>
      </c>
      <c r="E35" s="15">
        <v>129125381</v>
      </c>
      <c r="F35" s="15">
        <v>553832815</v>
      </c>
      <c r="G35" s="23">
        <v>0.71340000000000003</v>
      </c>
      <c r="H35" s="23">
        <v>5.3400000000000003E-2</v>
      </c>
      <c r="I35" s="23">
        <v>0.2331</v>
      </c>
      <c r="J35" s="23">
        <v>0.17829999999999999</v>
      </c>
      <c r="K35" s="23">
        <v>0.58620000000000005</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2" t="s">
        <v>445</v>
      </c>
      <c r="B1" s="92"/>
      <c r="C1" s="92"/>
      <c r="D1" s="92"/>
      <c r="E1" s="92"/>
      <c r="F1" s="92"/>
      <c r="G1" s="92"/>
      <c r="H1" s="139">
        <v>46150</v>
      </c>
    </row>
    <row r="2" spans="1:8" ht="12" customHeight="1" x14ac:dyDescent="0.2">
      <c r="A2" s="94" t="s">
        <v>116</v>
      </c>
      <c r="B2" s="94"/>
      <c r="C2" s="94"/>
      <c r="D2" s="94"/>
      <c r="E2" s="94"/>
      <c r="F2" s="94"/>
      <c r="G2" s="94"/>
      <c r="H2" s="1"/>
    </row>
    <row r="3" spans="1:8" ht="24" customHeight="1" x14ac:dyDescent="0.2">
      <c r="A3" s="96" t="s">
        <v>50</v>
      </c>
      <c r="B3" s="91" t="s">
        <v>210</v>
      </c>
      <c r="C3" s="89"/>
      <c r="D3" s="88" t="s">
        <v>211</v>
      </c>
      <c r="E3" s="88" t="s">
        <v>314</v>
      </c>
      <c r="F3" s="88" t="s">
        <v>212</v>
      </c>
      <c r="G3" s="88" t="s">
        <v>213</v>
      </c>
      <c r="H3" s="90" t="s">
        <v>58</v>
      </c>
    </row>
    <row r="4" spans="1:8" ht="24" customHeight="1" x14ac:dyDescent="0.2">
      <c r="A4" s="97"/>
      <c r="B4" s="10" t="s">
        <v>114</v>
      </c>
      <c r="C4" s="10" t="s">
        <v>115</v>
      </c>
      <c r="D4" s="89"/>
      <c r="E4" s="89"/>
      <c r="F4" s="89"/>
      <c r="G4" s="89"/>
      <c r="H4" s="91"/>
    </row>
    <row r="5" spans="1:8" ht="12" customHeight="1" x14ac:dyDescent="0.2">
      <c r="A5" s="1"/>
      <c r="B5" s="85" t="str">
        <f>REPT("-",78)&amp;" Dollars "&amp;REPT("-",78)</f>
        <v>------------------------------------------------------------------------------ Dollars ------------------------------------------------------------------------------</v>
      </c>
      <c r="C5" s="85"/>
      <c r="D5" s="85"/>
      <c r="E5" s="85"/>
      <c r="F5" s="85"/>
      <c r="G5" s="85"/>
      <c r="H5" s="85"/>
    </row>
    <row r="6" spans="1:8" ht="12" customHeight="1" x14ac:dyDescent="0.2">
      <c r="A6" s="3" t="s">
        <v>425</v>
      </c>
    </row>
    <row r="7" spans="1:8" ht="12" customHeight="1" x14ac:dyDescent="0.2">
      <c r="A7" s="2" t="str">
        <f>"Oct "&amp;RIGHT(A6,4)-1</f>
        <v>Oct 2024</v>
      </c>
      <c r="B7" s="11">
        <v>53552963.140000001</v>
      </c>
      <c r="C7" s="11">
        <v>315138533.08999997</v>
      </c>
      <c r="D7" s="11">
        <v>368691496.23000002</v>
      </c>
      <c r="E7" s="11">
        <v>142358.22</v>
      </c>
      <c r="F7" s="11" t="s">
        <v>422</v>
      </c>
      <c r="G7" s="11" t="s">
        <v>422</v>
      </c>
      <c r="H7" s="11">
        <v>368833854.44999999</v>
      </c>
    </row>
    <row r="8" spans="1:8" ht="12" customHeight="1" x14ac:dyDescent="0.2">
      <c r="A8" s="2" t="str">
        <f>"Nov "&amp;RIGHT(A6,4)-1</f>
        <v>Nov 2024</v>
      </c>
      <c r="B8" s="11">
        <v>45054721.649999999</v>
      </c>
      <c r="C8" s="11">
        <v>249188900.12</v>
      </c>
      <c r="D8" s="11">
        <v>294243621.76999998</v>
      </c>
      <c r="E8" s="11">
        <v>47811.54</v>
      </c>
      <c r="F8" s="11" t="s">
        <v>422</v>
      </c>
      <c r="G8" s="11" t="s">
        <v>422</v>
      </c>
      <c r="H8" s="11">
        <v>294291433.31</v>
      </c>
    </row>
    <row r="9" spans="1:8" ht="12" customHeight="1" x14ac:dyDescent="0.2">
      <c r="A9" s="2" t="str">
        <f>"Dec "&amp;RIGHT(A6,4)-1</f>
        <v>Dec 2024</v>
      </c>
      <c r="B9" s="11">
        <v>44725526.780000001</v>
      </c>
      <c r="C9" s="11">
        <v>234561008.41</v>
      </c>
      <c r="D9" s="11">
        <v>279286535.19</v>
      </c>
      <c r="E9" s="11">
        <v>34291564.350000001</v>
      </c>
      <c r="F9" s="11">
        <v>20710195</v>
      </c>
      <c r="G9" s="11">
        <v>20925403</v>
      </c>
      <c r="H9" s="11">
        <v>355213697.54000002</v>
      </c>
    </row>
    <row r="10" spans="1:8" ht="12" customHeight="1" x14ac:dyDescent="0.2">
      <c r="A10" s="2" t="str">
        <f>"Jan "&amp;RIGHT(A6,4)</f>
        <v>Jan 2025</v>
      </c>
      <c r="B10" s="11">
        <v>49915143.960000001</v>
      </c>
      <c r="C10" s="11">
        <v>268064444.38</v>
      </c>
      <c r="D10" s="11">
        <v>317979588.33999997</v>
      </c>
      <c r="E10" s="11">
        <v>412214.21</v>
      </c>
      <c r="F10" s="11" t="s">
        <v>422</v>
      </c>
      <c r="G10" s="11" t="s">
        <v>422</v>
      </c>
      <c r="H10" s="11">
        <v>318391802.55000001</v>
      </c>
    </row>
    <row r="11" spans="1:8" ht="12" customHeight="1" x14ac:dyDescent="0.2">
      <c r="A11" s="2" t="str">
        <f>"Feb "&amp;RIGHT(A6,4)</f>
        <v>Feb 2025</v>
      </c>
      <c r="B11" s="11">
        <v>46725741.75</v>
      </c>
      <c r="C11" s="11">
        <v>272676856.77999997</v>
      </c>
      <c r="D11" s="11">
        <v>319402598.52999997</v>
      </c>
      <c r="E11" s="11">
        <v>283700.49</v>
      </c>
      <c r="F11" s="11" t="s">
        <v>422</v>
      </c>
      <c r="G11" s="11" t="s">
        <v>422</v>
      </c>
      <c r="H11" s="11">
        <v>319686299.01999998</v>
      </c>
    </row>
    <row r="12" spans="1:8" ht="12" customHeight="1" x14ac:dyDescent="0.2">
      <c r="A12" s="2" t="str">
        <f>"Mar "&amp;RIGHT(A6,4)</f>
        <v>Mar 2025</v>
      </c>
      <c r="B12" s="11">
        <v>51120974.060000002</v>
      </c>
      <c r="C12" s="11">
        <v>294174766.69999999</v>
      </c>
      <c r="D12" s="11">
        <v>345295740.75999999</v>
      </c>
      <c r="E12" s="11">
        <v>45291094.100000001</v>
      </c>
      <c r="F12" s="11">
        <v>22031241</v>
      </c>
      <c r="G12" s="11">
        <v>10634884</v>
      </c>
      <c r="H12" s="11">
        <v>423252959.86000001</v>
      </c>
    </row>
    <row r="13" spans="1:8" ht="12" customHeight="1" x14ac:dyDescent="0.2">
      <c r="A13" s="2" t="str">
        <f>"Apr "&amp;RIGHT(A6,4)</f>
        <v>Apr 2025</v>
      </c>
      <c r="B13" s="11">
        <v>53492695.450000003</v>
      </c>
      <c r="C13" s="11">
        <v>306602849.70999998</v>
      </c>
      <c r="D13" s="11">
        <v>360095545.16000003</v>
      </c>
      <c r="E13" s="11">
        <v>187009.91</v>
      </c>
      <c r="F13" s="11" t="s">
        <v>422</v>
      </c>
      <c r="G13" s="11" t="s">
        <v>422</v>
      </c>
      <c r="H13" s="11">
        <v>360282555.06999999</v>
      </c>
    </row>
    <row r="14" spans="1:8" ht="12" customHeight="1" x14ac:dyDescent="0.2">
      <c r="A14" s="2" t="str">
        <f>"May "&amp;RIGHT(A6,4)</f>
        <v>May 2025</v>
      </c>
      <c r="B14" s="11">
        <v>52529047.439999998</v>
      </c>
      <c r="C14" s="11">
        <v>287701160.93000001</v>
      </c>
      <c r="D14" s="11">
        <v>340230208.37</v>
      </c>
      <c r="E14" s="11" t="s">
        <v>422</v>
      </c>
      <c r="F14" s="11" t="s">
        <v>422</v>
      </c>
      <c r="G14" s="11" t="s">
        <v>422</v>
      </c>
      <c r="H14" s="11">
        <v>340230208.37</v>
      </c>
    </row>
    <row r="15" spans="1:8" ht="12" customHeight="1" x14ac:dyDescent="0.2">
      <c r="A15" s="2" t="str">
        <f>"Jun "&amp;RIGHT(A6,4)</f>
        <v>Jun 2025</v>
      </c>
      <c r="B15" s="11">
        <v>55022727.130000003</v>
      </c>
      <c r="C15" s="11">
        <v>176415637.38</v>
      </c>
      <c r="D15" s="11">
        <v>231438364.50999999</v>
      </c>
      <c r="E15" s="11">
        <v>51115444</v>
      </c>
      <c r="F15" s="11">
        <v>22369211</v>
      </c>
      <c r="G15" s="11">
        <v>7469656</v>
      </c>
      <c r="H15" s="11">
        <v>312392675.50999999</v>
      </c>
    </row>
    <row r="16" spans="1:8" ht="12" customHeight="1" x14ac:dyDescent="0.2">
      <c r="A16" s="2" t="str">
        <f>"Jul "&amp;RIGHT(A6,4)</f>
        <v>Jul 2025</v>
      </c>
      <c r="B16" s="11">
        <v>58172722.030000001</v>
      </c>
      <c r="C16" s="11">
        <v>167700537.81999999</v>
      </c>
      <c r="D16" s="11">
        <v>225873259.84999999</v>
      </c>
      <c r="E16" s="11">
        <v>439619.54</v>
      </c>
      <c r="F16" s="11" t="s">
        <v>422</v>
      </c>
      <c r="G16" s="11" t="s">
        <v>422</v>
      </c>
      <c r="H16" s="11">
        <v>226312879.38999999</v>
      </c>
    </row>
    <row r="17" spans="1:8" ht="12" customHeight="1" x14ac:dyDescent="0.2">
      <c r="A17" s="2" t="str">
        <f>"Aug "&amp;RIGHT(A6,4)</f>
        <v>Aug 2025</v>
      </c>
      <c r="B17" s="11">
        <v>52501455.310000002</v>
      </c>
      <c r="C17" s="11">
        <v>211921558.88</v>
      </c>
      <c r="D17" s="11">
        <v>264423014.19</v>
      </c>
      <c r="E17" s="11">
        <v>149834.19</v>
      </c>
      <c r="F17" s="11" t="s">
        <v>422</v>
      </c>
      <c r="G17" s="11" t="s">
        <v>422</v>
      </c>
      <c r="H17" s="11">
        <v>264572848.38</v>
      </c>
    </row>
    <row r="18" spans="1:8" ht="12" customHeight="1" x14ac:dyDescent="0.2">
      <c r="A18" s="2" t="str">
        <f>"Sep "&amp;RIGHT(A6,4)</f>
        <v>Sep 2025</v>
      </c>
      <c r="B18" s="11">
        <v>49036416.039999999</v>
      </c>
      <c r="C18" s="11">
        <v>302307260.77999997</v>
      </c>
      <c r="D18" s="11">
        <v>351343676.81999999</v>
      </c>
      <c r="E18" s="11">
        <v>56143612.240000002</v>
      </c>
      <c r="F18" s="11">
        <v>26038874</v>
      </c>
      <c r="G18" s="11">
        <v>13844631</v>
      </c>
      <c r="H18" s="11">
        <v>447370794.06</v>
      </c>
    </row>
    <row r="19" spans="1:8" ht="12" customHeight="1" x14ac:dyDescent="0.2">
      <c r="A19" s="12" t="s">
        <v>55</v>
      </c>
      <c r="B19" s="13">
        <v>611850134.74000001</v>
      </c>
      <c r="C19" s="13">
        <v>3086453514.98</v>
      </c>
      <c r="D19" s="13">
        <v>3698303649.7199998</v>
      </c>
      <c r="E19" s="13">
        <v>188504262.78999999</v>
      </c>
      <c r="F19" s="13">
        <v>91149521</v>
      </c>
      <c r="G19" s="13">
        <v>52874574</v>
      </c>
      <c r="H19" s="13">
        <v>4030832007.5100002</v>
      </c>
    </row>
    <row r="20" spans="1:8" ht="12" customHeight="1" x14ac:dyDescent="0.2">
      <c r="A20" s="14" t="s">
        <v>426</v>
      </c>
      <c r="B20" s="15">
        <v>239974097.28</v>
      </c>
      <c r="C20" s="15">
        <v>1339629742.78</v>
      </c>
      <c r="D20" s="15">
        <v>1579603840.0599999</v>
      </c>
      <c r="E20" s="15">
        <v>35177648.810000002</v>
      </c>
      <c r="F20" s="15">
        <v>20710195</v>
      </c>
      <c r="G20" s="15">
        <v>20925403</v>
      </c>
      <c r="H20" s="15">
        <v>1656417086.8699999</v>
      </c>
    </row>
    <row r="21" spans="1:8" ht="12" customHeight="1" x14ac:dyDescent="0.2">
      <c r="A21" s="3" t="str">
        <f>"FY "&amp;RIGHT(A6,4)+1</f>
        <v>FY 2026</v>
      </c>
    </row>
    <row r="22" spans="1:8" ht="12" customHeight="1" x14ac:dyDescent="0.2">
      <c r="A22" s="2" t="str">
        <f>"Oct "&amp;RIGHT(A6,4)</f>
        <v>Oct 2025</v>
      </c>
      <c r="B22" s="11">
        <v>52924412.890000001</v>
      </c>
      <c r="C22" s="11">
        <v>329093225.60000002</v>
      </c>
      <c r="D22" s="11">
        <v>382017638.49000001</v>
      </c>
      <c r="E22" s="11">
        <v>402941.45</v>
      </c>
      <c r="F22" s="11" t="s">
        <v>422</v>
      </c>
      <c r="G22" s="11" t="s">
        <v>422</v>
      </c>
      <c r="H22" s="11">
        <v>382420579.94</v>
      </c>
    </row>
    <row r="23" spans="1:8" ht="12" customHeight="1" x14ac:dyDescent="0.2">
      <c r="A23" s="2" t="str">
        <f>"Nov "&amp;RIGHT(A6,4)</f>
        <v>Nov 2025</v>
      </c>
      <c r="B23" s="11">
        <v>42100679.159999996</v>
      </c>
      <c r="C23" s="11">
        <v>246220356.84</v>
      </c>
      <c r="D23" s="11">
        <v>288321036</v>
      </c>
      <c r="E23" s="11">
        <v>46694.8</v>
      </c>
      <c r="F23" s="11" t="s">
        <v>422</v>
      </c>
      <c r="G23" s="11" t="s">
        <v>422</v>
      </c>
      <c r="H23" s="11">
        <v>288367730.80000001</v>
      </c>
    </row>
    <row r="24" spans="1:8" ht="12" customHeight="1" x14ac:dyDescent="0.2">
      <c r="A24" s="2" t="str">
        <f>"Dec "&amp;RIGHT(A6,4)</f>
        <v>Dec 2025</v>
      </c>
      <c r="B24" s="11">
        <v>48253295.960000001</v>
      </c>
      <c r="C24" s="11">
        <v>255236079.97999999</v>
      </c>
      <c r="D24" s="11">
        <v>303489375.94</v>
      </c>
      <c r="E24" s="11">
        <v>31398683.390000001</v>
      </c>
      <c r="F24" s="11">
        <v>20170017</v>
      </c>
      <c r="G24" s="11">
        <v>13381019</v>
      </c>
      <c r="H24" s="11">
        <v>368439095.32999998</v>
      </c>
    </row>
    <row r="25" spans="1:8" ht="12" customHeight="1" x14ac:dyDescent="0.2">
      <c r="A25" s="2" t="str">
        <f>"Jan "&amp;RIGHT(A6,4)+1</f>
        <v>Jan 2026</v>
      </c>
      <c r="B25" s="11">
        <v>46421282.950000003</v>
      </c>
      <c r="C25" s="11">
        <v>264559790.81999999</v>
      </c>
      <c r="D25" s="11">
        <v>310981073.76999998</v>
      </c>
      <c r="E25" s="11">
        <v>32910.550000000003</v>
      </c>
      <c r="F25" s="11" t="s">
        <v>422</v>
      </c>
      <c r="G25" s="11" t="s">
        <v>422</v>
      </c>
      <c r="H25" s="11">
        <v>311013984.31999999</v>
      </c>
    </row>
    <row r="26" spans="1:8" ht="12" customHeight="1" x14ac:dyDescent="0.2">
      <c r="A26" s="2" t="str">
        <f>"Feb "&amp;RIGHT(A6,4)+1</f>
        <v>Feb 2026</v>
      </c>
      <c r="B26" s="11">
        <v>46227597.18</v>
      </c>
      <c r="C26" s="11">
        <v>277867606.72000003</v>
      </c>
      <c r="D26" s="11">
        <v>324095203.89999998</v>
      </c>
      <c r="E26" s="11">
        <v>22508</v>
      </c>
      <c r="F26" s="11" t="s">
        <v>422</v>
      </c>
      <c r="G26" s="11" t="s">
        <v>422</v>
      </c>
      <c r="H26" s="11">
        <v>324117711.89999998</v>
      </c>
    </row>
    <row r="27" spans="1:8" ht="12" customHeight="1" x14ac:dyDescent="0.2">
      <c r="A27" s="2" t="str">
        <f>"Mar "&amp;RIGHT(A6,4)+1</f>
        <v>Mar 2026</v>
      </c>
      <c r="B27" s="11" t="s">
        <v>422</v>
      </c>
      <c r="C27" s="11" t="s">
        <v>422</v>
      </c>
      <c r="D27" s="11" t="s">
        <v>422</v>
      </c>
      <c r="E27" s="11" t="s">
        <v>422</v>
      </c>
      <c r="F27" s="11" t="s">
        <v>422</v>
      </c>
      <c r="G27" s="11" t="s">
        <v>422</v>
      </c>
      <c r="H27" s="11" t="s">
        <v>422</v>
      </c>
    </row>
    <row r="28" spans="1:8" ht="12" customHeight="1" x14ac:dyDescent="0.2">
      <c r="A28" s="2" t="str">
        <f>"Apr "&amp;RIGHT(A6,4)+1</f>
        <v>Apr 2026</v>
      </c>
      <c r="B28" s="11" t="s">
        <v>422</v>
      </c>
      <c r="C28" s="11" t="s">
        <v>422</v>
      </c>
      <c r="D28" s="11" t="s">
        <v>422</v>
      </c>
      <c r="E28" s="11" t="s">
        <v>422</v>
      </c>
      <c r="F28" s="11" t="s">
        <v>422</v>
      </c>
      <c r="G28" s="11" t="s">
        <v>422</v>
      </c>
      <c r="H28" s="11" t="s">
        <v>422</v>
      </c>
    </row>
    <row r="29" spans="1:8" ht="12" customHeight="1" x14ac:dyDescent="0.2">
      <c r="A29" s="2" t="str">
        <f>"May "&amp;RIGHT(A6,4)+1</f>
        <v>May 2026</v>
      </c>
      <c r="B29" s="11" t="s">
        <v>422</v>
      </c>
      <c r="C29" s="11" t="s">
        <v>422</v>
      </c>
      <c r="D29" s="11" t="s">
        <v>422</v>
      </c>
      <c r="E29" s="11" t="s">
        <v>422</v>
      </c>
      <c r="F29" s="11" t="s">
        <v>422</v>
      </c>
      <c r="G29" s="11" t="s">
        <v>422</v>
      </c>
      <c r="H29" s="11" t="s">
        <v>422</v>
      </c>
    </row>
    <row r="30" spans="1:8" ht="12" customHeight="1" x14ac:dyDescent="0.2">
      <c r="A30" s="2" t="str">
        <f>"Jun "&amp;RIGHT(A6,4)+1</f>
        <v>Jun 2026</v>
      </c>
      <c r="B30" s="11" t="s">
        <v>422</v>
      </c>
      <c r="C30" s="11" t="s">
        <v>422</v>
      </c>
      <c r="D30" s="11" t="s">
        <v>422</v>
      </c>
      <c r="E30" s="11" t="s">
        <v>422</v>
      </c>
      <c r="F30" s="11" t="s">
        <v>422</v>
      </c>
      <c r="G30" s="11" t="s">
        <v>422</v>
      </c>
      <c r="H30" s="11" t="s">
        <v>422</v>
      </c>
    </row>
    <row r="31" spans="1:8" ht="12" customHeight="1" x14ac:dyDescent="0.2">
      <c r="A31" s="2" t="str">
        <f>"Jul "&amp;RIGHT(A6,4)+1</f>
        <v>Jul 2026</v>
      </c>
      <c r="B31" s="11" t="s">
        <v>422</v>
      </c>
      <c r="C31" s="11" t="s">
        <v>422</v>
      </c>
      <c r="D31" s="11" t="s">
        <v>422</v>
      </c>
      <c r="E31" s="11" t="s">
        <v>422</v>
      </c>
      <c r="F31" s="11" t="s">
        <v>422</v>
      </c>
      <c r="G31" s="11" t="s">
        <v>422</v>
      </c>
      <c r="H31" s="11" t="s">
        <v>422</v>
      </c>
    </row>
    <row r="32" spans="1:8" ht="12" customHeight="1" x14ac:dyDescent="0.2">
      <c r="A32" s="2" t="str">
        <f>"Aug "&amp;RIGHT(A6,4)+1</f>
        <v>Aug 2026</v>
      </c>
      <c r="B32" s="11" t="s">
        <v>422</v>
      </c>
      <c r="C32" s="11" t="s">
        <v>422</v>
      </c>
      <c r="D32" s="11" t="s">
        <v>422</v>
      </c>
      <c r="E32" s="11" t="s">
        <v>422</v>
      </c>
      <c r="F32" s="11" t="s">
        <v>422</v>
      </c>
      <c r="G32" s="11" t="s">
        <v>422</v>
      </c>
      <c r="H32" s="11" t="s">
        <v>422</v>
      </c>
    </row>
    <row r="33" spans="1:8" ht="12" customHeight="1" x14ac:dyDescent="0.2">
      <c r="A33" s="2" t="str">
        <f>"Sep "&amp;RIGHT(A6,4)+1</f>
        <v>Sep 2026</v>
      </c>
      <c r="B33" s="11" t="s">
        <v>422</v>
      </c>
      <c r="C33" s="11" t="s">
        <v>422</v>
      </c>
      <c r="D33" s="11" t="s">
        <v>422</v>
      </c>
      <c r="E33" s="11" t="s">
        <v>422</v>
      </c>
      <c r="F33" s="11" t="s">
        <v>422</v>
      </c>
      <c r="G33" s="11" t="s">
        <v>422</v>
      </c>
      <c r="H33" s="11" t="s">
        <v>422</v>
      </c>
    </row>
    <row r="34" spans="1:8" ht="12" customHeight="1" x14ac:dyDescent="0.2">
      <c r="A34" s="12" t="s">
        <v>55</v>
      </c>
      <c r="B34" s="13">
        <v>235927268.13999999</v>
      </c>
      <c r="C34" s="13">
        <v>1372977059.96</v>
      </c>
      <c r="D34" s="13">
        <v>1608904328.0999999</v>
      </c>
      <c r="E34" s="13">
        <v>31903738.190000001</v>
      </c>
      <c r="F34" s="13">
        <v>20170017</v>
      </c>
      <c r="G34" s="13">
        <v>13381019</v>
      </c>
      <c r="H34" s="13">
        <v>1674359102.29</v>
      </c>
    </row>
    <row r="35" spans="1:8" ht="12" customHeight="1" x14ac:dyDescent="0.2">
      <c r="A35" s="14" t="str">
        <f>"Total "&amp;MID(A20,7,LEN(A20)-13)&amp;" Months"</f>
        <v>Total 5 Months</v>
      </c>
      <c r="B35" s="15">
        <v>235927268.13999999</v>
      </c>
      <c r="C35" s="15">
        <v>1372977059.96</v>
      </c>
      <c r="D35" s="15">
        <v>1608904328.0999999</v>
      </c>
      <c r="E35" s="15">
        <v>31903738.190000001</v>
      </c>
      <c r="F35" s="15">
        <v>20170017</v>
      </c>
      <c r="G35" s="15">
        <v>13381019</v>
      </c>
      <c r="H35" s="15">
        <v>1674359102.29</v>
      </c>
    </row>
    <row r="36" spans="1:8" ht="12" customHeight="1" x14ac:dyDescent="0.2">
      <c r="A36" s="85"/>
      <c r="B36" s="85"/>
      <c r="C36" s="85"/>
      <c r="D36" s="85"/>
      <c r="E36" s="85"/>
      <c r="F36" s="85"/>
      <c r="G36" s="85"/>
      <c r="H36" s="85"/>
    </row>
    <row r="37" spans="1:8" ht="69.95" customHeight="1" x14ac:dyDescent="0.2">
      <c r="A37" s="87" t="s">
        <v>352</v>
      </c>
      <c r="B37" s="87"/>
      <c r="C37" s="87"/>
      <c r="D37" s="87"/>
      <c r="E37" s="87"/>
      <c r="F37" s="87"/>
      <c r="G37" s="87"/>
      <c r="H37" s="87"/>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92" t="s">
        <v>445</v>
      </c>
      <c r="B1" s="92"/>
      <c r="C1" s="92"/>
      <c r="D1" s="92"/>
      <c r="E1" s="92"/>
      <c r="F1" s="92"/>
      <c r="G1" s="92"/>
      <c r="H1" s="92"/>
      <c r="I1" s="92"/>
      <c r="J1" s="139">
        <v>46150</v>
      </c>
    </row>
    <row r="2" spans="1:10" ht="12" customHeight="1" x14ac:dyDescent="0.2">
      <c r="A2" s="94" t="s">
        <v>117</v>
      </c>
      <c r="B2" s="94"/>
      <c r="C2" s="94"/>
      <c r="D2" s="94"/>
      <c r="E2" s="94"/>
      <c r="F2" s="94"/>
      <c r="G2" s="94"/>
      <c r="H2" s="94"/>
      <c r="I2" s="94"/>
      <c r="J2" s="1"/>
    </row>
    <row r="3" spans="1:10" ht="24" customHeight="1" x14ac:dyDescent="0.2">
      <c r="A3" s="96" t="s">
        <v>50</v>
      </c>
      <c r="B3" s="91" t="s">
        <v>118</v>
      </c>
      <c r="C3" s="91"/>
      <c r="D3" s="91"/>
      <c r="E3" s="91"/>
      <c r="F3" s="89"/>
      <c r="G3" s="91" t="s">
        <v>118</v>
      </c>
      <c r="H3" s="91"/>
      <c r="I3" s="91"/>
      <c r="J3" s="91"/>
    </row>
    <row r="4" spans="1:10" ht="24" customHeight="1" x14ac:dyDescent="0.2">
      <c r="A4" s="97"/>
      <c r="B4" s="10" t="s">
        <v>103</v>
      </c>
      <c r="C4" s="10" t="s">
        <v>104</v>
      </c>
      <c r="D4" s="10" t="s">
        <v>105</v>
      </c>
      <c r="E4" s="10" t="s">
        <v>106</v>
      </c>
      <c r="F4" s="10" t="s">
        <v>55</v>
      </c>
      <c r="G4" s="10" t="s">
        <v>78</v>
      </c>
      <c r="H4" s="10" t="s">
        <v>79</v>
      </c>
      <c r="I4" s="10" t="s">
        <v>80</v>
      </c>
      <c r="J4" s="9" t="s">
        <v>55</v>
      </c>
    </row>
    <row r="5" spans="1:10" ht="12" customHeight="1" x14ac:dyDescent="0.2">
      <c r="A5" s="1"/>
      <c r="B5" s="85" t="str">
        <f>REPT("-",101)&amp;" Number "&amp;REPT("-",101)</f>
        <v>----------------------------------------------------------------------------------------------------- Number -----------------------------------------------------------------------------------------------------</v>
      </c>
      <c r="C5" s="85"/>
      <c r="D5" s="85"/>
      <c r="E5" s="85"/>
      <c r="F5" s="85"/>
      <c r="G5" s="85"/>
      <c r="H5" s="85"/>
      <c r="I5" s="85"/>
      <c r="J5" s="85"/>
    </row>
    <row r="6" spans="1:10" ht="12" customHeight="1" x14ac:dyDescent="0.2">
      <c r="A6" s="3" t="s">
        <v>425</v>
      </c>
    </row>
    <row r="7" spans="1:10" ht="12" customHeight="1" x14ac:dyDescent="0.2">
      <c r="A7" s="2" t="str">
        <f>"Oct "&amp;RIGHT(A6,4)-1</f>
        <v>Oct 2024</v>
      </c>
      <c r="B7" s="11">
        <v>2162903</v>
      </c>
      <c r="C7" s="11">
        <v>2630151</v>
      </c>
      <c r="D7" s="11">
        <v>101368</v>
      </c>
      <c r="E7" s="11">
        <v>1900940</v>
      </c>
      <c r="F7" s="11">
        <v>6795362</v>
      </c>
      <c r="G7" s="11">
        <v>6528114</v>
      </c>
      <c r="H7" s="11">
        <v>43329</v>
      </c>
      <c r="I7" s="11">
        <v>223919</v>
      </c>
      <c r="J7" s="11">
        <f t="shared" ref="J7:J20" si="0">IF(ISBLANK(F7),"",F7)</f>
        <v>6795362</v>
      </c>
    </row>
    <row r="8" spans="1:10" ht="12" customHeight="1" x14ac:dyDescent="0.2">
      <c r="A8" s="2" t="str">
        <f>"Nov "&amp;RIGHT(A6,4)-1</f>
        <v>Nov 2024</v>
      </c>
      <c r="B8" s="11">
        <v>1938727</v>
      </c>
      <c r="C8" s="11">
        <v>2332741</v>
      </c>
      <c r="D8" s="11">
        <v>95531</v>
      </c>
      <c r="E8" s="11">
        <v>1701638</v>
      </c>
      <c r="F8" s="11">
        <v>6068637</v>
      </c>
      <c r="G8" s="11">
        <v>5832010</v>
      </c>
      <c r="H8" s="11">
        <v>42252</v>
      </c>
      <c r="I8" s="11">
        <v>194375</v>
      </c>
      <c r="J8" s="11">
        <f t="shared" si="0"/>
        <v>6068637</v>
      </c>
    </row>
    <row r="9" spans="1:10" ht="12" customHeight="1" x14ac:dyDescent="0.2">
      <c r="A9" s="2" t="str">
        <f>"Dec "&amp;RIGHT(A6,4)-1</f>
        <v>Dec 2024</v>
      </c>
      <c r="B9" s="11">
        <v>1990903</v>
      </c>
      <c r="C9" s="11">
        <v>2393870</v>
      </c>
      <c r="D9" s="11">
        <v>98760</v>
      </c>
      <c r="E9" s="11">
        <v>1744563</v>
      </c>
      <c r="F9" s="11">
        <v>6228096</v>
      </c>
      <c r="G9" s="11">
        <v>6007047</v>
      </c>
      <c r="H9" s="11">
        <v>35869</v>
      </c>
      <c r="I9" s="11">
        <v>185180</v>
      </c>
      <c r="J9" s="11">
        <f t="shared" si="0"/>
        <v>6228096</v>
      </c>
    </row>
    <row r="10" spans="1:10" ht="12" customHeight="1" x14ac:dyDescent="0.2">
      <c r="A10" s="2" t="str">
        <f>"Jan "&amp;RIGHT(A6,4)</f>
        <v>Jan 2025</v>
      </c>
      <c r="B10" s="11">
        <v>2025908</v>
      </c>
      <c r="C10" s="11">
        <v>2445849</v>
      </c>
      <c r="D10" s="11">
        <v>99629</v>
      </c>
      <c r="E10" s="11">
        <v>1776794</v>
      </c>
      <c r="F10" s="11">
        <v>6348180</v>
      </c>
      <c r="G10" s="11">
        <v>6117979</v>
      </c>
      <c r="H10" s="11">
        <v>40380</v>
      </c>
      <c r="I10" s="11">
        <v>189821</v>
      </c>
      <c r="J10" s="11">
        <f t="shared" si="0"/>
        <v>6348180</v>
      </c>
    </row>
    <row r="11" spans="1:10" ht="12" customHeight="1" x14ac:dyDescent="0.2">
      <c r="A11" s="2" t="str">
        <f>"Feb "&amp;RIGHT(A6,4)</f>
        <v>Feb 2025</v>
      </c>
      <c r="B11" s="11">
        <v>1879787</v>
      </c>
      <c r="C11" s="11">
        <v>2265890</v>
      </c>
      <c r="D11" s="11">
        <v>90029</v>
      </c>
      <c r="E11" s="11">
        <v>1658564</v>
      </c>
      <c r="F11" s="11">
        <v>5894270</v>
      </c>
      <c r="G11" s="11">
        <v>5676391</v>
      </c>
      <c r="H11" s="11">
        <v>35876</v>
      </c>
      <c r="I11" s="11">
        <v>182003</v>
      </c>
      <c r="J11" s="11">
        <f t="shared" si="0"/>
        <v>5894270</v>
      </c>
    </row>
    <row r="12" spans="1:10" ht="12" customHeight="1" x14ac:dyDescent="0.2">
      <c r="A12" s="2" t="str">
        <f>"Mar "&amp;RIGHT(A6,4)</f>
        <v>Mar 2025</v>
      </c>
      <c r="B12" s="11">
        <v>2035853</v>
      </c>
      <c r="C12" s="11">
        <v>2463543</v>
      </c>
      <c r="D12" s="11">
        <v>96548</v>
      </c>
      <c r="E12" s="11">
        <v>1802558</v>
      </c>
      <c r="F12" s="11">
        <v>6398502</v>
      </c>
      <c r="G12" s="11">
        <v>6155697</v>
      </c>
      <c r="H12" s="11">
        <v>39846</v>
      </c>
      <c r="I12" s="11">
        <v>202959</v>
      </c>
      <c r="J12" s="11">
        <f t="shared" si="0"/>
        <v>6398502</v>
      </c>
    </row>
    <row r="13" spans="1:10" ht="12" customHeight="1" x14ac:dyDescent="0.2">
      <c r="A13" s="2" t="str">
        <f>"Apr "&amp;RIGHT(A6,4)</f>
        <v>Apr 2025</v>
      </c>
      <c r="B13" s="11">
        <v>2134823</v>
      </c>
      <c r="C13" s="11">
        <v>2581788</v>
      </c>
      <c r="D13" s="11">
        <v>93660</v>
      </c>
      <c r="E13" s="11">
        <v>1884333</v>
      </c>
      <c r="F13" s="11">
        <v>6694604</v>
      </c>
      <c r="G13" s="11">
        <v>6437176</v>
      </c>
      <c r="H13" s="11">
        <v>42379</v>
      </c>
      <c r="I13" s="11">
        <v>215049</v>
      </c>
      <c r="J13" s="11">
        <f t="shared" si="0"/>
        <v>6694604</v>
      </c>
    </row>
    <row r="14" spans="1:10" ht="12" customHeight="1" x14ac:dyDescent="0.2">
      <c r="A14" s="2" t="str">
        <f>"May "&amp;RIGHT(A6,4)</f>
        <v>May 2025</v>
      </c>
      <c r="B14" s="11">
        <v>2142398</v>
      </c>
      <c r="C14" s="11">
        <v>2578507</v>
      </c>
      <c r="D14" s="11">
        <v>91460</v>
      </c>
      <c r="E14" s="11">
        <v>1887323</v>
      </c>
      <c r="F14" s="11">
        <v>6699688</v>
      </c>
      <c r="G14" s="11">
        <v>6446840</v>
      </c>
      <c r="H14" s="11">
        <v>43430</v>
      </c>
      <c r="I14" s="11">
        <v>209418</v>
      </c>
      <c r="J14" s="11">
        <f t="shared" si="0"/>
        <v>6699688</v>
      </c>
    </row>
    <row r="15" spans="1:10" ht="12" customHeight="1" x14ac:dyDescent="0.2">
      <c r="A15" s="2" t="str">
        <f>"Jun "&amp;RIGHT(A6,4)</f>
        <v>Jun 2025</v>
      </c>
      <c r="B15" s="11">
        <v>2082186</v>
      </c>
      <c r="C15" s="11">
        <v>2507310</v>
      </c>
      <c r="D15" s="11">
        <v>86364</v>
      </c>
      <c r="E15" s="11">
        <v>1833949</v>
      </c>
      <c r="F15" s="11">
        <v>6509809</v>
      </c>
      <c r="G15" s="11">
        <v>6265719</v>
      </c>
      <c r="H15" s="11">
        <v>42103</v>
      </c>
      <c r="I15" s="11">
        <v>201987</v>
      </c>
      <c r="J15" s="11">
        <f t="shared" si="0"/>
        <v>6509809</v>
      </c>
    </row>
    <row r="16" spans="1:10" ht="12" customHeight="1" x14ac:dyDescent="0.2">
      <c r="A16" s="2" t="str">
        <f>"Jul "&amp;RIGHT(A6,4)</f>
        <v>Jul 2025</v>
      </c>
      <c r="B16" s="11">
        <v>2243111</v>
      </c>
      <c r="C16" s="11">
        <v>2696635</v>
      </c>
      <c r="D16" s="11">
        <v>93758</v>
      </c>
      <c r="E16" s="11">
        <v>1979934</v>
      </c>
      <c r="F16" s="11">
        <v>7013438</v>
      </c>
      <c r="G16" s="11">
        <v>6754139</v>
      </c>
      <c r="H16" s="11">
        <v>44017</v>
      </c>
      <c r="I16" s="11">
        <v>215282</v>
      </c>
      <c r="J16" s="11">
        <f t="shared" si="0"/>
        <v>7013438</v>
      </c>
    </row>
    <row r="17" spans="1:10" ht="12" customHeight="1" x14ac:dyDescent="0.2">
      <c r="A17" s="2" t="str">
        <f>"Aug "&amp;RIGHT(A6,4)</f>
        <v>Aug 2025</v>
      </c>
      <c r="B17" s="11">
        <v>2426557</v>
      </c>
      <c r="C17" s="11">
        <v>2904447</v>
      </c>
      <c r="D17" s="11">
        <v>86821</v>
      </c>
      <c r="E17" s="11">
        <v>2143998</v>
      </c>
      <c r="F17" s="11">
        <v>7561823</v>
      </c>
      <c r="G17" s="11">
        <v>7264100</v>
      </c>
      <c r="H17" s="11">
        <v>61732</v>
      </c>
      <c r="I17" s="11">
        <v>235991</v>
      </c>
      <c r="J17" s="11">
        <f t="shared" si="0"/>
        <v>7561823</v>
      </c>
    </row>
    <row r="18" spans="1:10" ht="12" customHeight="1" x14ac:dyDescent="0.2">
      <c r="A18" s="2" t="str">
        <f>"Sep "&amp;RIGHT(A6,4)</f>
        <v>Sep 2025</v>
      </c>
      <c r="B18" s="11">
        <v>2502057</v>
      </c>
      <c r="C18" s="11">
        <v>2988253</v>
      </c>
      <c r="D18" s="11">
        <v>91872</v>
      </c>
      <c r="E18" s="11">
        <v>2204887</v>
      </c>
      <c r="F18" s="11">
        <v>7787069</v>
      </c>
      <c r="G18" s="11">
        <v>7486113</v>
      </c>
      <c r="H18" s="11">
        <v>65643</v>
      </c>
      <c r="I18" s="11">
        <v>235313</v>
      </c>
      <c r="J18" s="11">
        <f t="shared" si="0"/>
        <v>7787069</v>
      </c>
    </row>
    <row r="19" spans="1:10" ht="12" customHeight="1" x14ac:dyDescent="0.2">
      <c r="A19" s="12" t="s">
        <v>55</v>
      </c>
      <c r="B19" s="13">
        <v>25565213</v>
      </c>
      <c r="C19" s="13">
        <v>30788984</v>
      </c>
      <c r="D19" s="13">
        <v>1125800</v>
      </c>
      <c r="E19" s="13">
        <v>22519481</v>
      </c>
      <c r="F19" s="13">
        <v>79999478</v>
      </c>
      <c r="G19" s="13">
        <v>76971325</v>
      </c>
      <c r="H19" s="13">
        <v>536856</v>
      </c>
      <c r="I19" s="13">
        <v>2491297</v>
      </c>
      <c r="J19" s="13">
        <f t="shared" si="0"/>
        <v>79999478</v>
      </c>
    </row>
    <row r="20" spans="1:10" ht="12" customHeight="1" x14ac:dyDescent="0.2">
      <c r="A20" s="14" t="s">
        <v>426</v>
      </c>
      <c r="B20" s="15">
        <v>9998228</v>
      </c>
      <c r="C20" s="15">
        <v>12068501</v>
      </c>
      <c r="D20" s="15">
        <v>485317</v>
      </c>
      <c r="E20" s="15">
        <v>8782499</v>
      </c>
      <c r="F20" s="15">
        <v>31334545</v>
      </c>
      <c r="G20" s="15">
        <v>30161541</v>
      </c>
      <c r="H20" s="15">
        <v>197706</v>
      </c>
      <c r="I20" s="15">
        <v>975298</v>
      </c>
      <c r="J20" s="15">
        <f t="shared" si="0"/>
        <v>31334545</v>
      </c>
    </row>
    <row r="21" spans="1:10" ht="12" customHeight="1" x14ac:dyDescent="0.2">
      <c r="A21" s="3" t="str">
        <f>"FY "&amp;RIGHT(A6,4)+1</f>
        <v>FY 2026</v>
      </c>
    </row>
    <row r="22" spans="1:10" ht="12" customHeight="1" x14ac:dyDescent="0.2">
      <c r="A22" s="2" t="str">
        <f>"Oct "&amp;RIGHT(A6,4)</f>
        <v>Oct 2025</v>
      </c>
      <c r="B22" s="11">
        <v>2614685</v>
      </c>
      <c r="C22" s="11">
        <v>3108776</v>
      </c>
      <c r="D22" s="11">
        <v>99214</v>
      </c>
      <c r="E22" s="11">
        <v>2293209</v>
      </c>
      <c r="F22" s="11">
        <v>8115884</v>
      </c>
      <c r="G22" s="11">
        <v>7822550</v>
      </c>
      <c r="H22" s="11">
        <v>57422</v>
      </c>
      <c r="I22" s="11">
        <v>235912</v>
      </c>
      <c r="J22" s="11">
        <f t="shared" ref="J22:J35" si="1">IF(ISBLANK(F22),"",F22)</f>
        <v>8115884</v>
      </c>
    </row>
    <row r="23" spans="1:10" ht="12" customHeight="1" x14ac:dyDescent="0.2">
      <c r="A23" s="2" t="str">
        <f>"Nov "&amp;RIGHT(A6,4)</f>
        <v>Nov 2025</v>
      </c>
      <c r="B23" s="11">
        <v>2271828</v>
      </c>
      <c r="C23" s="11">
        <v>2682071</v>
      </c>
      <c r="D23" s="11">
        <v>87226</v>
      </c>
      <c r="E23" s="11">
        <v>1997386</v>
      </c>
      <c r="F23" s="11">
        <v>7038511</v>
      </c>
      <c r="G23" s="11">
        <v>6795511</v>
      </c>
      <c r="H23" s="11">
        <v>46666</v>
      </c>
      <c r="I23" s="11">
        <v>196334</v>
      </c>
      <c r="J23" s="11">
        <f t="shared" si="1"/>
        <v>7038511</v>
      </c>
    </row>
    <row r="24" spans="1:10" ht="12" customHeight="1" x14ac:dyDescent="0.2">
      <c r="A24" s="2" t="str">
        <f>"Dec "&amp;RIGHT(A6,4)</f>
        <v>Dec 2025</v>
      </c>
      <c r="B24" s="11">
        <v>2210706</v>
      </c>
      <c r="C24" s="11">
        <v>2621223</v>
      </c>
      <c r="D24" s="11">
        <v>98210</v>
      </c>
      <c r="E24" s="11">
        <v>1929840</v>
      </c>
      <c r="F24" s="11">
        <v>6859979</v>
      </c>
      <c r="G24" s="11">
        <v>6625392</v>
      </c>
      <c r="H24" s="11">
        <v>40439</v>
      </c>
      <c r="I24" s="11">
        <v>194148</v>
      </c>
      <c r="J24" s="11">
        <f t="shared" si="1"/>
        <v>6859979</v>
      </c>
    </row>
    <row r="25" spans="1:10" ht="12" customHeight="1" x14ac:dyDescent="0.2">
      <c r="A25" s="2" t="str">
        <f>"Jan "&amp;RIGHT(A6,4)+1</f>
        <v>Jan 2026</v>
      </c>
      <c r="B25" s="11">
        <v>2036753</v>
      </c>
      <c r="C25" s="11">
        <v>2419423</v>
      </c>
      <c r="D25" s="11">
        <v>86754</v>
      </c>
      <c r="E25" s="11">
        <v>1781520</v>
      </c>
      <c r="F25" s="11">
        <v>6324450</v>
      </c>
      <c r="G25" s="11">
        <v>6114554</v>
      </c>
      <c r="H25" s="11">
        <v>34706</v>
      </c>
      <c r="I25" s="11">
        <v>175190</v>
      </c>
      <c r="J25" s="11">
        <f t="shared" si="1"/>
        <v>6324450</v>
      </c>
    </row>
    <row r="26" spans="1:10" ht="12" customHeight="1" x14ac:dyDescent="0.2">
      <c r="A26" s="2" t="str">
        <f>"Feb "&amp;RIGHT(A6,4)+1</f>
        <v>Feb 2026</v>
      </c>
      <c r="B26" s="11">
        <v>2094258</v>
      </c>
      <c r="C26" s="11">
        <v>2517391</v>
      </c>
      <c r="D26" s="11">
        <v>107406</v>
      </c>
      <c r="E26" s="11">
        <v>1826600</v>
      </c>
      <c r="F26" s="11">
        <v>6545655</v>
      </c>
      <c r="G26" s="11">
        <v>6298810</v>
      </c>
      <c r="H26" s="11">
        <v>50679</v>
      </c>
      <c r="I26" s="11">
        <v>196166</v>
      </c>
      <c r="J26" s="11">
        <f t="shared" si="1"/>
        <v>6545655</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tr">
        <f t="shared" si="1"/>
        <v>--</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tr">
        <f t="shared" si="1"/>
        <v>--</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tr">
        <f t="shared" si="1"/>
        <v>--</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tr">
        <f t="shared" si="1"/>
        <v>--</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tr">
        <f t="shared" si="1"/>
        <v>--</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tr">
        <f t="shared" si="1"/>
        <v>--</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tr">
        <f t="shared" si="1"/>
        <v>--</v>
      </c>
    </row>
    <row r="34" spans="1:10" ht="12" customHeight="1" x14ac:dyDescent="0.2">
      <c r="A34" s="12" t="s">
        <v>55</v>
      </c>
      <c r="B34" s="13">
        <v>11228230</v>
      </c>
      <c r="C34" s="13">
        <v>13348884</v>
      </c>
      <c r="D34" s="13">
        <v>478810</v>
      </c>
      <c r="E34" s="13">
        <v>9828555</v>
      </c>
      <c r="F34" s="13">
        <v>34884479</v>
      </c>
      <c r="G34" s="13">
        <v>33656817</v>
      </c>
      <c r="H34" s="13">
        <v>229912</v>
      </c>
      <c r="I34" s="13">
        <v>997750</v>
      </c>
      <c r="J34" s="13">
        <f t="shared" si="1"/>
        <v>34884479</v>
      </c>
    </row>
    <row r="35" spans="1:10" ht="12" customHeight="1" x14ac:dyDescent="0.2">
      <c r="A35" s="14" t="str">
        <f>"Total "&amp;MID(A20,7,LEN(A20)-13)&amp;" Months"</f>
        <v>Total 5 Months</v>
      </c>
      <c r="B35" s="15">
        <v>11228230</v>
      </c>
      <c r="C35" s="15">
        <v>13348884</v>
      </c>
      <c r="D35" s="15">
        <v>478810</v>
      </c>
      <c r="E35" s="15">
        <v>9828555</v>
      </c>
      <c r="F35" s="15">
        <v>34884479</v>
      </c>
      <c r="G35" s="15">
        <v>33656817</v>
      </c>
      <c r="H35" s="15">
        <v>229912</v>
      </c>
      <c r="I35" s="15">
        <v>997750</v>
      </c>
      <c r="J35" s="15">
        <f t="shared" si="1"/>
        <v>34884479</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2" t="s">
        <v>423</v>
      </c>
      <c r="B1" s="92"/>
      <c r="C1" s="92"/>
      <c r="D1" s="92"/>
      <c r="E1" s="92"/>
      <c r="F1" s="92"/>
      <c r="G1" s="92"/>
      <c r="H1" s="2" t="s">
        <v>424</v>
      </c>
    </row>
    <row r="2" spans="1:8" ht="12" customHeight="1" x14ac:dyDescent="0.2">
      <c r="A2" s="94" t="s">
        <v>119</v>
      </c>
      <c r="B2" s="94"/>
      <c r="C2" s="94"/>
      <c r="D2" s="94"/>
      <c r="E2" s="94"/>
      <c r="F2" s="94"/>
      <c r="G2" s="94"/>
      <c r="H2" s="1"/>
    </row>
    <row r="3" spans="1:8" ht="24" customHeight="1" x14ac:dyDescent="0.2">
      <c r="A3" s="96" t="s">
        <v>50</v>
      </c>
      <c r="B3" s="88" t="s">
        <v>120</v>
      </c>
      <c r="C3" s="88" t="s">
        <v>121</v>
      </c>
      <c r="D3" s="88" t="s">
        <v>122</v>
      </c>
      <c r="E3" s="88" t="s">
        <v>109</v>
      </c>
      <c r="F3" s="88" t="s">
        <v>123</v>
      </c>
      <c r="G3" s="88" t="s">
        <v>313</v>
      </c>
      <c r="H3" s="90" t="s">
        <v>58</v>
      </c>
    </row>
    <row r="4" spans="1:8" ht="24" customHeight="1" x14ac:dyDescent="0.2">
      <c r="A4" s="97"/>
      <c r="B4" s="89"/>
      <c r="C4" s="89"/>
      <c r="D4" s="89"/>
      <c r="E4" s="89"/>
      <c r="F4" s="89"/>
      <c r="G4" s="89"/>
      <c r="H4" s="91"/>
    </row>
    <row r="5" spans="1:8" ht="12" customHeight="1" x14ac:dyDescent="0.2">
      <c r="A5" s="1"/>
      <c r="B5" s="85" t="str">
        <f>REPT("-",41)&amp;" Number "&amp;REPT("-",40)</f>
        <v>----------------------------------------- Number ----------------------------------------</v>
      </c>
      <c r="C5" s="85"/>
      <c r="D5" s="85"/>
      <c r="E5" s="85"/>
      <c r="F5" s="85" t="str">
        <f>REPT("-",30)&amp;" Dollars "&amp;REPT("-",30)</f>
        <v>------------------------------ Dollars ------------------------------</v>
      </c>
      <c r="G5" s="85"/>
      <c r="H5" s="85"/>
    </row>
    <row r="6" spans="1:8" ht="12" customHeight="1" x14ac:dyDescent="0.2">
      <c r="A6" s="3" t="s">
        <v>425</v>
      </c>
    </row>
    <row r="7" spans="1:8" ht="12" customHeight="1" x14ac:dyDescent="0.2">
      <c r="A7" s="2" t="str">
        <f>"Oct "&amp;RIGHT(A6,4)-1</f>
        <v>Oct 2024</v>
      </c>
      <c r="B7" s="11" t="s">
        <v>422</v>
      </c>
      <c r="C7" s="11" t="s">
        <v>422</v>
      </c>
      <c r="D7" s="11" t="s">
        <v>422</v>
      </c>
      <c r="E7" s="11">
        <v>6795362</v>
      </c>
      <c r="F7" s="11">
        <v>18968073.170000002</v>
      </c>
      <c r="G7" s="11">
        <v>4273.2</v>
      </c>
      <c r="H7" s="11">
        <f t="shared" ref="H7:H20" si="0">IF(ISBLANK(F7),"",F7)</f>
        <v>18968073.170000002</v>
      </c>
    </row>
    <row r="8" spans="1:8" ht="12" customHeight="1" x14ac:dyDescent="0.2">
      <c r="A8" s="2" t="str">
        <f>"Nov "&amp;RIGHT(A6,4)-1</f>
        <v>Nov 2024</v>
      </c>
      <c r="B8" s="11" t="s">
        <v>422</v>
      </c>
      <c r="C8" s="11" t="s">
        <v>422</v>
      </c>
      <c r="D8" s="11" t="s">
        <v>422</v>
      </c>
      <c r="E8" s="11">
        <v>6068637</v>
      </c>
      <c r="F8" s="11">
        <v>16924490.129999999</v>
      </c>
      <c r="G8" s="11">
        <v>3326.7</v>
      </c>
      <c r="H8" s="11">
        <f t="shared" si="0"/>
        <v>16924490.129999999</v>
      </c>
    </row>
    <row r="9" spans="1:8" ht="12" customHeight="1" x14ac:dyDescent="0.2">
      <c r="A9" s="2" t="str">
        <f>"Dec "&amp;RIGHT(A6,4)-1</f>
        <v>Dec 2024</v>
      </c>
      <c r="B9" s="11">
        <v>1592</v>
      </c>
      <c r="C9" s="11">
        <v>2296</v>
      </c>
      <c r="D9" s="11">
        <v>123913</v>
      </c>
      <c r="E9" s="11">
        <v>6228096</v>
      </c>
      <c r="F9" s="11">
        <v>17408555.010000002</v>
      </c>
      <c r="G9" s="11">
        <v>3303</v>
      </c>
      <c r="H9" s="11">
        <f t="shared" si="0"/>
        <v>17408555.010000002</v>
      </c>
    </row>
    <row r="10" spans="1:8" ht="12" customHeight="1" x14ac:dyDescent="0.2">
      <c r="A10" s="2" t="str">
        <f>"Jan "&amp;RIGHT(A6,4)</f>
        <v>Jan 2025</v>
      </c>
      <c r="B10" s="11" t="s">
        <v>422</v>
      </c>
      <c r="C10" s="11" t="s">
        <v>422</v>
      </c>
      <c r="D10" s="11" t="s">
        <v>422</v>
      </c>
      <c r="E10" s="11">
        <v>6348180</v>
      </c>
      <c r="F10" s="11">
        <v>17753807.510000002</v>
      </c>
      <c r="G10" s="11">
        <v>3753.9</v>
      </c>
      <c r="H10" s="11">
        <f t="shared" si="0"/>
        <v>17753807.510000002</v>
      </c>
    </row>
    <row r="11" spans="1:8" ht="12" customHeight="1" x14ac:dyDescent="0.2">
      <c r="A11" s="2" t="str">
        <f>"Feb "&amp;RIGHT(A6,4)</f>
        <v>Feb 2025</v>
      </c>
      <c r="B11" s="11" t="s">
        <v>422</v>
      </c>
      <c r="C11" s="11" t="s">
        <v>422</v>
      </c>
      <c r="D11" s="11" t="s">
        <v>422</v>
      </c>
      <c r="E11" s="11">
        <v>5894270</v>
      </c>
      <c r="F11" s="11">
        <v>16447045.35</v>
      </c>
      <c r="G11" s="11">
        <v>48633.9</v>
      </c>
      <c r="H11" s="11">
        <f t="shared" si="0"/>
        <v>16447045.35</v>
      </c>
    </row>
    <row r="12" spans="1:8" ht="12" customHeight="1" x14ac:dyDescent="0.2">
      <c r="A12" s="2" t="str">
        <f>"Mar "&amp;RIGHT(A6,4)</f>
        <v>Mar 2025</v>
      </c>
      <c r="B12" s="11">
        <v>1606</v>
      </c>
      <c r="C12" s="11">
        <v>2307</v>
      </c>
      <c r="D12" s="11">
        <v>123289</v>
      </c>
      <c r="E12" s="11">
        <v>6398502</v>
      </c>
      <c r="F12" s="11">
        <v>17844396.41</v>
      </c>
      <c r="G12" s="11">
        <v>4088.1</v>
      </c>
      <c r="H12" s="11">
        <f t="shared" si="0"/>
        <v>17844396.41</v>
      </c>
    </row>
    <row r="13" spans="1:8" ht="12" customHeight="1" x14ac:dyDescent="0.2">
      <c r="A13" s="2" t="str">
        <f>"Apr "&amp;RIGHT(A6,4)</f>
        <v>Apr 2025</v>
      </c>
      <c r="B13" s="11" t="s">
        <v>422</v>
      </c>
      <c r="C13" s="11" t="s">
        <v>422</v>
      </c>
      <c r="D13" s="11" t="s">
        <v>422</v>
      </c>
      <c r="E13" s="11">
        <v>6694604</v>
      </c>
      <c r="F13" s="11">
        <v>18657112.609999999</v>
      </c>
      <c r="G13" s="11">
        <v>4339.5</v>
      </c>
      <c r="H13" s="11">
        <f t="shared" si="0"/>
        <v>18657112.609999999</v>
      </c>
    </row>
    <row r="14" spans="1:8" ht="12" customHeight="1" x14ac:dyDescent="0.2">
      <c r="A14" s="2" t="str">
        <f>"May "&amp;RIGHT(A6,4)</f>
        <v>May 2025</v>
      </c>
      <c r="B14" s="11" t="s">
        <v>422</v>
      </c>
      <c r="C14" s="11" t="s">
        <v>422</v>
      </c>
      <c r="D14" s="11" t="s">
        <v>422</v>
      </c>
      <c r="E14" s="11">
        <v>6699688</v>
      </c>
      <c r="F14" s="11">
        <v>18666810.329999998</v>
      </c>
      <c r="G14" s="11">
        <v>4320.8999999999996</v>
      </c>
      <c r="H14" s="11">
        <f t="shared" si="0"/>
        <v>18666810.329999998</v>
      </c>
    </row>
    <row r="15" spans="1:8" ht="12" customHeight="1" x14ac:dyDescent="0.2">
      <c r="A15" s="2" t="str">
        <f>"Jun "&amp;RIGHT(A6,4)</f>
        <v>Jun 2025</v>
      </c>
      <c r="B15" s="11">
        <v>1602</v>
      </c>
      <c r="C15" s="11">
        <v>2303</v>
      </c>
      <c r="D15" s="11">
        <v>125611</v>
      </c>
      <c r="E15" s="11">
        <v>6509809</v>
      </c>
      <c r="F15" s="11">
        <v>18137951.07</v>
      </c>
      <c r="G15" s="11">
        <v>4235.1000000000004</v>
      </c>
      <c r="H15" s="11">
        <f t="shared" si="0"/>
        <v>18137951.07</v>
      </c>
    </row>
    <row r="16" spans="1:8" ht="12" customHeight="1" x14ac:dyDescent="0.2">
      <c r="A16" s="2" t="str">
        <f>"Jul "&amp;RIGHT(A6,4)</f>
        <v>Jul 2025</v>
      </c>
      <c r="B16" s="11" t="s">
        <v>422</v>
      </c>
      <c r="C16" s="11" t="s">
        <v>422</v>
      </c>
      <c r="D16" s="11" t="s">
        <v>422</v>
      </c>
      <c r="E16" s="11">
        <v>7013438</v>
      </c>
      <c r="F16" s="11">
        <v>20289592.850000001</v>
      </c>
      <c r="G16" s="11">
        <v>4142.8149999999996</v>
      </c>
      <c r="H16" s="11">
        <f t="shared" si="0"/>
        <v>20289592.850000001</v>
      </c>
    </row>
    <row r="17" spans="1:8" ht="12" customHeight="1" x14ac:dyDescent="0.2">
      <c r="A17" s="2" t="str">
        <f>"Aug "&amp;RIGHT(A6,4)</f>
        <v>Aug 2025</v>
      </c>
      <c r="B17" s="11" t="s">
        <v>422</v>
      </c>
      <c r="C17" s="11" t="s">
        <v>422</v>
      </c>
      <c r="D17" s="11" t="s">
        <v>422</v>
      </c>
      <c r="E17" s="11">
        <v>7561823</v>
      </c>
      <c r="F17" s="11">
        <v>21816157.829999998</v>
      </c>
      <c r="G17" s="11">
        <v>4341.6750000000002</v>
      </c>
      <c r="H17" s="11">
        <f t="shared" si="0"/>
        <v>21816157.829999998</v>
      </c>
    </row>
    <row r="18" spans="1:8" ht="12" customHeight="1" x14ac:dyDescent="0.2">
      <c r="A18" s="2" t="str">
        <f>"Sep "&amp;RIGHT(A6,4)</f>
        <v>Sep 2025</v>
      </c>
      <c r="B18" s="11">
        <v>1597</v>
      </c>
      <c r="C18" s="11">
        <v>2279</v>
      </c>
      <c r="D18" s="11">
        <v>127502</v>
      </c>
      <c r="E18" s="11">
        <v>7787069</v>
      </c>
      <c r="F18" s="11">
        <v>22486723.629999999</v>
      </c>
      <c r="G18" s="11">
        <v>4426.16</v>
      </c>
      <c r="H18" s="11">
        <f t="shared" si="0"/>
        <v>22486723.629999999</v>
      </c>
    </row>
    <row r="19" spans="1:8" ht="12" customHeight="1" x14ac:dyDescent="0.2">
      <c r="A19" s="12" t="s">
        <v>55</v>
      </c>
      <c r="B19" s="13">
        <v>1599.25</v>
      </c>
      <c r="C19" s="13">
        <v>2296.25</v>
      </c>
      <c r="D19" s="13">
        <v>125078.75</v>
      </c>
      <c r="E19" s="13">
        <v>79999478</v>
      </c>
      <c r="F19" s="13">
        <v>225400715.90000001</v>
      </c>
      <c r="G19" s="13">
        <v>93184.95</v>
      </c>
      <c r="H19" s="13">
        <f t="shared" si="0"/>
        <v>225400715.90000001</v>
      </c>
    </row>
    <row r="20" spans="1:8" ht="12" customHeight="1" x14ac:dyDescent="0.2">
      <c r="A20" s="14" t="s">
        <v>426</v>
      </c>
      <c r="B20" s="15">
        <v>1592</v>
      </c>
      <c r="C20" s="15">
        <v>2296</v>
      </c>
      <c r="D20" s="15">
        <v>123913</v>
      </c>
      <c r="E20" s="15">
        <v>31334545</v>
      </c>
      <c r="F20" s="15">
        <v>87501971.170000002</v>
      </c>
      <c r="G20" s="15">
        <v>63290.7</v>
      </c>
      <c r="H20" s="15">
        <f t="shared" si="0"/>
        <v>87501971.170000002</v>
      </c>
    </row>
    <row r="21" spans="1:8" ht="12" customHeight="1" x14ac:dyDescent="0.2">
      <c r="A21" s="3" t="str">
        <f>"FY "&amp;RIGHT(A6,4)+1</f>
        <v>FY 2026</v>
      </c>
    </row>
    <row r="22" spans="1:8" ht="12" customHeight="1" x14ac:dyDescent="0.2">
      <c r="A22" s="2" t="str">
        <f>"Oct "&amp;RIGHT(A6,4)</f>
        <v>Oct 2025</v>
      </c>
      <c r="B22" s="11" t="s">
        <v>422</v>
      </c>
      <c r="C22" s="11" t="s">
        <v>422</v>
      </c>
      <c r="D22" s="11" t="s">
        <v>422</v>
      </c>
      <c r="E22" s="11">
        <v>8115884</v>
      </c>
      <c r="F22" s="11">
        <v>23460657</v>
      </c>
      <c r="G22" s="11">
        <v>4854.6850000000004</v>
      </c>
      <c r="H22" s="11">
        <f t="shared" ref="H22:H35" si="1">IF(ISBLANK(F22),"",F22)</f>
        <v>23460657</v>
      </c>
    </row>
    <row r="23" spans="1:8" ht="12" customHeight="1" x14ac:dyDescent="0.2">
      <c r="A23" s="2" t="str">
        <f>"Nov "&amp;RIGHT(A6,4)</f>
        <v>Nov 2025</v>
      </c>
      <c r="B23" s="11" t="s">
        <v>422</v>
      </c>
      <c r="C23" s="11" t="s">
        <v>422</v>
      </c>
      <c r="D23" s="11" t="s">
        <v>422</v>
      </c>
      <c r="E23" s="11">
        <v>7038511</v>
      </c>
      <c r="F23" s="11">
        <v>20329337.629999999</v>
      </c>
      <c r="G23" s="11">
        <v>3131.13</v>
      </c>
      <c r="H23" s="11">
        <f t="shared" si="1"/>
        <v>20329337.629999999</v>
      </c>
    </row>
    <row r="24" spans="1:8" ht="12" customHeight="1" x14ac:dyDescent="0.2">
      <c r="A24" s="2" t="str">
        <f>"Dec "&amp;RIGHT(A6,4)</f>
        <v>Dec 2025</v>
      </c>
      <c r="B24" s="11">
        <v>1582</v>
      </c>
      <c r="C24" s="11">
        <v>2243</v>
      </c>
      <c r="D24" s="11">
        <v>125616</v>
      </c>
      <c r="E24" s="11">
        <v>6859979</v>
      </c>
      <c r="F24" s="11">
        <v>19872956.890000001</v>
      </c>
      <c r="G24" s="11">
        <v>3249.165</v>
      </c>
      <c r="H24" s="11">
        <f t="shared" si="1"/>
        <v>19872956.890000001</v>
      </c>
    </row>
    <row r="25" spans="1:8" ht="12" customHeight="1" x14ac:dyDescent="0.2">
      <c r="A25" s="2" t="str">
        <f>"Jan "&amp;RIGHT(A6,4)+1</f>
        <v>Jan 2026</v>
      </c>
      <c r="B25" s="11" t="s">
        <v>422</v>
      </c>
      <c r="C25" s="11" t="s">
        <v>422</v>
      </c>
      <c r="D25" s="11" t="s">
        <v>422</v>
      </c>
      <c r="E25" s="11">
        <v>6324450</v>
      </c>
      <c r="F25" s="11">
        <v>18330266.829999998</v>
      </c>
      <c r="G25" s="11">
        <v>1699.155</v>
      </c>
      <c r="H25" s="11">
        <f t="shared" si="1"/>
        <v>18330266.829999998</v>
      </c>
    </row>
    <row r="26" spans="1:8" ht="12" customHeight="1" x14ac:dyDescent="0.2">
      <c r="A26" s="2" t="str">
        <f>"Feb "&amp;RIGHT(A6,4)+1</f>
        <v>Feb 2026</v>
      </c>
      <c r="B26" s="11" t="s">
        <v>422</v>
      </c>
      <c r="C26" s="11" t="s">
        <v>422</v>
      </c>
      <c r="D26" s="11" t="s">
        <v>422</v>
      </c>
      <c r="E26" s="11">
        <v>6545655</v>
      </c>
      <c r="F26" s="11">
        <v>19022906.969999999</v>
      </c>
      <c r="G26" s="11" t="s">
        <v>422</v>
      </c>
      <c r="H26" s="11">
        <f t="shared" si="1"/>
        <v>19022906.969999999</v>
      </c>
    </row>
    <row r="27" spans="1:8" ht="12" customHeight="1" x14ac:dyDescent="0.2">
      <c r="A27" s="2" t="str">
        <f>"Mar "&amp;RIGHT(A6,4)+1</f>
        <v>Mar 2026</v>
      </c>
      <c r="B27" s="11" t="s">
        <v>422</v>
      </c>
      <c r="C27" s="11" t="s">
        <v>422</v>
      </c>
      <c r="D27" s="11" t="s">
        <v>422</v>
      </c>
      <c r="E27" s="11" t="s">
        <v>422</v>
      </c>
      <c r="F27" s="11" t="s">
        <v>422</v>
      </c>
      <c r="G27" s="11" t="s">
        <v>422</v>
      </c>
      <c r="H27" s="11" t="str">
        <f t="shared" si="1"/>
        <v>--</v>
      </c>
    </row>
    <row r="28" spans="1:8" ht="12" customHeight="1" x14ac:dyDescent="0.2">
      <c r="A28" s="2" t="str">
        <f>"Apr "&amp;RIGHT(A6,4)+1</f>
        <v>Apr 2026</v>
      </c>
      <c r="B28" s="11" t="s">
        <v>422</v>
      </c>
      <c r="C28" s="11" t="s">
        <v>422</v>
      </c>
      <c r="D28" s="11" t="s">
        <v>422</v>
      </c>
      <c r="E28" s="11" t="s">
        <v>422</v>
      </c>
      <c r="F28" s="11" t="s">
        <v>422</v>
      </c>
      <c r="G28" s="11" t="s">
        <v>422</v>
      </c>
      <c r="H28" s="11" t="str">
        <f t="shared" si="1"/>
        <v>--</v>
      </c>
    </row>
    <row r="29" spans="1:8" ht="12" customHeight="1" x14ac:dyDescent="0.2">
      <c r="A29" s="2" t="str">
        <f>"May "&amp;RIGHT(A6,4)+1</f>
        <v>May 2026</v>
      </c>
      <c r="B29" s="11" t="s">
        <v>422</v>
      </c>
      <c r="C29" s="11" t="s">
        <v>422</v>
      </c>
      <c r="D29" s="11" t="s">
        <v>422</v>
      </c>
      <c r="E29" s="11" t="s">
        <v>422</v>
      </c>
      <c r="F29" s="11" t="s">
        <v>422</v>
      </c>
      <c r="G29" s="11" t="s">
        <v>422</v>
      </c>
      <c r="H29" s="11" t="str">
        <f t="shared" si="1"/>
        <v>--</v>
      </c>
    </row>
    <row r="30" spans="1:8" ht="12" customHeight="1" x14ac:dyDescent="0.2">
      <c r="A30" s="2" t="str">
        <f>"Jun "&amp;RIGHT(A6,4)+1</f>
        <v>Jun 2026</v>
      </c>
      <c r="B30" s="11" t="s">
        <v>422</v>
      </c>
      <c r="C30" s="11" t="s">
        <v>422</v>
      </c>
      <c r="D30" s="11" t="s">
        <v>422</v>
      </c>
      <c r="E30" s="11" t="s">
        <v>422</v>
      </c>
      <c r="F30" s="11" t="s">
        <v>422</v>
      </c>
      <c r="G30" s="11" t="s">
        <v>422</v>
      </c>
      <c r="H30" s="11" t="str">
        <f t="shared" si="1"/>
        <v>--</v>
      </c>
    </row>
    <row r="31" spans="1:8" ht="12" customHeight="1" x14ac:dyDescent="0.2">
      <c r="A31" s="2" t="str">
        <f>"Jul "&amp;RIGHT(A6,4)+1</f>
        <v>Jul 2026</v>
      </c>
      <c r="B31" s="11" t="s">
        <v>422</v>
      </c>
      <c r="C31" s="11" t="s">
        <v>422</v>
      </c>
      <c r="D31" s="11" t="s">
        <v>422</v>
      </c>
      <c r="E31" s="11" t="s">
        <v>422</v>
      </c>
      <c r="F31" s="11" t="s">
        <v>422</v>
      </c>
      <c r="G31" s="11" t="s">
        <v>422</v>
      </c>
      <c r="H31" s="11" t="str">
        <f t="shared" si="1"/>
        <v>--</v>
      </c>
    </row>
    <row r="32" spans="1:8" ht="12" customHeight="1" x14ac:dyDescent="0.2">
      <c r="A32" s="2" t="str">
        <f>"Aug "&amp;RIGHT(A6,4)+1</f>
        <v>Aug 2026</v>
      </c>
      <c r="B32" s="11" t="s">
        <v>422</v>
      </c>
      <c r="C32" s="11" t="s">
        <v>422</v>
      </c>
      <c r="D32" s="11" t="s">
        <v>422</v>
      </c>
      <c r="E32" s="11" t="s">
        <v>422</v>
      </c>
      <c r="F32" s="11" t="s">
        <v>422</v>
      </c>
      <c r="G32" s="11" t="s">
        <v>422</v>
      </c>
      <c r="H32" s="11" t="str">
        <f t="shared" si="1"/>
        <v>--</v>
      </c>
    </row>
    <row r="33" spans="1:8" ht="12" customHeight="1" x14ac:dyDescent="0.2">
      <c r="A33" s="2" t="str">
        <f>"Sep "&amp;RIGHT(A6,4)+1</f>
        <v>Sep 2026</v>
      </c>
      <c r="B33" s="11" t="s">
        <v>422</v>
      </c>
      <c r="C33" s="11" t="s">
        <v>422</v>
      </c>
      <c r="D33" s="11" t="s">
        <v>422</v>
      </c>
      <c r="E33" s="11" t="s">
        <v>422</v>
      </c>
      <c r="F33" s="11" t="s">
        <v>422</v>
      </c>
      <c r="G33" s="11" t="s">
        <v>422</v>
      </c>
      <c r="H33" s="11" t="str">
        <f t="shared" si="1"/>
        <v>--</v>
      </c>
    </row>
    <row r="34" spans="1:8" ht="12" customHeight="1" x14ac:dyDescent="0.2">
      <c r="A34" s="12" t="s">
        <v>55</v>
      </c>
      <c r="B34" s="13">
        <v>1582</v>
      </c>
      <c r="C34" s="13">
        <v>2243</v>
      </c>
      <c r="D34" s="13">
        <v>125616</v>
      </c>
      <c r="E34" s="13">
        <v>34884479</v>
      </c>
      <c r="F34" s="13">
        <v>101016125.31999999</v>
      </c>
      <c r="G34" s="13">
        <v>12934.135</v>
      </c>
      <c r="H34" s="13">
        <f t="shared" si="1"/>
        <v>101016125.31999999</v>
      </c>
    </row>
    <row r="35" spans="1:8" ht="12" customHeight="1" x14ac:dyDescent="0.2">
      <c r="A35" s="14" t="str">
        <f>"Total "&amp;MID(A20,7,LEN(A20)-13)&amp;" Months"</f>
        <v>Total 5 Months</v>
      </c>
      <c r="B35" s="15">
        <v>1582</v>
      </c>
      <c r="C35" s="15">
        <v>2243</v>
      </c>
      <c r="D35" s="15">
        <v>125616</v>
      </c>
      <c r="E35" s="15">
        <v>34884479</v>
      </c>
      <c r="F35" s="15">
        <v>101016125.31999999</v>
      </c>
      <c r="G35" s="15">
        <v>12934.135</v>
      </c>
      <c r="H35" s="15">
        <f t="shared" si="1"/>
        <v>101016125.31999999</v>
      </c>
    </row>
    <row r="36" spans="1:8" ht="12" customHeight="1" x14ac:dyDescent="0.2">
      <c r="A36" s="85"/>
      <c r="B36" s="85"/>
      <c r="C36" s="85"/>
      <c r="D36" s="85"/>
      <c r="E36" s="85"/>
      <c r="F36" s="85"/>
      <c r="G36" s="85"/>
      <c r="H36" s="85"/>
    </row>
    <row r="37" spans="1:8" ht="69.95" customHeight="1" x14ac:dyDescent="0.2">
      <c r="A37" s="87" t="s">
        <v>124</v>
      </c>
      <c r="B37" s="87"/>
      <c r="C37" s="87"/>
      <c r="D37" s="87"/>
      <c r="E37" s="87"/>
      <c r="F37" s="87"/>
      <c r="G37" s="87"/>
      <c r="H37" s="87"/>
    </row>
    <row r="38" spans="1:8" x14ac:dyDescent="0.2">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92" t="s">
        <v>445</v>
      </c>
      <c r="B1" s="92"/>
      <c r="C1" s="92"/>
      <c r="D1" s="92"/>
      <c r="E1" s="92"/>
      <c r="F1" s="139">
        <v>46150</v>
      </c>
    </row>
    <row r="2" spans="1:7" ht="12" customHeight="1" x14ac:dyDescent="0.2">
      <c r="A2" s="94" t="s">
        <v>125</v>
      </c>
      <c r="B2" s="94"/>
      <c r="C2" s="94"/>
      <c r="D2" s="94"/>
      <c r="E2" s="94"/>
      <c r="F2" s="1"/>
    </row>
    <row r="3" spans="1:7" ht="24" customHeight="1" x14ac:dyDescent="0.2">
      <c r="A3" s="96" t="s">
        <v>50</v>
      </c>
      <c r="B3" s="91" t="s">
        <v>109</v>
      </c>
      <c r="C3" s="89"/>
      <c r="D3" s="88" t="s">
        <v>312</v>
      </c>
      <c r="E3" s="88" t="s">
        <v>214</v>
      </c>
      <c r="F3" s="90" t="s">
        <v>58</v>
      </c>
    </row>
    <row r="4" spans="1:7" ht="24" customHeight="1" x14ac:dyDescent="0.2">
      <c r="A4" s="97"/>
      <c r="B4" s="10" t="s">
        <v>126</v>
      </c>
      <c r="C4" s="10" t="s">
        <v>127</v>
      </c>
      <c r="D4" s="89"/>
      <c r="E4" s="89"/>
      <c r="F4" s="91"/>
    </row>
    <row r="5" spans="1:7" ht="12" customHeight="1" x14ac:dyDescent="0.2">
      <c r="A5" s="1"/>
      <c r="B5" s="112" t="str">
        <f>REPT("-",5)&amp;" Number "&amp;REPT("-",4)&amp;"   "&amp;REPT("-",43)&amp;" Dollars "&amp;REPT("-",41)</f>
        <v>----- Number ----   ------------------------------------------- Dollars -----------------------------------------</v>
      </c>
      <c r="C5" s="112"/>
      <c r="D5" s="112"/>
      <c r="E5" s="112"/>
      <c r="F5" s="112"/>
      <c r="G5" s="112"/>
    </row>
    <row r="6" spans="1:7" ht="12" customHeight="1" x14ac:dyDescent="0.2">
      <c r="A6" s="3" t="s">
        <v>425</v>
      </c>
    </row>
    <row r="7" spans="1:7" ht="12" customHeight="1" x14ac:dyDescent="0.2">
      <c r="A7" s="2" t="str">
        <f>"Oct "&amp;RIGHT(A6,4)-1</f>
        <v>Oct 2024</v>
      </c>
      <c r="B7" s="11">
        <v>166614083</v>
      </c>
      <c r="C7" s="11">
        <v>387659569.39999998</v>
      </c>
      <c r="D7" s="11">
        <v>142358.22</v>
      </c>
      <c r="E7" s="11" t="s">
        <v>422</v>
      </c>
      <c r="F7" s="11">
        <v>387801927.62</v>
      </c>
    </row>
    <row r="8" spans="1:7" ht="12" customHeight="1" x14ac:dyDescent="0.2">
      <c r="A8" s="2" t="str">
        <f>"Nov "&amp;RIGHT(A6,4)-1</f>
        <v>Nov 2024</v>
      </c>
      <c r="B8" s="11">
        <v>135473070</v>
      </c>
      <c r="C8" s="11">
        <v>311168111.89999998</v>
      </c>
      <c r="D8" s="11">
        <v>47811.54</v>
      </c>
      <c r="E8" s="11" t="s">
        <v>422</v>
      </c>
      <c r="F8" s="11">
        <v>311215923.44</v>
      </c>
    </row>
    <row r="9" spans="1:7" ht="12" customHeight="1" x14ac:dyDescent="0.2">
      <c r="A9" s="2" t="str">
        <f>"Dec "&amp;RIGHT(A6,4)-1</f>
        <v>Dec 2024</v>
      </c>
      <c r="B9" s="11">
        <v>129549165</v>
      </c>
      <c r="C9" s="11">
        <v>296695090.19999999</v>
      </c>
      <c r="D9" s="11">
        <v>34291564.350000001</v>
      </c>
      <c r="E9" s="11">
        <v>41635598</v>
      </c>
      <c r="F9" s="11">
        <v>372622252.55000001</v>
      </c>
    </row>
    <row r="10" spans="1:7" ht="12" customHeight="1" x14ac:dyDescent="0.2">
      <c r="A10" s="2" t="str">
        <f>"Jan "&amp;RIGHT(A6,4)</f>
        <v>Jan 2025</v>
      </c>
      <c r="B10" s="11">
        <v>146320670</v>
      </c>
      <c r="C10" s="11">
        <v>335733395.85000002</v>
      </c>
      <c r="D10" s="11">
        <v>412214.21</v>
      </c>
      <c r="E10" s="11" t="s">
        <v>422</v>
      </c>
      <c r="F10" s="11">
        <v>336145610.06</v>
      </c>
    </row>
    <row r="11" spans="1:7" ht="12" customHeight="1" x14ac:dyDescent="0.2">
      <c r="A11" s="2" t="str">
        <f>"Feb "&amp;RIGHT(A6,4)</f>
        <v>Feb 2025</v>
      </c>
      <c r="B11" s="11">
        <v>144612729</v>
      </c>
      <c r="C11" s="11">
        <v>335849643.88</v>
      </c>
      <c r="D11" s="11">
        <v>283700.49</v>
      </c>
      <c r="E11" s="11" t="s">
        <v>422</v>
      </c>
      <c r="F11" s="11">
        <v>336133344.37</v>
      </c>
    </row>
    <row r="12" spans="1:7" ht="12" customHeight="1" x14ac:dyDescent="0.2">
      <c r="A12" s="2" t="str">
        <f>"Mar "&amp;RIGHT(A6,4)</f>
        <v>Mar 2025</v>
      </c>
      <c r="B12" s="11">
        <v>158095631</v>
      </c>
      <c r="C12" s="11">
        <v>363140137.17000002</v>
      </c>
      <c r="D12" s="11">
        <v>45291094.100000001</v>
      </c>
      <c r="E12" s="11">
        <v>32666125</v>
      </c>
      <c r="F12" s="11">
        <v>441097356.26999998</v>
      </c>
    </row>
    <row r="13" spans="1:7" ht="12" customHeight="1" x14ac:dyDescent="0.2">
      <c r="A13" s="2" t="str">
        <f>"Apr "&amp;RIGHT(A6,4)</f>
        <v>Apr 2025</v>
      </c>
      <c r="B13" s="11">
        <v>165230689</v>
      </c>
      <c r="C13" s="11">
        <v>378752657.76999998</v>
      </c>
      <c r="D13" s="11">
        <v>187009.91</v>
      </c>
      <c r="E13" s="11" t="s">
        <v>422</v>
      </c>
      <c r="F13" s="11">
        <v>378939667.68000001</v>
      </c>
    </row>
    <row r="14" spans="1:7" ht="12" customHeight="1" x14ac:dyDescent="0.2">
      <c r="A14" s="2" t="str">
        <f>"May "&amp;RIGHT(A6,4)</f>
        <v>May 2025</v>
      </c>
      <c r="B14" s="11">
        <v>158778790</v>
      </c>
      <c r="C14" s="11">
        <v>358897018.69999999</v>
      </c>
      <c r="D14" s="11" t="s">
        <v>422</v>
      </c>
      <c r="E14" s="11" t="s">
        <v>422</v>
      </c>
      <c r="F14" s="11">
        <v>358897018.69999999</v>
      </c>
    </row>
    <row r="15" spans="1:7" ht="12" customHeight="1" x14ac:dyDescent="0.2">
      <c r="A15" s="2" t="str">
        <f>"Jun "&amp;RIGHT(A6,4)</f>
        <v>Jun 2025</v>
      </c>
      <c r="B15" s="11">
        <v>123959428</v>
      </c>
      <c r="C15" s="11">
        <v>249576315.58000001</v>
      </c>
      <c r="D15" s="11">
        <v>51115444</v>
      </c>
      <c r="E15" s="11">
        <v>29838867</v>
      </c>
      <c r="F15" s="11">
        <v>330530626.57999998</v>
      </c>
    </row>
    <row r="16" spans="1:7" ht="12" customHeight="1" x14ac:dyDescent="0.2">
      <c r="A16" s="2" t="str">
        <f>"Jul "&amp;RIGHT(A6,4)</f>
        <v>Jul 2025</v>
      </c>
      <c r="B16" s="11">
        <v>121554456</v>
      </c>
      <c r="C16" s="11">
        <v>246162852.69999999</v>
      </c>
      <c r="D16" s="11">
        <v>439619.54</v>
      </c>
      <c r="E16" s="11" t="s">
        <v>422</v>
      </c>
      <c r="F16" s="11">
        <v>246602472.24000001</v>
      </c>
    </row>
    <row r="17" spans="1:6" ht="12" customHeight="1" x14ac:dyDescent="0.2">
      <c r="A17" s="2" t="str">
        <f>"Aug "&amp;RIGHT(A6,4)</f>
        <v>Aug 2025</v>
      </c>
      <c r="B17" s="11">
        <v>128166912</v>
      </c>
      <c r="C17" s="11">
        <v>286239172.01999998</v>
      </c>
      <c r="D17" s="11">
        <v>149834.19</v>
      </c>
      <c r="E17" s="11" t="s">
        <v>422</v>
      </c>
      <c r="F17" s="11">
        <v>286389006.20999998</v>
      </c>
    </row>
    <row r="18" spans="1:6" ht="12" customHeight="1" x14ac:dyDescent="0.2">
      <c r="A18" s="2" t="str">
        <f>"Sep "&amp;RIGHT(A6,4)</f>
        <v>Sep 2025</v>
      </c>
      <c r="B18" s="11">
        <v>154483143</v>
      </c>
      <c r="C18" s="11">
        <v>373830400.44999999</v>
      </c>
      <c r="D18" s="11">
        <v>56143612.240000002</v>
      </c>
      <c r="E18" s="11">
        <v>39883505</v>
      </c>
      <c r="F18" s="11">
        <v>469857517.69</v>
      </c>
    </row>
    <row r="19" spans="1:6" ht="12" customHeight="1" x14ac:dyDescent="0.2">
      <c r="A19" s="12" t="s">
        <v>55</v>
      </c>
      <c r="B19" s="13">
        <v>1732838766</v>
      </c>
      <c r="C19" s="13">
        <v>3923704365.6199999</v>
      </c>
      <c r="D19" s="13">
        <v>188504262.78999999</v>
      </c>
      <c r="E19" s="13">
        <v>144024095</v>
      </c>
      <c r="F19" s="13">
        <v>4256232723.4099998</v>
      </c>
    </row>
    <row r="20" spans="1:6" ht="12" customHeight="1" x14ac:dyDescent="0.2">
      <c r="A20" s="14" t="s">
        <v>426</v>
      </c>
      <c r="B20" s="15">
        <v>722569717</v>
      </c>
      <c r="C20" s="15">
        <v>1667105811.23</v>
      </c>
      <c r="D20" s="15">
        <v>35177648.810000002</v>
      </c>
      <c r="E20" s="15">
        <v>41635598</v>
      </c>
      <c r="F20" s="15">
        <v>1743919058.04</v>
      </c>
    </row>
    <row r="21" spans="1:6" ht="12" customHeight="1" x14ac:dyDescent="0.2">
      <c r="A21" s="3" t="str">
        <f>"FY "&amp;RIGHT(A6,4)+1</f>
        <v>FY 2026</v>
      </c>
    </row>
    <row r="22" spans="1:6" ht="12" customHeight="1" x14ac:dyDescent="0.2">
      <c r="A22" s="2" t="str">
        <f>"Oct "&amp;RIGHT(A6,4)</f>
        <v>Oct 2025</v>
      </c>
      <c r="B22" s="11">
        <v>166684157</v>
      </c>
      <c r="C22" s="11">
        <v>405478295.49000001</v>
      </c>
      <c r="D22" s="11">
        <v>402941.45</v>
      </c>
      <c r="E22" s="11" t="s">
        <v>422</v>
      </c>
      <c r="F22" s="11">
        <v>405881236.94</v>
      </c>
    </row>
    <row r="23" spans="1:6" ht="12" customHeight="1" x14ac:dyDescent="0.2">
      <c r="A23" s="2" t="str">
        <f>"Nov "&amp;RIGHT(A6,4)</f>
        <v>Nov 2025</v>
      </c>
      <c r="B23" s="11">
        <v>127757472</v>
      </c>
      <c r="C23" s="11">
        <v>308650373.63</v>
      </c>
      <c r="D23" s="11">
        <v>46694.8</v>
      </c>
      <c r="E23" s="11" t="s">
        <v>422</v>
      </c>
      <c r="F23" s="11">
        <v>308697068.43000001</v>
      </c>
    </row>
    <row r="24" spans="1:6" ht="12" customHeight="1" x14ac:dyDescent="0.2">
      <c r="A24" s="2" t="str">
        <f>"Dec "&amp;RIGHT(A6,4)</f>
        <v>Dec 2025</v>
      </c>
      <c r="B24" s="11">
        <v>135673948</v>
      </c>
      <c r="C24" s="11">
        <v>323362332.82999998</v>
      </c>
      <c r="D24" s="11">
        <v>31398683.390000001</v>
      </c>
      <c r="E24" s="11">
        <v>33551036</v>
      </c>
      <c r="F24" s="11">
        <v>388312052.22000003</v>
      </c>
    </row>
    <row r="25" spans="1:6" ht="12" customHeight="1" x14ac:dyDescent="0.2">
      <c r="A25" s="2" t="str">
        <f>"Jan "&amp;RIGHT(A6,4)+1</f>
        <v>Jan 2026</v>
      </c>
      <c r="B25" s="11">
        <v>137159412</v>
      </c>
      <c r="C25" s="11">
        <v>329311340.60000002</v>
      </c>
      <c r="D25" s="11">
        <v>32910.550000000003</v>
      </c>
      <c r="E25" s="11" t="s">
        <v>422</v>
      </c>
      <c r="F25" s="11">
        <v>329344251.14999998</v>
      </c>
    </row>
    <row r="26" spans="1:6" ht="12" customHeight="1" x14ac:dyDescent="0.2">
      <c r="A26" s="2" t="str">
        <f>"Feb "&amp;RIGHT(A6,4)+1</f>
        <v>Feb 2026</v>
      </c>
      <c r="B26" s="11">
        <v>141602644</v>
      </c>
      <c r="C26" s="11">
        <v>343118110.87</v>
      </c>
      <c r="D26" s="11">
        <v>22508</v>
      </c>
      <c r="E26" s="11" t="s">
        <v>422</v>
      </c>
      <c r="F26" s="11">
        <v>343140618.87</v>
      </c>
    </row>
    <row r="27" spans="1:6" ht="12" customHeight="1" x14ac:dyDescent="0.2">
      <c r="A27" s="2" t="str">
        <f>"Mar "&amp;RIGHT(A6,4)+1</f>
        <v>Mar 2026</v>
      </c>
      <c r="B27" s="11" t="s">
        <v>422</v>
      </c>
      <c r="C27" s="11" t="s">
        <v>422</v>
      </c>
      <c r="D27" s="11" t="s">
        <v>422</v>
      </c>
      <c r="E27" s="11" t="s">
        <v>422</v>
      </c>
      <c r="F27" s="11" t="s">
        <v>422</v>
      </c>
    </row>
    <row r="28" spans="1:6" ht="12" customHeight="1" x14ac:dyDescent="0.2">
      <c r="A28" s="2" t="str">
        <f>"Apr "&amp;RIGHT(A6,4)+1</f>
        <v>Apr 2026</v>
      </c>
      <c r="B28" s="11" t="s">
        <v>422</v>
      </c>
      <c r="C28" s="11" t="s">
        <v>422</v>
      </c>
      <c r="D28" s="11" t="s">
        <v>422</v>
      </c>
      <c r="E28" s="11" t="s">
        <v>422</v>
      </c>
      <c r="F28" s="11" t="s">
        <v>422</v>
      </c>
    </row>
    <row r="29" spans="1:6" ht="12" customHeight="1" x14ac:dyDescent="0.2">
      <c r="A29" s="2" t="str">
        <f>"May "&amp;RIGHT(A6,4)+1</f>
        <v>May 2026</v>
      </c>
      <c r="B29" s="11" t="s">
        <v>422</v>
      </c>
      <c r="C29" s="11" t="s">
        <v>422</v>
      </c>
      <c r="D29" s="11" t="s">
        <v>422</v>
      </c>
      <c r="E29" s="11" t="s">
        <v>422</v>
      </c>
      <c r="F29" s="11" t="s">
        <v>422</v>
      </c>
    </row>
    <row r="30" spans="1:6" ht="12" customHeight="1" x14ac:dyDescent="0.2">
      <c r="A30" s="2" t="str">
        <f>"Jun "&amp;RIGHT(A6,4)+1</f>
        <v>Jun 2026</v>
      </c>
      <c r="B30" s="11" t="s">
        <v>422</v>
      </c>
      <c r="C30" s="11" t="s">
        <v>422</v>
      </c>
      <c r="D30" s="11" t="s">
        <v>422</v>
      </c>
      <c r="E30" s="11" t="s">
        <v>422</v>
      </c>
      <c r="F30" s="11" t="s">
        <v>422</v>
      </c>
    </row>
    <row r="31" spans="1:6" ht="12" customHeight="1" x14ac:dyDescent="0.2">
      <c r="A31" s="2" t="str">
        <f>"Jul "&amp;RIGHT(A6,4)+1</f>
        <v>Jul 2026</v>
      </c>
      <c r="B31" s="11" t="s">
        <v>422</v>
      </c>
      <c r="C31" s="11" t="s">
        <v>422</v>
      </c>
      <c r="D31" s="11" t="s">
        <v>422</v>
      </c>
      <c r="E31" s="11" t="s">
        <v>422</v>
      </c>
      <c r="F31" s="11" t="s">
        <v>422</v>
      </c>
    </row>
    <row r="32" spans="1:6" ht="12" customHeight="1" x14ac:dyDescent="0.2">
      <c r="A32" s="2" t="str">
        <f>"Aug "&amp;RIGHT(A6,4)+1</f>
        <v>Aug 2026</v>
      </c>
      <c r="B32" s="11" t="s">
        <v>422</v>
      </c>
      <c r="C32" s="11" t="s">
        <v>422</v>
      </c>
      <c r="D32" s="11" t="s">
        <v>422</v>
      </c>
      <c r="E32" s="11" t="s">
        <v>422</v>
      </c>
      <c r="F32" s="11" t="s">
        <v>422</v>
      </c>
    </row>
    <row r="33" spans="1:6" ht="12" customHeight="1" x14ac:dyDescent="0.2">
      <c r="A33" s="2" t="str">
        <f>"Sep "&amp;RIGHT(A6,4)+1</f>
        <v>Sep 2026</v>
      </c>
      <c r="B33" s="11" t="s">
        <v>422</v>
      </c>
      <c r="C33" s="11" t="s">
        <v>422</v>
      </c>
      <c r="D33" s="11" t="s">
        <v>422</v>
      </c>
      <c r="E33" s="11" t="s">
        <v>422</v>
      </c>
      <c r="F33" s="11" t="s">
        <v>422</v>
      </c>
    </row>
    <row r="34" spans="1:6" ht="12" customHeight="1" x14ac:dyDescent="0.2">
      <c r="A34" s="12" t="s">
        <v>55</v>
      </c>
      <c r="B34" s="13">
        <v>708877633</v>
      </c>
      <c r="C34" s="13">
        <v>1709920453.4200001</v>
      </c>
      <c r="D34" s="13">
        <v>31903738.190000001</v>
      </c>
      <c r="E34" s="13">
        <v>33551036</v>
      </c>
      <c r="F34" s="13">
        <v>1775375227.6099999</v>
      </c>
    </row>
    <row r="35" spans="1:6" ht="12" customHeight="1" x14ac:dyDescent="0.2">
      <c r="A35" s="14" t="str">
        <f>"Total "&amp;MID(A20,7,LEN(A20)-13)&amp;" Months"</f>
        <v>Total 5 Months</v>
      </c>
      <c r="B35" s="15">
        <v>708877633</v>
      </c>
      <c r="C35" s="15">
        <v>1709920453.4200001</v>
      </c>
      <c r="D35" s="15">
        <v>31903738.190000001</v>
      </c>
      <c r="E35" s="15">
        <v>33551036</v>
      </c>
      <c r="F35" s="15">
        <v>1775375227.6099999</v>
      </c>
    </row>
    <row r="36" spans="1:6" ht="12" customHeight="1" x14ac:dyDescent="0.2">
      <c r="A36" s="85"/>
      <c r="B36" s="85"/>
      <c r="C36" s="85"/>
      <c r="D36" s="85"/>
      <c r="E36" s="85"/>
      <c r="F36" s="85"/>
    </row>
    <row r="37" spans="1:6" ht="69.95" customHeight="1" x14ac:dyDescent="0.2">
      <c r="A37" s="87" t="s">
        <v>128</v>
      </c>
      <c r="B37" s="87"/>
      <c r="C37" s="87"/>
      <c r="D37" s="87"/>
      <c r="E37" s="87"/>
      <c r="F37" s="87"/>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2" t="s">
        <v>445</v>
      </c>
      <c r="B1" s="92"/>
      <c r="C1" s="92"/>
      <c r="D1" s="92"/>
      <c r="E1" s="92"/>
      <c r="F1" s="92"/>
      <c r="G1" s="92"/>
      <c r="H1" s="92"/>
      <c r="I1" s="139">
        <v>46150</v>
      </c>
    </row>
    <row r="2" spans="1:9" ht="12" customHeight="1" x14ac:dyDescent="0.2">
      <c r="A2" s="94" t="s">
        <v>215</v>
      </c>
      <c r="B2" s="94"/>
      <c r="C2" s="94"/>
      <c r="D2" s="94"/>
      <c r="E2" s="94"/>
      <c r="F2" s="94"/>
      <c r="G2" s="94"/>
      <c r="H2" s="94"/>
      <c r="I2" s="1"/>
    </row>
    <row r="3" spans="1:9" ht="24" customHeight="1" x14ac:dyDescent="0.2">
      <c r="A3" s="96" t="s">
        <v>50</v>
      </c>
      <c r="B3" s="88" t="s">
        <v>438</v>
      </c>
      <c r="C3" s="88" t="s">
        <v>439</v>
      </c>
      <c r="D3" s="88" t="s">
        <v>437</v>
      </c>
      <c r="E3" s="91" t="s">
        <v>129</v>
      </c>
      <c r="F3" s="91"/>
      <c r="G3" s="91"/>
      <c r="H3" s="91"/>
      <c r="I3" s="91"/>
    </row>
    <row r="4" spans="1:9" ht="24" customHeight="1" x14ac:dyDescent="0.2">
      <c r="A4" s="97"/>
      <c r="B4" s="89"/>
      <c r="C4" s="89"/>
      <c r="D4" s="89"/>
      <c r="E4" s="10" t="s">
        <v>103</v>
      </c>
      <c r="F4" s="10" t="s">
        <v>104</v>
      </c>
      <c r="G4" s="10" t="s">
        <v>105</v>
      </c>
      <c r="H4" s="10" t="s">
        <v>106</v>
      </c>
      <c r="I4" s="9" t="s">
        <v>55</v>
      </c>
    </row>
    <row r="5" spans="1:9" ht="12" customHeight="1" x14ac:dyDescent="0.2">
      <c r="A5" s="1"/>
      <c r="B5" s="85" t="str">
        <f>REPT("-",89)&amp;" Number "&amp;REPT("-",89)</f>
        <v>----------------------------------------------------------------------------------------- Number -----------------------------------------------------------------------------------------</v>
      </c>
      <c r="C5" s="85"/>
      <c r="D5" s="85"/>
      <c r="E5" s="85"/>
      <c r="F5" s="85"/>
      <c r="G5" s="85"/>
      <c r="H5" s="85"/>
      <c r="I5" s="85"/>
    </row>
    <row r="6" spans="1:9" ht="12" customHeight="1" x14ac:dyDescent="0.2">
      <c r="A6" s="3" t="s">
        <v>425</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0</v>
      </c>
      <c r="I9" s="11">
        <v>1040</v>
      </c>
    </row>
    <row r="10" spans="1:9" ht="12" customHeight="1" x14ac:dyDescent="0.2">
      <c r="A10" s="2" t="str">
        <f>"Jan "&amp;RIGHT(A6,4)</f>
        <v>Jan 2025</v>
      </c>
      <c r="B10" s="11">
        <v>2057</v>
      </c>
      <c r="C10" s="11">
        <v>2110</v>
      </c>
      <c r="D10" s="11">
        <v>9495.7999999999993</v>
      </c>
      <c r="E10" s="11">
        <v>15803</v>
      </c>
      <c r="F10" s="11">
        <v>25128</v>
      </c>
      <c r="G10" s="11">
        <v>0</v>
      </c>
      <c r="H10" s="11">
        <v>0</v>
      </c>
      <c r="I10" s="11">
        <v>40931</v>
      </c>
    </row>
    <row r="11" spans="1:9" ht="12" customHeight="1" x14ac:dyDescent="0.2">
      <c r="A11" s="2" t="str">
        <f>"Feb "&amp;RIGHT(A6,4)</f>
        <v>Feb 2025</v>
      </c>
      <c r="B11" s="11">
        <v>17</v>
      </c>
      <c r="C11" s="11">
        <v>66</v>
      </c>
      <c r="D11" s="11">
        <v>11462.4</v>
      </c>
      <c r="E11" s="11">
        <v>34485</v>
      </c>
      <c r="F11" s="11">
        <v>45191</v>
      </c>
      <c r="G11" s="11">
        <v>0</v>
      </c>
      <c r="H11" s="11">
        <v>25</v>
      </c>
      <c r="I11" s="11">
        <v>79701</v>
      </c>
    </row>
    <row r="12" spans="1:9" ht="12" customHeight="1" x14ac:dyDescent="0.2">
      <c r="A12" s="2" t="str">
        <f>"Mar "&amp;RIGHT(A6,4)</f>
        <v>Mar 2025</v>
      </c>
      <c r="B12" s="11">
        <v>9</v>
      </c>
      <c r="C12" s="11">
        <v>28</v>
      </c>
      <c r="D12" s="11">
        <v>7297.5</v>
      </c>
      <c r="E12" s="11">
        <v>33984</v>
      </c>
      <c r="F12" s="11">
        <v>37541</v>
      </c>
      <c r="G12" s="11">
        <v>0</v>
      </c>
      <c r="H12" s="11">
        <v>0</v>
      </c>
      <c r="I12" s="11">
        <v>71525</v>
      </c>
    </row>
    <row r="13" spans="1:9" ht="12" customHeight="1" x14ac:dyDescent="0.2">
      <c r="A13" s="2" t="str">
        <f>"Apr "&amp;RIGHT(A6,4)</f>
        <v>Apr 2025</v>
      </c>
      <c r="B13" s="11">
        <v>8</v>
      </c>
      <c r="C13" s="11">
        <v>35</v>
      </c>
      <c r="D13" s="11">
        <v>1629</v>
      </c>
      <c r="E13" s="11">
        <v>2346</v>
      </c>
      <c r="F13" s="11">
        <v>3829</v>
      </c>
      <c r="G13" s="11">
        <v>330</v>
      </c>
      <c r="H13" s="11">
        <v>0</v>
      </c>
      <c r="I13" s="11">
        <v>6505</v>
      </c>
    </row>
    <row r="14" spans="1:9" ht="12" customHeight="1" x14ac:dyDescent="0.2">
      <c r="A14" s="2" t="str">
        <f>"May "&amp;RIGHT(A6,4)</f>
        <v>May 2025</v>
      </c>
      <c r="B14" s="11">
        <v>687</v>
      </c>
      <c r="C14" s="11">
        <v>3100</v>
      </c>
      <c r="D14" s="11">
        <v>251851.3</v>
      </c>
      <c r="E14" s="11">
        <v>860389</v>
      </c>
      <c r="F14" s="11">
        <v>1090374</v>
      </c>
      <c r="G14" s="11">
        <v>24596</v>
      </c>
      <c r="H14" s="11">
        <v>44717</v>
      </c>
      <c r="I14" s="11">
        <v>2020076</v>
      </c>
    </row>
    <row r="15" spans="1:9" ht="12" customHeight="1" x14ac:dyDescent="0.2">
      <c r="A15" s="2" t="str">
        <f>"Jun "&amp;RIGHT(A6,4)</f>
        <v>Jun 2025</v>
      </c>
      <c r="B15" s="11">
        <v>4442</v>
      </c>
      <c r="C15" s="11">
        <v>33901</v>
      </c>
      <c r="D15" s="11">
        <v>2489739.1</v>
      </c>
      <c r="E15" s="11">
        <v>23671380</v>
      </c>
      <c r="F15" s="11">
        <v>31924319</v>
      </c>
      <c r="G15" s="11">
        <v>800369</v>
      </c>
      <c r="H15" s="11">
        <v>2597746</v>
      </c>
      <c r="I15" s="11">
        <v>58993814</v>
      </c>
    </row>
    <row r="16" spans="1:9" ht="12" customHeight="1" x14ac:dyDescent="0.2">
      <c r="A16" s="2" t="str">
        <f>"Jul "&amp;RIGHT(A6,4)</f>
        <v>Jul 2025</v>
      </c>
      <c r="B16" s="11">
        <v>4227</v>
      </c>
      <c r="C16" s="11">
        <v>34326</v>
      </c>
      <c r="D16" s="11">
        <v>2723185.9</v>
      </c>
      <c r="E16" s="11">
        <v>32049863</v>
      </c>
      <c r="F16" s="11">
        <v>43200921</v>
      </c>
      <c r="G16" s="11">
        <v>2491978</v>
      </c>
      <c r="H16" s="11">
        <v>3858573</v>
      </c>
      <c r="I16" s="11">
        <v>81601335</v>
      </c>
    </row>
    <row r="17" spans="1:9" ht="12" customHeight="1" x14ac:dyDescent="0.2">
      <c r="A17" s="2" t="str">
        <f>"Aug "&amp;RIGHT(A6,4)</f>
        <v>Aug 2025</v>
      </c>
      <c r="B17" s="11">
        <v>2614</v>
      </c>
      <c r="C17" s="11">
        <v>17800</v>
      </c>
      <c r="D17" s="11">
        <v>1207288.2</v>
      </c>
      <c r="E17" s="11">
        <v>8484908</v>
      </c>
      <c r="F17" s="11">
        <v>10965118</v>
      </c>
      <c r="G17" s="11">
        <v>1518697</v>
      </c>
      <c r="H17" s="11">
        <v>785686</v>
      </c>
      <c r="I17" s="11">
        <v>21754409</v>
      </c>
    </row>
    <row r="18" spans="1:9" ht="12" customHeight="1" x14ac:dyDescent="0.2">
      <c r="A18" s="2" t="str">
        <f>"Sep "&amp;RIGHT(A6,4)</f>
        <v>Sep 2025</v>
      </c>
      <c r="B18" s="11">
        <v>444</v>
      </c>
      <c r="C18" s="11">
        <v>2703</v>
      </c>
      <c r="D18" s="11">
        <v>18019.5</v>
      </c>
      <c r="E18" s="11">
        <v>25208</v>
      </c>
      <c r="F18" s="11">
        <v>25814</v>
      </c>
      <c r="G18" s="11">
        <v>19521</v>
      </c>
      <c r="H18" s="11">
        <v>0</v>
      </c>
      <c r="I18" s="11">
        <v>70543</v>
      </c>
    </row>
    <row r="19" spans="1:9" ht="12" customHeight="1" x14ac:dyDescent="0.2">
      <c r="A19" s="12" t="s">
        <v>55</v>
      </c>
      <c r="B19" s="13">
        <v>14529</v>
      </c>
      <c r="C19" s="13">
        <v>94155</v>
      </c>
      <c r="D19" s="13">
        <v>6732854.7000000002</v>
      </c>
      <c r="E19" s="13">
        <v>65254321</v>
      </c>
      <c r="F19" s="13">
        <v>87407419</v>
      </c>
      <c r="G19" s="13">
        <v>4855766</v>
      </c>
      <c r="H19" s="13">
        <v>7286747</v>
      </c>
      <c r="I19" s="13">
        <v>164804253</v>
      </c>
    </row>
    <row r="20" spans="1:9" ht="12" customHeight="1" x14ac:dyDescent="0.2">
      <c r="A20" s="14" t="s">
        <v>426</v>
      </c>
      <c r="B20" s="15">
        <v>2098</v>
      </c>
      <c r="C20" s="15">
        <v>2262</v>
      </c>
      <c r="D20" s="15">
        <v>33844.199999999997</v>
      </c>
      <c r="E20" s="15">
        <v>126243</v>
      </c>
      <c r="F20" s="15">
        <v>159503</v>
      </c>
      <c r="G20" s="15">
        <v>275</v>
      </c>
      <c r="H20" s="15">
        <v>25</v>
      </c>
      <c r="I20" s="15">
        <v>286046</v>
      </c>
    </row>
    <row r="21" spans="1:9" ht="12" customHeight="1" x14ac:dyDescent="0.2">
      <c r="A21" s="3" t="str">
        <f>"FY "&amp;RIGHT(A6,4)+1</f>
        <v>FY 2026</v>
      </c>
    </row>
    <row r="22" spans="1:9" ht="12" customHeight="1" x14ac:dyDescent="0.2">
      <c r="A22" s="2" t="str">
        <f>"Oct "&amp;RIGHT(A6,4)</f>
        <v>Oct 2025</v>
      </c>
      <c r="B22" s="11">
        <v>6</v>
      </c>
      <c r="C22" s="11">
        <v>24</v>
      </c>
      <c r="D22" s="11">
        <v>1341.6</v>
      </c>
      <c r="E22" s="11">
        <v>4123</v>
      </c>
      <c r="F22" s="11">
        <v>5702</v>
      </c>
      <c r="G22" s="11">
        <v>0</v>
      </c>
      <c r="H22" s="11">
        <v>0</v>
      </c>
      <c r="I22" s="11">
        <v>9825</v>
      </c>
    </row>
    <row r="23" spans="1:9" ht="12" customHeight="1" x14ac:dyDescent="0.2">
      <c r="A23" s="2" t="str">
        <f>"Nov "&amp;RIGHT(A6,4)</f>
        <v>Nov 2025</v>
      </c>
      <c r="B23" s="11">
        <v>2</v>
      </c>
      <c r="C23" s="11">
        <v>2</v>
      </c>
      <c r="D23" s="11">
        <v>118</v>
      </c>
      <c r="E23" s="11">
        <v>514</v>
      </c>
      <c r="F23" s="11">
        <v>891</v>
      </c>
      <c r="G23" s="11">
        <v>0</v>
      </c>
      <c r="H23" s="11">
        <v>0</v>
      </c>
      <c r="I23" s="11">
        <v>1405</v>
      </c>
    </row>
    <row r="24" spans="1:9" ht="12" customHeight="1" x14ac:dyDescent="0.2">
      <c r="A24" s="2" t="str">
        <f>"Dec "&amp;RIGHT(A6,4)</f>
        <v>Dec 2025</v>
      </c>
      <c r="B24" s="11">
        <v>9</v>
      </c>
      <c r="C24" s="11">
        <v>28</v>
      </c>
      <c r="D24" s="11">
        <v>3155.8</v>
      </c>
      <c r="E24" s="11">
        <v>7340</v>
      </c>
      <c r="F24" s="11">
        <v>7417</v>
      </c>
      <c r="G24" s="11">
        <v>0</v>
      </c>
      <c r="H24" s="11">
        <v>31</v>
      </c>
      <c r="I24" s="11">
        <v>14788</v>
      </c>
    </row>
    <row r="25" spans="1:9" ht="12" customHeight="1" x14ac:dyDescent="0.2">
      <c r="A25" s="2" t="str">
        <f>"Jan "&amp;RIGHT(A6,4)+1</f>
        <v>Jan 2026</v>
      </c>
      <c r="B25" s="11">
        <v>18</v>
      </c>
      <c r="C25" s="11">
        <v>265</v>
      </c>
      <c r="D25" s="11">
        <v>40741</v>
      </c>
      <c r="E25" s="11">
        <v>60041</v>
      </c>
      <c r="F25" s="11">
        <v>65409</v>
      </c>
      <c r="G25" s="11">
        <v>72</v>
      </c>
      <c r="H25" s="11">
        <v>702</v>
      </c>
      <c r="I25" s="11">
        <v>126224</v>
      </c>
    </row>
    <row r="26" spans="1:9" ht="12" customHeight="1" x14ac:dyDescent="0.2">
      <c r="A26" s="2" t="str">
        <f>"Feb "&amp;RIGHT(A6,4)+1</f>
        <v>Feb 2026</v>
      </c>
      <c r="B26" s="11" t="s">
        <v>422</v>
      </c>
      <c r="C26" s="11" t="s">
        <v>422</v>
      </c>
      <c r="D26" s="11" t="s">
        <v>422</v>
      </c>
      <c r="E26" s="11">
        <v>46017</v>
      </c>
      <c r="F26" s="11">
        <v>57571</v>
      </c>
      <c r="G26" s="11">
        <v>0</v>
      </c>
      <c r="H26" s="11">
        <v>25</v>
      </c>
      <c r="I26" s="11">
        <v>103613</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35</v>
      </c>
      <c r="C34" s="13">
        <v>319</v>
      </c>
      <c r="D34" s="13">
        <v>45356.4</v>
      </c>
      <c r="E34" s="13">
        <v>118035</v>
      </c>
      <c r="F34" s="13">
        <v>136990</v>
      </c>
      <c r="G34" s="13">
        <v>72</v>
      </c>
      <c r="H34" s="13">
        <v>758</v>
      </c>
      <c r="I34" s="13">
        <v>255855</v>
      </c>
    </row>
    <row r="35" spans="1:9" ht="12" customHeight="1" x14ac:dyDescent="0.2">
      <c r="A35" s="14" t="str">
        <f>"Total "&amp;MID(A20,7,LEN(A20)-13)&amp;" Months"</f>
        <v>Total 5 Months</v>
      </c>
      <c r="B35" s="15">
        <v>35</v>
      </c>
      <c r="C35" s="15">
        <v>319</v>
      </c>
      <c r="D35" s="15">
        <v>45356.4</v>
      </c>
      <c r="E35" s="15">
        <v>118035</v>
      </c>
      <c r="F35" s="15">
        <v>136990</v>
      </c>
      <c r="G35" s="15">
        <v>72</v>
      </c>
      <c r="H35" s="15">
        <v>758</v>
      </c>
      <c r="I35" s="15">
        <v>255855</v>
      </c>
    </row>
    <row r="36" spans="1:9" ht="12" customHeight="1" x14ac:dyDescent="0.2">
      <c r="A36" s="85"/>
      <c r="B36" s="85"/>
      <c r="C36" s="85"/>
      <c r="D36" s="85"/>
      <c r="E36" s="85"/>
      <c r="F36" s="85"/>
      <c r="G36" s="85"/>
      <c r="H36" s="85"/>
    </row>
    <row r="37" spans="1:9" ht="69.95" customHeight="1" x14ac:dyDescent="0.2">
      <c r="A37" s="87" t="s">
        <v>440</v>
      </c>
      <c r="B37" s="87"/>
      <c r="C37" s="87"/>
      <c r="D37" s="87"/>
      <c r="E37" s="87"/>
      <c r="F37" s="87"/>
      <c r="G37" s="87"/>
      <c r="H37" s="87"/>
      <c r="I37" s="87"/>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92" t="s">
        <v>445</v>
      </c>
      <c r="B1" s="92"/>
      <c r="C1" s="92"/>
      <c r="D1" s="92"/>
      <c r="E1" s="92"/>
      <c r="F1" s="139">
        <v>46150</v>
      </c>
    </row>
    <row r="2" spans="1:6" ht="12" customHeight="1" x14ac:dyDescent="0.2">
      <c r="A2" s="94" t="s">
        <v>130</v>
      </c>
      <c r="B2" s="94"/>
      <c r="C2" s="94"/>
      <c r="D2" s="94"/>
      <c r="E2" s="94"/>
      <c r="F2" s="1"/>
    </row>
    <row r="3" spans="1:6" ht="24" customHeight="1" x14ac:dyDescent="0.2">
      <c r="A3" s="96" t="s">
        <v>50</v>
      </c>
      <c r="B3" s="88" t="s">
        <v>216</v>
      </c>
      <c r="C3" s="88" t="s">
        <v>311</v>
      </c>
      <c r="D3" s="88" t="s">
        <v>217</v>
      </c>
      <c r="E3" s="88" t="s">
        <v>218</v>
      </c>
      <c r="F3" s="90" t="s">
        <v>219</v>
      </c>
    </row>
    <row r="4" spans="1:6" ht="24" customHeight="1" x14ac:dyDescent="0.2">
      <c r="A4" s="97"/>
      <c r="B4" s="89"/>
      <c r="C4" s="89"/>
      <c r="D4" s="89"/>
      <c r="E4" s="89"/>
      <c r="F4" s="91"/>
    </row>
    <row r="5" spans="1:6" ht="12" customHeight="1" x14ac:dyDescent="0.2">
      <c r="A5" s="1"/>
      <c r="B5" s="85" t="str">
        <f>REPT("-",55)&amp;" Dollars "&amp;REPT("-",60)</f>
        <v>------------------------------------------------------- Dollars ------------------------------------------------------------</v>
      </c>
      <c r="C5" s="85"/>
      <c r="D5" s="85"/>
      <c r="E5" s="85"/>
      <c r="F5" s="85"/>
    </row>
    <row r="6" spans="1:6" ht="12" customHeight="1" x14ac:dyDescent="0.2">
      <c r="A6" s="3" t="s">
        <v>425</v>
      </c>
    </row>
    <row r="7" spans="1:6" ht="12" customHeight="1" x14ac:dyDescent="0.2">
      <c r="A7" s="2" t="str">
        <f>"Oct "&amp;RIGHT(A6,4)-1</f>
        <v>Oct 2024</v>
      </c>
      <c r="B7" s="11">
        <v>555816.06999999995</v>
      </c>
      <c r="C7" s="11">
        <v>531.87</v>
      </c>
      <c r="D7" s="11" t="s">
        <v>422</v>
      </c>
      <c r="E7" s="11" t="s">
        <v>422</v>
      </c>
      <c r="F7" s="11">
        <v>556347.93999999994</v>
      </c>
    </row>
    <row r="8" spans="1:6" ht="12" customHeight="1" x14ac:dyDescent="0.2">
      <c r="A8" s="2" t="str">
        <f>"Nov "&amp;RIGHT(A6,4)-1</f>
        <v>Nov 2024</v>
      </c>
      <c r="B8" s="11">
        <v>68123.460000000006</v>
      </c>
      <c r="C8" s="11">
        <v>4450.1400000000003</v>
      </c>
      <c r="D8" s="11" t="s">
        <v>422</v>
      </c>
      <c r="E8" s="11" t="s">
        <v>422</v>
      </c>
      <c r="F8" s="11">
        <v>72573.600000000006</v>
      </c>
    </row>
    <row r="9" spans="1:6" ht="12" customHeight="1" x14ac:dyDescent="0.2">
      <c r="A9" s="2" t="str">
        <f>"Dec "&amp;RIGHT(A6,4)-1</f>
        <v>Dec 2024</v>
      </c>
      <c r="B9" s="11">
        <v>4145</v>
      </c>
      <c r="C9" s="11">
        <v>26128.080000000002</v>
      </c>
      <c r="D9" s="11">
        <v>57454</v>
      </c>
      <c r="E9" s="11">
        <v>2771845</v>
      </c>
      <c r="F9" s="11">
        <v>2859572.08</v>
      </c>
    </row>
    <row r="10" spans="1:6" ht="12" customHeight="1" x14ac:dyDescent="0.2">
      <c r="A10" s="2" t="str">
        <f>"Jan "&amp;RIGHT(A6,4)</f>
        <v>Jan 2025</v>
      </c>
      <c r="B10" s="11">
        <v>167282.35</v>
      </c>
      <c r="C10" s="11">
        <v>12950.1</v>
      </c>
      <c r="D10" s="11" t="s">
        <v>422</v>
      </c>
      <c r="E10" s="11" t="s">
        <v>422</v>
      </c>
      <c r="F10" s="11">
        <v>180232.45</v>
      </c>
    </row>
    <row r="11" spans="1:6" ht="12" customHeight="1" x14ac:dyDescent="0.2">
      <c r="A11" s="2" t="str">
        <f>"Feb "&amp;RIGHT(A6,4)</f>
        <v>Feb 2025</v>
      </c>
      <c r="B11" s="11">
        <v>317915.34000000003</v>
      </c>
      <c r="C11" s="11">
        <v>920.32</v>
      </c>
      <c r="D11" s="11" t="s">
        <v>422</v>
      </c>
      <c r="E11" s="11" t="s">
        <v>422</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422</v>
      </c>
      <c r="E13" s="11" t="s">
        <v>422</v>
      </c>
      <c r="F13" s="11">
        <v>385938.97</v>
      </c>
    </row>
    <row r="14" spans="1:6" ht="12" customHeight="1" x14ac:dyDescent="0.2">
      <c r="A14" s="2" t="str">
        <f>"May "&amp;RIGHT(A6,4)</f>
        <v>May 2025</v>
      </c>
      <c r="B14" s="11">
        <v>7940795.8099999996</v>
      </c>
      <c r="C14" s="11" t="s">
        <v>422</v>
      </c>
      <c r="D14" s="11" t="s">
        <v>422</v>
      </c>
      <c r="E14" s="11" t="s">
        <v>422</v>
      </c>
      <c r="F14" s="11">
        <v>7940795.8099999996</v>
      </c>
    </row>
    <row r="15" spans="1:6" ht="12" customHeight="1" x14ac:dyDescent="0.2">
      <c r="A15" s="2" t="str">
        <f>"Jun "&amp;RIGHT(A6,4)</f>
        <v>Jun 2025</v>
      </c>
      <c r="B15" s="11">
        <v>233204023.96000001</v>
      </c>
      <c r="C15" s="11" t="s">
        <v>422</v>
      </c>
      <c r="D15" s="11">
        <v>5443406</v>
      </c>
      <c r="E15" s="11">
        <v>5661734</v>
      </c>
      <c r="F15" s="11">
        <v>244309163.96000001</v>
      </c>
    </row>
    <row r="16" spans="1:6" ht="12" customHeight="1" x14ac:dyDescent="0.2">
      <c r="A16" s="2" t="str">
        <f>"Jul "&amp;RIGHT(A6,4)</f>
        <v>Jul 2025</v>
      </c>
      <c r="B16" s="11">
        <v>320517177.76999998</v>
      </c>
      <c r="C16" s="11">
        <v>153492.54</v>
      </c>
      <c r="D16" s="11" t="s">
        <v>422</v>
      </c>
      <c r="E16" s="11" t="s">
        <v>422</v>
      </c>
      <c r="F16" s="11">
        <v>320670670.31</v>
      </c>
    </row>
    <row r="17" spans="1:6" ht="12" customHeight="1" x14ac:dyDescent="0.2">
      <c r="A17" s="2" t="str">
        <f>"Aug "&amp;RIGHT(A6,4)</f>
        <v>Aug 2025</v>
      </c>
      <c r="B17" s="11">
        <v>86410973.340000004</v>
      </c>
      <c r="C17" s="11">
        <v>198838.65</v>
      </c>
      <c r="D17" s="11" t="s">
        <v>422</v>
      </c>
      <c r="E17" s="11" t="s">
        <v>422</v>
      </c>
      <c r="F17" s="11">
        <v>86609811.989999995</v>
      </c>
    </row>
    <row r="18" spans="1:6" ht="12" customHeight="1" x14ac:dyDescent="0.2">
      <c r="A18" s="2" t="str">
        <f>"Sep "&amp;RIGHT(A6,4)</f>
        <v>Sep 2025</v>
      </c>
      <c r="B18" s="11">
        <v>292522.63</v>
      </c>
      <c r="C18" s="11">
        <v>603.28</v>
      </c>
      <c r="D18" s="11">
        <v>60496271</v>
      </c>
      <c r="E18" s="11">
        <v>12868646</v>
      </c>
      <c r="F18" s="11">
        <v>73658042.909999996</v>
      </c>
    </row>
    <row r="19" spans="1:6" ht="12" customHeight="1" x14ac:dyDescent="0.2">
      <c r="A19" s="12" t="s">
        <v>55</v>
      </c>
      <c r="B19" s="13">
        <v>649784776.02999997</v>
      </c>
      <c r="C19" s="13">
        <v>868231.92</v>
      </c>
      <c r="D19" s="13">
        <v>66072841</v>
      </c>
      <c r="E19" s="13">
        <v>23818978</v>
      </c>
      <c r="F19" s="13">
        <v>740544826.95000005</v>
      </c>
    </row>
    <row r="20" spans="1:6" ht="12" customHeight="1" x14ac:dyDescent="0.2">
      <c r="A20" s="14" t="s">
        <v>426</v>
      </c>
      <c r="B20" s="15">
        <v>1113282.22</v>
      </c>
      <c r="C20" s="15">
        <v>44980.51</v>
      </c>
      <c r="D20" s="15">
        <v>57454</v>
      </c>
      <c r="E20" s="15">
        <v>2771845</v>
      </c>
      <c r="F20" s="15">
        <v>3987561.73</v>
      </c>
    </row>
    <row r="21" spans="1:6" ht="12" customHeight="1" x14ac:dyDescent="0.2">
      <c r="A21" s="3" t="str">
        <f>"FY "&amp;RIGHT(A6,4)+1</f>
        <v>FY 2026</v>
      </c>
    </row>
    <row r="22" spans="1:6" ht="12" customHeight="1" x14ac:dyDescent="0.2">
      <c r="A22" s="2" t="str">
        <f>"Oct "&amp;RIGHT(A6,4)</f>
        <v>Oct 2025</v>
      </c>
      <c r="B22" s="11">
        <v>39468.410000000003</v>
      </c>
      <c r="C22" s="11" t="s">
        <v>422</v>
      </c>
      <c r="D22" s="11" t="s">
        <v>422</v>
      </c>
      <c r="E22" s="11" t="s">
        <v>422</v>
      </c>
      <c r="F22" s="11">
        <v>39468.410000000003</v>
      </c>
    </row>
    <row r="23" spans="1:6" ht="12" customHeight="1" x14ac:dyDescent="0.2">
      <c r="A23" s="2" t="str">
        <f>"Nov "&amp;RIGHT(A6,4)</f>
        <v>Nov 2025</v>
      </c>
      <c r="B23" s="11">
        <v>5801.33</v>
      </c>
      <c r="C23" s="11">
        <v>4436.6400000000003</v>
      </c>
      <c r="D23" s="11" t="s">
        <v>422</v>
      </c>
      <c r="E23" s="11" t="s">
        <v>422</v>
      </c>
      <c r="F23" s="11">
        <v>10237.969999999999</v>
      </c>
    </row>
    <row r="24" spans="1:6" ht="12" customHeight="1" x14ac:dyDescent="0.2">
      <c r="A24" s="2" t="str">
        <f>"Dec "&amp;RIGHT(A6,4)</f>
        <v>Dec 2025</v>
      </c>
      <c r="B24" s="11">
        <v>56929.87</v>
      </c>
      <c r="C24" s="11">
        <v>3691.82</v>
      </c>
      <c r="D24" s="11">
        <v>4805</v>
      </c>
      <c r="E24" s="11">
        <v>2288593</v>
      </c>
      <c r="F24" s="11">
        <v>2354019.69</v>
      </c>
    </row>
    <row r="25" spans="1:6" ht="12" customHeight="1" x14ac:dyDescent="0.2">
      <c r="A25" s="2" t="str">
        <f>"Jan "&amp;RIGHT(A6,4)+1</f>
        <v>Jan 2026</v>
      </c>
      <c r="B25" s="11">
        <v>507536.34</v>
      </c>
      <c r="C25" s="11">
        <v>24683.4</v>
      </c>
      <c r="D25" s="11" t="s">
        <v>422</v>
      </c>
      <c r="E25" s="11" t="s">
        <v>422</v>
      </c>
      <c r="F25" s="11">
        <v>532219.74</v>
      </c>
    </row>
    <row r="26" spans="1:6" ht="12" customHeight="1" x14ac:dyDescent="0.2">
      <c r="A26" s="2" t="str">
        <f>"Feb "&amp;RIGHT(A6,4)+1</f>
        <v>Feb 2026</v>
      </c>
      <c r="B26" s="11">
        <v>425823.94</v>
      </c>
      <c r="C26" s="11" t="s">
        <v>422</v>
      </c>
      <c r="D26" s="11" t="s">
        <v>422</v>
      </c>
      <c r="E26" s="11" t="s">
        <v>422</v>
      </c>
      <c r="F26" s="11">
        <v>425823.94</v>
      </c>
    </row>
    <row r="27" spans="1:6" ht="12" customHeight="1" x14ac:dyDescent="0.2">
      <c r="A27" s="2" t="str">
        <f>"Mar "&amp;RIGHT(A6,4)+1</f>
        <v>Mar 2026</v>
      </c>
      <c r="B27" s="11" t="s">
        <v>422</v>
      </c>
      <c r="C27" s="11" t="s">
        <v>422</v>
      </c>
      <c r="D27" s="11" t="s">
        <v>422</v>
      </c>
      <c r="E27" s="11" t="s">
        <v>422</v>
      </c>
      <c r="F27" s="11" t="s">
        <v>422</v>
      </c>
    </row>
    <row r="28" spans="1:6" ht="12" customHeight="1" x14ac:dyDescent="0.2">
      <c r="A28" s="2" t="str">
        <f>"Apr "&amp;RIGHT(A6,4)+1</f>
        <v>Apr 2026</v>
      </c>
      <c r="B28" s="11" t="s">
        <v>422</v>
      </c>
      <c r="C28" s="11" t="s">
        <v>422</v>
      </c>
      <c r="D28" s="11" t="s">
        <v>422</v>
      </c>
      <c r="E28" s="11" t="s">
        <v>422</v>
      </c>
      <c r="F28" s="11" t="s">
        <v>422</v>
      </c>
    </row>
    <row r="29" spans="1:6" ht="12" customHeight="1" x14ac:dyDescent="0.2">
      <c r="A29" s="2" t="str">
        <f>"May "&amp;RIGHT(A6,4)+1</f>
        <v>May 2026</v>
      </c>
      <c r="B29" s="11" t="s">
        <v>422</v>
      </c>
      <c r="C29" s="11" t="s">
        <v>422</v>
      </c>
      <c r="D29" s="11" t="s">
        <v>422</v>
      </c>
      <c r="E29" s="11" t="s">
        <v>422</v>
      </c>
      <c r="F29" s="11" t="s">
        <v>422</v>
      </c>
    </row>
    <row r="30" spans="1:6" ht="12" customHeight="1" x14ac:dyDescent="0.2">
      <c r="A30" s="2" t="str">
        <f>"Jun "&amp;RIGHT(A6,4)+1</f>
        <v>Jun 2026</v>
      </c>
      <c r="B30" s="11" t="s">
        <v>422</v>
      </c>
      <c r="C30" s="11" t="s">
        <v>422</v>
      </c>
      <c r="D30" s="11" t="s">
        <v>422</v>
      </c>
      <c r="E30" s="11" t="s">
        <v>422</v>
      </c>
      <c r="F30" s="11" t="s">
        <v>422</v>
      </c>
    </row>
    <row r="31" spans="1:6" ht="12" customHeight="1" x14ac:dyDescent="0.2">
      <c r="A31" s="2" t="str">
        <f>"Jul "&amp;RIGHT(A6,4)+1</f>
        <v>Jul 2026</v>
      </c>
      <c r="B31" s="11" t="s">
        <v>422</v>
      </c>
      <c r="C31" s="11" t="s">
        <v>422</v>
      </c>
      <c r="D31" s="11" t="s">
        <v>422</v>
      </c>
      <c r="E31" s="11" t="s">
        <v>422</v>
      </c>
      <c r="F31" s="11" t="s">
        <v>422</v>
      </c>
    </row>
    <row r="32" spans="1:6" ht="12" customHeight="1" x14ac:dyDescent="0.2">
      <c r="A32" s="2" t="str">
        <f>"Aug "&amp;RIGHT(A6,4)+1</f>
        <v>Aug 2026</v>
      </c>
      <c r="B32" s="11" t="s">
        <v>422</v>
      </c>
      <c r="C32" s="11" t="s">
        <v>422</v>
      </c>
      <c r="D32" s="11" t="s">
        <v>422</v>
      </c>
      <c r="E32" s="11" t="s">
        <v>422</v>
      </c>
      <c r="F32" s="11" t="s">
        <v>422</v>
      </c>
    </row>
    <row r="33" spans="1:6" ht="12" customHeight="1" x14ac:dyDescent="0.2">
      <c r="A33" s="2" t="str">
        <f>"Sep "&amp;RIGHT(A6,4)+1</f>
        <v>Sep 2026</v>
      </c>
      <c r="B33" s="11" t="s">
        <v>422</v>
      </c>
      <c r="C33" s="11" t="s">
        <v>422</v>
      </c>
      <c r="D33" s="11" t="s">
        <v>422</v>
      </c>
      <c r="E33" s="11" t="s">
        <v>422</v>
      </c>
      <c r="F33" s="11" t="s">
        <v>422</v>
      </c>
    </row>
    <row r="34" spans="1:6" ht="12" customHeight="1" x14ac:dyDescent="0.2">
      <c r="A34" s="12" t="s">
        <v>55</v>
      </c>
      <c r="B34" s="13">
        <v>1035559.89</v>
      </c>
      <c r="C34" s="13">
        <v>32811.86</v>
      </c>
      <c r="D34" s="13">
        <v>4805</v>
      </c>
      <c r="E34" s="13">
        <v>2288593</v>
      </c>
      <c r="F34" s="13">
        <v>3361769.75</v>
      </c>
    </row>
    <row r="35" spans="1:6" ht="12" customHeight="1" x14ac:dyDescent="0.2">
      <c r="A35" s="14" t="str">
        <f>"Total "&amp;MID(A20,7,LEN(A20)-13)&amp;" Months"</f>
        <v>Total 5 Months</v>
      </c>
      <c r="B35" s="15">
        <v>1035559.89</v>
      </c>
      <c r="C35" s="15">
        <v>32811.86</v>
      </c>
      <c r="D35" s="15">
        <v>4805</v>
      </c>
      <c r="E35" s="15">
        <v>2288593</v>
      </c>
      <c r="F35" s="15">
        <v>3361769.75</v>
      </c>
    </row>
    <row r="36" spans="1:6" ht="12" customHeight="1" x14ac:dyDescent="0.2">
      <c r="A36" s="85"/>
      <c r="B36" s="85"/>
      <c r="C36" s="85"/>
      <c r="D36" s="85"/>
      <c r="E36" s="85"/>
    </row>
    <row r="37" spans="1:6" ht="84.75" customHeight="1" x14ac:dyDescent="0.2">
      <c r="A37" s="87" t="s">
        <v>324</v>
      </c>
      <c r="B37" s="87"/>
      <c r="C37" s="87"/>
      <c r="D37" s="87"/>
      <c r="E37" s="87"/>
      <c r="F37" s="87"/>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6" width="15.28515625" customWidth="1"/>
  </cols>
  <sheetData>
    <row r="1" spans="1:6" ht="12" customHeight="1" x14ac:dyDescent="0.2">
      <c r="A1" s="92" t="s">
        <v>445</v>
      </c>
      <c r="B1" s="92"/>
      <c r="C1" s="92"/>
      <c r="D1" s="92"/>
      <c r="E1" s="92"/>
      <c r="F1" s="139">
        <v>46150</v>
      </c>
    </row>
    <row r="2" spans="1:6" ht="12" customHeight="1" x14ac:dyDescent="0.2">
      <c r="A2" s="94" t="s">
        <v>411</v>
      </c>
      <c r="B2" s="95"/>
      <c r="C2" s="95"/>
      <c r="D2" s="95"/>
      <c r="E2" s="95"/>
      <c r="F2" s="95"/>
    </row>
    <row r="3" spans="1:6" ht="24" customHeight="1" x14ac:dyDescent="0.2">
      <c r="A3" s="96" t="s">
        <v>50</v>
      </c>
      <c r="B3" s="82" t="s">
        <v>412</v>
      </c>
      <c r="C3" s="10" t="s">
        <v>413</v>
      </c>
      <c r="D3" s="88" t="s">
        <v>414</v>
      </c>
      <c r="E3" s="88" t="s">
        <v>415</v>
      </c>
      <c r="F3" s="90" t="s">
        <v>58</v>
      </c>
    </row>
    <row r="4" spans="1:6" ht="24" customHeight="1" x14ac:dyDescent="0.2">
      <c r="A4" s="97"/>
      <c r="B4" s="10" t="s">
        <v>153</v>
      </c>
      <c r="C4" s="10" t="s">
        <v>127</v>
      </c>
      <c r="D4" s="89"/>
      <c r="E4" s="89"/>
      <c r="F4" s="91"/>
    </row>
    <row r="5" spans="1:6" ht="12" customHeight="1" x14ac:dyDescent="0.2">
      <c r="A5" s="1"/>
      <c r="B5" s="81"/>
      <c r="C5" s="85" t="str">
        <f>REPT("-",70)&amp;" Dollars "&amp;REPT("-",90)</f>
        <v>---------------------------------------------------------------------- Dollars ------------------------------------------------------------------------------------------</v>
      </c>
      <c r="D5" s="135"/>
      <c r="E5" s="135"/>
      <c r="F5" s="135"/>
    </row>
    <row r="6" spans="1:6" ht="12" customHeight="1" x14ac:dyDescent="0.2">
      <c r="A6" s="3" t="s">
        <v>425</v>
      </c>
    </row>
    <row r="7" spans="1:6" ht="12" customHeight="1" x14ac:dyDescent="0.2">
      <c r="A7" s="2" t="str">
        <f>"Oct "&amp;RIGHT(A6,4)-1</f>
        <v>Oct 2024</v>
      </c>
      <c r="B7" s="11">
        <v>178444</v>
      </c>
      <c r="C7" s="11">
        <v>11046323</v>
      </c>
      <c r="D7" s="11" t="s">
        <v>422</v>
      </c>
      <c r="E7" s="11" t="s">
        <v>422</v>
      </c>
      <c r="F7" s="11">
        <v>11046323</v>
      </c>
    </row>
    <row r="8" spans="1:6" ht="12" customHeight="1" x14ac:dyDescent="0.2">
      <c r="A8" s="2" t="str">
        <f>"Nov "&amp;RIGHT(A6,4)-1</f>
        <v>Nov 2024</v>
      </c>
      <c r="B8" s="11">
        <v>352524</v>
      </c>
      <c r="C8" s="11">
        <v>369678</v>
      </c>
      <c r="D8" s="11" t="s">
        <v>422</v>
      </c>
      <c r="E8" s="11" t="s">
        <v>422</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422</v>
      </c>
      <c r="E10" s="11" t="s">
        <v>422</v>
      </c>
      <c r="F10" s="11">
        <v>64509</v>
      </c>
    </row>
    <row r="11" spans="1:6" ht="12" customHeight="1" x14ac:dyDescent="0.2">
      <c r="A11" s="2" t="str">
        <f>"Feb "&amp;RIGHT(A6,4)</f>
        <v>Feb 2025</v>
      </c>
      <c r="B11" s="11">
        <v>25395</v>
      </c>
      <c r="C11" s="11">
        <v>-523623</v>
      </c>
      <c r="D11" s="11" t="s">
        <v>422</v>
      </c>
      <c r="E11" s="11" t="s">
        <v>422</v>
      </c>
      <c r="F11" s="11">
        <v>-523623</v>
      </c>
    </row>
    <row r="12" spans="1:6" ht="12" customHeight="1" x14ac:dyDescent="0.2">
      <c r="A12" s="2" t="str">
        <f>"Mar "&amp;RIGHT(A6,4)</f>
        <v>Mar 2025</v>
      </c>
      <c r="B12" s="11">
        <v>1628</v>
      </c>
      <c r="C12" s="11">
        <v>-13880</v>
      </c>
      <c r="D12" s="11">
        <v>18997507</v>
      </c>
      <c r="E12" s="11">
        <v>1690548</v>
      </c>
      <c r="F12" s="11">
        <v>20674175</v>
      </c>
    </row>
    <row r="13" spans="1:6" ht="12" customHeight="1" x14ac:dyDescent="0.2">
      <c r="A13" s="2" t="str">
        <f>"Apr "&amp;RIGHT(A6,4)</f>
        <v>Apr 2025</v>
      </c>
      <c r="B13" s="11">
        <v>398483</v>
      </c>
      <c r="C13" s="11">
        <v>47751894</v>
      </c>
      <c r="D13" s="11" t="s">
        <v>422</v>
      </c>
      <c r="E13" s="11" t="s">
        <v>422</v>
      </c>
      <c r="F13" s="11">
        <v>47751894</v>
      </c>
    </row>
    <row r="14" spans="1:6" ht="12" customHeight="1" x14ac:dyDescent="0.2">
      <c r="A14" s="2" t="str">
        <f>"May "&amp;RIGHT(A6,4)</f>
        <v>May 2025</v>
      </c>
      <c r="B14" s="11">
        <v>7146802</v>
      </c>
      <c r="C14" s="11">
        <v>865844547</v>
      </c>
      <c r="D14" s="11" t="s">
        <v>422</v>
      </c>
      <c r="E14" s="11" t="s">
        <v>422</v>
      </c>
      <c r="F14" s="11">
        <v>865844547</v>
      </c>
    </row>
    <row r="15" spans="1:6" ht="12" customHeight="1" x14ac:dyDescent="0.2">
      <c r="A15" s="2" t="str">
        <f>"Jun "&amp;RIGHT(A6,4)</f>
        <v>Jun 2025</v>
      </c>
      <c r="B15" s="11">
        <v>8589348</v>
      </c>
      <c r="C15" s="11">
        <v>1000855071</v>
      </c>
      <c r="D15" s="11">
        <v>17809046</v>
      </c>
      <c r="E15" s="11">
        <v>6771871</v>
      </c>
      <c r="F15" s="11">
        <v>1025435988</v>
      </c>
    </row>
    <row r="16" spans="1:6" ht="12" customHeight="1" x14ac:dyDescent="0.2">
      <c r="A16" s="2" t="str">
        <f>"Jul "&amp;RIGHT(A6,4)</f>
        <v>Jul 2025</v>
      </c>
      <c r="B16" s="11">
        <v>3738243</v>
      </c>
      <c r="C16" s="11">
        <v>402782432</v>
      </c>
      <c r="D16" s="11" t="s">
        <v>422</v>
      </c>
      <c r="E16" s="11" t="s">
        <v>422</v>
      </c>
      <c r="F16" s="11">
        <v>402782432</v>
      </c>
    </row>
    <row r="17" spans="1:6" ht="12" customHeight="1" x14ac:dyDescent="0.2">
      <c r="A17" s="2" t="str">
        <f>"Aug "&amp;RIGHT(A6,4)</f>
        <v>Aug 2025</v>
      </c>
      <c r="B17" s="11">
        <v>2171646</v>
      </c>
      <c r="C17" s="11">
        <v>163374901</v>
      </c>
      <c r="D17" s="11" t="s">
        <v>422</v>
      </c>
      <c r="E17" s="11" t="s">
        <v>422</v>
      </c>
      <c r="F17" s="11">
        <v>163374901</v>
      </c>
    </row>
    <row r="18" spans="1:6" ht="12" customHeight="1" x14ac:dyDescent="0.2">
      <c r="A18" s="2" t="str">
        <f>"Sep "&amp;RIGHT(A6,4)</f>
        <v>Sep 2025</v>
      </c>
      <c r="B18" s="11">
        <v>846942</v>
      </c>
      <c r="C18" s="11">
        <v>-105558651</v>
      </c>
      <c r="D18" s="11">
        <v>75016710</v>
      </c>
      <c r="E18" s="11">
        <v>8091581</v>
      </c>
      <c r="F18" s="11">
        <v>-22450360</v>
      </c>
    </row>
    <row r="19" spans="1:6" ht="12" customHeight="1" x14ac:dyDescent="0.2">
      <c r="A19" s="12" t="s">
        <v>55</v>
      </c>
      <c r="B19" s="13">
        <v>1985752.75</v>
      </c>
      <c r="C19" s="13">
        <v>2386039161</v>
      </c>
      <c r="D19" s="13">
        <v>126280608</v>
      </c>
      <c r="E19" s="13">
        <v>18756070</v>
      </c>
      <c r="F19" s="13">
        <v>2531075839</v>
      </c>
    </row>
    <row r="20" spans="1:6" ht="12" customHeight="1" x14ac:dyDescent="0.2">
      <c r="A20" s="14" t="s">
        <v>426</v>
      </c>
      <c r="B20" s="15">
        <v>187188.2</v>
      </c>
      <c r="C20" s="15">
        <v>11002847</v>
      </c>
      <c r="D20" s="15">
        <v>14457345</v>
      </c>
      <c r="E20" s="15">
        <v>2202070</v>
      </c>
      <c r="F20" s="15">
        <v>27662262</v>
      </c>
    </row>
    <row r="21" spans="1:6" ht="12" customHeight="1" x14ac:dyDescent="0.2">
      <c r="A21" s="3" t="str">
        <f>"FY "&amp;RIGHT(A6,4)+1</f>
        <v>FY 2026</v>
      </c>
    </row>
    <row r="22" spans="1:6" ht="12" customHeight="1" x14ac:dyDescent="0.2">
      <c r="A22" s="2" t="str">
        <f>"Oct "&amp;RIGHT(A6,4)</f>
        <v>Oct 2025</v>
      </c>
      <c r="B22" s="11">
        <v>82498</v>
      </c>
      <c r="C22" s="11">
        <v>-806406</v>
      </c>
      <c r="D22" s="11" t="s">
        <v>422</v>
      </c>
      <c r="E22" s="11" t="s">
        <v>422</v>
      </c>
      <c r="F22" s="11">
        <v>-806406</v>
      </c>
    </row>
    <row r="23" spans="1:6" ht="12" customHeight="1" x14ac:dyDescent="0.2">
      <c r="A23" s="2" t="str">
        <f>"Nov "&amp;RIGHT(A6,4)</f>
        <v>Nov 2025</v>
      </c>
      <c r="B23" s="11">
        <v>266948</v>
      </c>
      <c r="C23" s="11">
        <v>-261228</v>
      </c>
      <c r="D23" s="11" t="s">
        <v>422</v>
      </c>
      <c r="E23" s="11" t="s">
        <v>422</v>
      </c>
      <c r="F23" s="11">
        <v>-261228</v>
      </c>
    </row>
    <row r="24" spans="1:6" ht="12" customHeight="1" x14ac:dyDescent="0.2">
      <c r="A24" s="2" t="str">
        <f>"Dec "&amp;RIGHT(A6,4)</f>
        <v>Dec 2025</v>
      </c>
      <c r="B24" s="11">
        <v>145175</v>
      </c>
      <c r="C24" s="11">
        <v>-685620</v>
      </c>
      <c r="D24" s="11">
        <v>8759320</v>
      </c>
      <c r="E24" s="11" t="s">
        <v>422</v>
      </c>
      <c r="F24" s="11">
        <v>8073700</v>
      </c>
    </row>
    <row r="25" spans="1:6" ht="12" customHeight="1" x14ac:dyDescent="0.2">
      <c r="A25" s="2" t="str">
        <f>"Jan "&amp;RIGHT(A6,4)+1</f>
        <v>Jan 2026</v>
      </c>
      <c r="B25" s="11">
        <v>53230</v>
      </c>
      <c r="C25" s="11">
        <v>103554</v>
      </c>
      <c r="D25" s="11" t="s">
        <v>422</v>
      </c>
      <c r="E25" s="11" t="s">
        <v>422</v>
      </c>
      <c r="F25" s="11">
        <v>103554</v>
      </c>
    </row>
    <row r="26" spans="1:6" ht="12" customHeight="1" x14ac:dyDescent="0.2">
      <c r="A26" s="2" t="str">
        <f>"Feb "&amp;RIGHT(A6,4)+1</f>
        <v>Feb 2026</v>
      </c>
      <c r="B26" s="11">
        <v>9502</v>
      </c>
      <c r="C26" s="11">
        <v>0</v>
      </c>
      <c r="D26" s="11" t="s">
        <v>422</v>
      </c>
      <c r="E26" s="11" t="s">
        <v>422</v>
      </c>
      <c r="F26" s="11">
        <v>0</v>
      </c>
    </row>
    <row r="27" spans="1:6" ht="12" customHeight="1" x14ac:dyDescent="0.2">
      <c r="A27" s="2" t="str">
        <f>"Mar "&amp;RIGHT(A6,4)+1</f>
        <v>Mar 2026</v>
      </c>
      <c r="B27" s="11" t="s">
        <v>422</v>
      </c>
      <c r="C27" s="11" t="s">
        <v>422</v>
      </c>
      <c r="D27" s="11" t="s">
        <v>422</v>
      </c>
      <c r="E27" s="11" t="s">
        <v>422</v>
      </c>
      <c r="F27" s="11" t="s">
        <v>422</v>
      </c>
    </row>
    <row r="28" spans="1:6" ht="12" customHeight="1" x14ac:dyDescent="0.2">
      <c r="A28" s="2" t="str">
        <f>"Apr "&amp;RIGHT(A6,4)+1</f>
        <v>Apr 2026</v>
      </c>
      <c r="B28" s="11" t="s">
        <v>422</v>
      </c>
      <c r="C28" s="11" t="s">
        <v>422</v>
      </c>
      <c r="D28" s="11" t="s">
        <v>422</v>
      </c>
      <c r="E28" s="11" t="s">
        <v>422</v>
      </c>
      <c r="F28" s="11" t="s">
        <v>422</v>
      </c>
    </row>
    <row r="29" spans="1:6" ht="12" customHeight="1" x14ac:dyDescent="0.2">
      <c r="A29" s="2" t="str">
        <f>"May "&amp;RIGHT(A6,4)+1</f>
        <v>May 2026</v>
      </c>
      <c r="B29" s="11" t="s">
        <v>422</v>
      </c>
      <c r="C29" s="11" t="s">
        <v>422</v>
      </c>
      <c r="D29" s="11" t="s">
        <v>422</v>
      </c>
      <c r="E29" s="11" t="s">
        <v>422</v>
      </c>
      <c r="F29" s="11" t="s">
        <v>422</v>
      </c>
    </row>
    <row r="30" spans="1:6" ht="12" customHeight="1" x14ac:dyDescent="0.2">
      <c r="A30" s="2" t="str">
        <f>"Jun "&amp;RIGHT(A6,4)+1</f>
        <v>Jun 2026</v>
      </c>
      <c r="B30" s="11" t="s">
        <v>422</v>
      </c>
      <c r="C30" s="11" t="s">
        <v>422</v>
      </c>
      <c r="D30" s="11" t="s">
        <v>422</v>
      </c>
      <c r="E30" s="11" t="s">
        <v>422</v>
      </c>
      <c r="F30" s="11" t="s">
        <v>422</v>
      </c>
    </row>
    <row r="31" spans="1:6" ht="12" customHeight="1" x14ac:dyDescent="0.2">
      <c r="A31" s="2" t="str">
        <f>"Jul "&amp;RIGHT(A6,4)+1</f>
        <v>Jul 2026</v>
      </c>
      <c r="B31" s="11" t="s">
        <v>422</v>
      </c>
      <c r="C31" s="11" t="s">
        <v>422</v>
      </c>
      <c r="D31" s="11" t="s">
        <v>422</v>
      </c>
      <c r="E31" s="11" t="s">
        <v>422</v>
      </c>
      <c r="F31" s="11" t="s">
        <v>422</v>
      </c>
    </row>
    <row r="32" spans="1:6" ht="12" customHeight="1" x14ac:dyDescent="0.2">
      <c r="A32" s="2" t="str">
        <f>"Aug "&amp;RIGHT(A6,4)+1</f>
        <v>Aug 2026</v>
      </c>
      <c r="B32" s="11" t="s">
        <v>422</v>
      </c>
      <c r="C32" s="11" t="s">
        <v>422</v>
      </c>
      <c r="D32" s="11" t="s">
        <v>422</v>
      </c>
      <c r="E32" s="11" t="s">
        <v>422</v>
      </c>
      <c r="F32" s="11" t="s">
        <v>422</v>
      </c>
    </row>
    <row r="33" spans="1:6" ht="12" customHeight="1" x14ac:dyDescent="0.2">
      <c r="A33" s="2" t="str">
        <f>"Sep "&amp;RIGHT(A6,4)+1</f>
        <v>Sep 2026</v>
      </c>
      <c r="B33" s="11" t="s">
        <v>422</v>
      </c>
      <c r="C33" s="11" t="s">
        <v>422</v>
      </c>
      <c r="D33" s="11" t="s">
        <v>422</v>
      </c>
      <c r="E33" s="11" t="s">
        <v>422</v>
      </c>
      <c r="F33" s="11" t="s">
        <v>422</v>
      </c>
    </row>
    <row r="34" spans="1:6" ht="12" customHeight="1" x14ac:dyDescent="0.2">
      <c r="A34" s="12" t="s">
        <v>55</v>
      </c>
      <c r="B34" s="13">
        <v>111470.6</v>
      </c>
      <c r="C34" s="13">
        <v>-1649700</v>
      </c>
      <c r="D34" s="13">
        <v>8759320</v>
      </c>
      <c r="E34" s="13" t="s">
        <v>422</v>
      </c>
      <c r="F34" s="13">
        <v>7109620</v>
      </c>
    </row>
    <row r="35" spans="1:6" ht="12" customHeight="1" x14ac:dyDescent="0.2">
      <c r="A35" s="14" t="str">
        <f>"Total "&amp;MID(A20,7,LEN(A20)-13)&amp;" Months"</f>
        <v>Total 5 Months</v>
      </c>
      <c r="B35" s="15">
        <v>111470.6</v>
      </c>
      <c r="C35" s="15">
        <v>-1649700</v>
      </c>
      <c r="D35" s="15">
        <v>8759320</v>
      </c>
      <c r="E35" s="15" t="s">
        <v>422</v>
      </c>
      <c r="F35" s="15">
        <v>7109620</v>
      </c>
    </row>
    <row r="36" spans="1:6" ht="12" customHeight="1" x14ac:dyDescent="0.2">
      <c r="A36" s="85"/>
      <c r="B36" s="85"/>
      <c r="C36" s="85"/>
      <c r="D36" s="85"/>
      <c r="E36" s="85"/>
    </row>
    <row r="37" spans="1:6" ht="94.15" customHeight="1" x14ac:dyDescent="0.2">
      <c r="A37" s="87" t="s">
        <v>416</v>
      </c>
      <c r="B37" s="87"/>
      <c r="C37" s="87"/>
      <c r="D37" s="87"/>
      <c r="E37" s="87"/>
      <c r="F37" s="87"/>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2" t="s">
        <v>446</v>
      </c>
      <c r="B1" s="92"/>
      <c r="C1" s="92"/>
      <c r="D1" s="92"/>
      <c r="E1" s="92"/>
      <c r="F1" s="92"/>
      <c r="G1" s="92"/>
      <c r="H1" s="92"/>
      <c r="I1" s="92"/>
      <c r="J1" s="139">
        <v>46150</v>
      </c>
    </row>
    <row r="2" spans="1:10" ht="12" customHeight="1" x14ac:dyDescent="0.2">
      <c r="A2" s="94" t="s">
        <v>131</v>
      </c>
      <c r="B2" s="94"/>
      <c r="C2" s="94"/>
      <c r="D2" s="94"/>
      <c r="E2" s="94"/>
      <c r="F2" s="94"/>
      <c r="G2" s="94"/>
      <c r="H2" s="94"/>
      <c r="I2" s="94"/>
      <c r="J2" s="1"/>
    </row>
    <row r="3" spans="1:10" ht="24" customHeight="1" x14ac:dyDescent="0.2">
      <c r="A3" s="96" t="s">
        <v>50</v>
      </c>
      <c r="B3" s="91" t="s">
        <v>132</v>
      </c>
      <c r="C3" s="91"/>
      <c r="D3" s="89"/>
      <c r="E3" s="88" t="s">
        <v>19</v>
      </c>
      <c r="F3" s="88" t="s">
        <v>133</v>
      </c>
      <c r="G3" s="88" t="s">
        <v>394</v>
      </c>
      <c r="H3" s="88" t="s">
        <v>134</v>
      </c>
      <c r="I3" s="88" t="s">
        <v>135</v>
      </c>
      <c r="J3" s="90" t="s">
        <v>136</v>
      </c>
    </row>
    <row r="4" spans="1:10" ht="24" customHeight="1" x14ac:dyDescent="0.2">
      <c r="A4" s="97"/>
      <c r="B4" s="10" t="s">
        <v>137</v>
      </c>
      <c r="C4" s="10" t="s">
        <v>85</v>
      </c>
      <c r="D4" s="10" t="s">
        <v>55</v>
      </c>
      <c r="E4" s="89"/>
      <c r="F4" s="98"/>
      <c r="G4" s="89"/>
      <c r="H4" s="89"/>
      <c r="I4" s="89"/>
      <c r="J4" s="91"/>
    </row>
    <row r="5" spans="1:10" ht="12" customHeight="1" x14ac:dyDescent="0.2">
      <c r="A5" s="1"/>
      <c r="B5" s="85" t="str">
        <f>REPT("-",90)&amp;" Dollars "&amp;REPT("-",140)</f>
        <v>------------------------------------------------------------------------------------------ Dollars --------------------------------------------------------------------------------------------------------------------------------------------</v>
      </c>
      <c r="C5" s="85"/>
      <c r="D5" s="85"/>
      <c r="E5" s="85"/>
      <c r="F5" s="85"/>
      <c r="G5" s="85"/>
      <c r="H5" s="85"/>
      <c r="I5" s="85"/>
      <c r="J5" s="85"/>
    </row>
    <row r="6" spans="1:10" ht="12" customHeight="1" x14ac:dyDescent="0.2">
      <c r="A6" s="3" t="s">
        <v>425</v>
      </c>
    </row>
    <row r="7" spans="1:10" ht="12" customHeight="1" x14ac:dyDescent="0.2">
      <c r="A7" s="2" t="str">
        <f>"Oct "&amp;RIGHT(A6,4)-1</f>
        <v>Oct 2024</v>
      </c>
      <c r="B7" s="11">
        <v>304347893.14999998</v>
      </c>
      <c r="C7" s="11">
        <v>1710816253.01</v>
      </c>
      <c r="D7" s="11">
        <v>2015164146.1600001</v>
      </c>
      <c r="E7" s="11" t="s">
        <v>422</v>
      </c>
      <c r="F7" s="11">
        <v>711854345.71000004</v>
      </c>
      <c r="G7" s="11">
        <v>721315.43</v>
      </c>
      <c r="H7" s="11">
        <v>387659569.39999998</v>
      </c>
      <c r="I7" s="11">
        <v>555816.06999999995</v>
      </c>
      <c r="J7" s="11">
        <v>3115955192.77</v>
      </c>
    </row>
    <row r="8" spans="1:10" ht="12" customHeight="1" x14ac:dyDescent="0.2">
      <c r="A8" s="2" t="str">
        <f>"Nov "&amp;RIGHT(A6,4)-1</f>
        <v>Nov 2024</v>
      </c>
      <c r="B8" s="11">
        <v>234197067.03</v>
      </c>
      <c r="C8" s="11">
        <v>1316748527.0699999</v>
      </c>
      <c r="D8" s="11">
        <v>1550945594.0999999</v>
      </c>
      <c r="E8" s="11" t="s">
        <v>422</v>
      </c>
      <c r="F8" s="11">
        <v>557798857.21000004</v>
      </c>
      <c r="G8" s="11">
        <v>102485.28</v>
      </c>
      <c r="H8" s="11">
        <v>311168111.89999998</v>
      </c>
      <c r="I8" s="11">
        <v>68123.460000000006</v>
      </c>
      <c r="J8" s="11">
        <v>2420083171.9499998</v>
      </c>
    </row>
    <row r="9" spans="1:10" ht="12" customHeight="1" x14ac:dyDescent="0.2">
      <c r="A9" s="2" t="str">
        <f>"Dec "&amp;RIGHT(A6,4)-1</f>
        <v>Dec 2024</v>
      </c>
      <c r="B9" s="11">
        <v>213590950.66999999</v>
      </c>
      <c r="C9" s="11">
        <v>1205076574.5999999</v>
      </c>
      <c r="D9" s="11">
        <v>1418667525.27</v>
      </c>
      <c r="E9" s="11" t="s">
        <v>422</v>
      </c>
      <c r="F9" s="11">
        <v>495028944.04000002</v>
      </c>
      <c r="G9" s="11">
        <v>74558.820000000007</v>
      </c>
      <c r="H9" s="11">
        <v>338330688.19999999</v>
      </c>
      <c r="I9" s="11">
        <v>2833444</v>
      </c>
      <c r="J9" s="11">
        <v>2254935160.3299999</v>
      </c>
    </row>
    <row r="10" spans="1:10" ht="12" customHeight="1" x14ac:dyDescent="0.2">
      <c r="A10" s="2" t="str">
        <f>"Jan "&amp;RIGHT(A6,4)</f>
        <v>Jan 2025</v>
      </c>
      <c r="B10" s="11">
        <v>246579606.09999999</v>
      </c>
      <c r="C10" s="11">
        <v>1383623921.05</v>
      </c>
      <c r="D10" s="11">
        <v>1630203527.1500001</v>
      </c>
      <c r="E10" s="11" t="s">
        <v>422</v>
      </c>
      <c r="F10" s="11">
        <v>558014650.55999994</v>
      </c>
      <c r="G10" s="11">
        <v>570490.65</v>
      </c>
      <c r="H10" s="11">
        <v>335733395.85000002</v>
      </c>
      <c r="I10" s="11">
        <v>167282.35</v>
      </c>
      <c r="J10" s="11">
        <v>2524689346.5599999</v>
      </c>
    </row>
    <row r="11" spans="1:10" ht="12" customHeight="1" x14ac:dyDescent="0.2">
      <c r="A11" s="2" t="str">
        <f>"Feb "&amp;RIGHT(A6,4)</f>
        <v>Feb 2025</v>
      </c>
      <c r="B11" s="11">
        <v>251591138.58000001</v>
      </c>
      <c r="C11" s="11">
        <v>1431363644.1600001</v>
      </c>
      <c r="D11" s="11">
        <v>1682954782.74</v>
      </c>
      <c r="E11" s="11" t="s">
        <v>422</v>
      </c>
      <c r="F11" s="11">
        <v>581970629.17999995</v>
      </c>
      <c r="G11" s="11">
        <v>32604.93</v>
      </c>
      <c r="H11" s="11">
        <v>335849643.88</v>
      </c>
      <c r="I11" s="11">
        <v>317915.34000000003</v>
      </c>
      <c r="J11" s="11">
        <v>2601125576.0700002</v>
      </c>
    </row>
    <row r="12" spans="1:10" ht="12" customHeight="1" x14ac:dyDescent="0.2">
      <c r="A12" s="2" t="str">
        <f>"Mar "&amp;RIGHT(A6,4)</f>
        <v>Mar 2025</v>
      </c>
      <c r="B12" s="11">
        <v>256555232.66</v>
      </c>
      <c r="C12" s="11">
        <v>1454633417.1300001</v>
      </c>
      <c r="D12" s="11">
        <v>1711188649.79</v>
      </c>
      <c r="E12" s="11" t="s">
        <v>422</v>
      </c>
      <c r="F12" s="11">
        <v>604188787.88999999</v>
      </c>
      <c r="G12" s="11">
        <v>148771.87</v>
      </c>
      <c r="H12" s="11">
        <v>395806262.17000002</v>
      </c>
      <c r="I12" s="11">
        <v>2871533.53</v>
      </c>
      <c r="J12" s="11">
        <v>2714204005.25</v>
      </c>
    </row>
    <row r="13" spans="1:10" ht="12" customHeight="1" x14ac:dyDescent="0.2">
      <c r="A13" s="2" t="str">
        <f>"Apr "&amp;RIGHT(A6,4)</f>
        <v>Apr 2025</v>
      </c>
      <c r="B13" s="11">
        <v>275865131.98000002</v>
      </c>
      <c r="C13" s="11">
        <v>1567240342.73</v>
      </c>
      <c r="D13" s="11">
        <v>1843105474.71</v>
      </c>
      <c r="E13" s="11" t="s">
        <v>422</v>
      </c>
      <c r="F13" s="11">
        <v>648348620.00999999</v>
      </c>
      <c r="G13" s="11">
        <v>21918.1</v>
      </c>
      <c r="H13" s="11">
        <v>378752657.76999998</v>
      </c>
      <c r="I13" s="11">
        <v>26929.77</v>
      </c>
      <c r="J13" s="11">
        <v>2870255600.3600001</v>
      </c>
    </row>
    <row r="14" spans="1:10" ht="12" customHeight="1" x14ac:dyDescent="0.2">
      <c r="A14" s="2" t="str">
        <f>"May "&amp;RIGHT(A6,4)</f>
        <v>May 2025</v>
      </c>
      <c r="B14" s="11">
        <v>264062584.25999999</v>
      </c>
      <c r="C14" s="11">
        <v>1493501380.3800001</v>
      </c>
      <c r="D14" s="11">
        <v>1757563964.6400001</v>
      </c>
      <c r="E14" s="11" t="s">
        <v>422</v>
      </c>
      <c r="F14" s="11">
        <v>628946157.05999994</v>
      </c>
      <c r="G14" s="11">
        <v>2627689.8199999998</v>
      </c>
      <c r="H14" s="11">
        <v>358897018.69999999</v>
      </c>
      <c r="I14" s="11">
        <v>7940795.8099999996</v>
      </c>
      <c r="J14" s="11">
        <v>2755975626.0300002</v>
      </c>
    </row>
    <row r="15" spans="1:10" ht="12" customHeight="1" x14ac:dyDescent="0.2">
      <c r="A15" s="2" t="str">
        <f>"Jun "&amp;RIGHT(A6,4)</f>
        <v>Jun 2025</v>
      </c>
      <c r="B15" s="11">
        <v>47364306.100000001</v>
      </c>
      <c r="C15" s="11">
        <v>283485866.52999997</v>
      </c>
      <c r="D15" s="11">
        <v>330850172.63</v>
      </c>
      <c r="E15" s="11" t="s">
        <v>422</v>
      </c>
      <c r="F15" s="11">
        <v>130409874.41</v>
      </c>
      <c r="G15" s="11">
        <v>95097928.040000007</v>
      </c>
      <c r="H15" s="11">
        <v>279415182.57999998</v>
      </c>
      <c r="I15" s="11">
        <v>244309163.96000001</v>
      </c>
      <c r="J15" s="11">
        <v>1080082321.6199999</v>
      </c>
    </row>
    <row r="16" spans="1:10" ht="12" customHeight="1" x14ac:dyDescent="0.2">
      <c r="A16" s="2" t="str">
        <f>"Jul "&amp;RIGHT(A6,4)</f>
        <v>Jul 2025</v>
      </c>
      <c r="B16" s="11">
        <v>6258760.5999999996</v>
      </c>
      <c r="C16" s="11">
        <v>43192545.119999997</v>
      </c>
      <c r="D16" s="11">
        <v>49451305.719999999</v>
      </c>
      <c r="E16" s="11" t="s">
        <v>422</v>
      </c>
      <c r="F16" s="11">
        <v>23957064.559999999</v>
      </c>
      <c r="G16" s="11">
        <v>57079378.799999997</v>
      </c>
      <c r="H16" s="11">
        <v>246162852.69999999</v>
      </c>
      <c r="I16" s="11">
        <v>320517177.76999998</v>
      </c>
      <c r="J16" s="11">
        <v>697167779.54999995</v>
      </c>
    </row>
    <row r="17" spans="1:10" ht="12" customHeight="1" x14ac:dyDescent="0.2">
      <c r="A17" s="2" t="str">
        <f>"Aug "&amp;RIGHT(A6,4)</f>
        <v>Aug 2025</v>
      </c>
      <c r="B17" s="11">
        <v>151103086.59999999</v>
      </c>
      <c r="C17" s="11">
        <v>900144800.98000002</v>
      </c>
      <c r="D17" s="11">
        <v>1051247887.58</v>
      </c>
      <c r="E17" s="11" t="s">
        <v>422</v>
      </c>
      <c r="F17" s="11">
        <v>358120417.62</v>
      </c>
      <c r="G17" s="11">
        <v>4015685.07</v>
      </c>
      <c r="H17" s="11">
        <v>286239172.01999998</v>
      </c>
      <c r="I17" s="11">
        <v>86410973.340000004</v>
      </c>
      <c r="J17" s="11">
        <v>1786034135.6300001</v>
      </c>
    </row>
    <row r="18" spans="1:10" ht="12" customHeight="1" x14ac:dyDescent="0.2">
      <c r="A18" s="2" t="str">
        <f>"Sep "&amp;RIGHT(A6,4)</f>
        <v>Sep 2025</v>
      </c>
      <c r="B18" s="11">
        <v>310566215.45999998</v>
      </c>
      <c r="C18" s="11">
        <v>1769663995.4200001</v>
      </c>
      <c r="D18" s="11">
        <v>2080230210.8800001</v>
      </c>
      <c r="E18" s="11" t="s">
        <v>422</v>
      </c>
      <c r="F18" s="11">
        <v>730044200.63999999</v>
      </c>
      <c r="G18" s="11">
        <v>43529.279999999999</v>
      </c>
      <c r="H18" s="11">
        <v>413713905.44999999</v>
      </c>
      <c r="I18" s="11">
        <v>73657439.629999995</v>
      </c>
      <c r="J18" s="11">
        <v>3297689285.8800001</v>
      </c>
    </row>
    <row r="19" spans="1:10" ht="12" customHeight="1" x14ac:dyDescent="0.2">
      <c r="A19" s="12" t="s">
        <v>55</v>
      </c>
      <c r="B19" s="13">
        <v>2562081973.1900001</v>
      </c>
      <c r="C19" s="13">
        <v>14559491268.18</v>
      </c>
      <c r="D19" s="13">
        <v>17121573241.370001</v>
      </c>
      <c r="E19" s="13" t="s">
        <v>422</v>
      </c>
      <c r="F19" s="13">
        <v>6028682548.8900003</v>
      </c>
      <c r="G19" s="13">
        <v>160536356.09</v>
      </c>
      <c r="H19" s="13">
        <v>4067728460.6199999</v>
      </c>
      <c r="I19" s="13">
        <v>739676595.02999997</v>
      </c>
      <c r="J19" s="13">
        <v>28118197202</v>
      </c>
    </row>
    <row r="20" spans="1:10" ht="12" customHeight="1" x14ac:dyDescent="0.2">
      <c r="A20" s="14" t="s">
        <v>426</v>
      </c>
      <c r="B20" s="15">
        <v>1250306655.53</v>
      </c>
      <c r="C20" s="15">
        <v>7047628919.8900003</v>
      </c>
      <c r="D20" s="15">
        <v>8297935575.4200001</v>
      </c>
      <c r="E20" s="15" t="s">
        <v>422</v>
      </c>
      <c r="F20" s="15">
        <v>2904667426.6999998</v>
      </c>
      <c r="G20" s="15">
        <v>1501455.11</v>
      </c>
      <c r="H20" s="15">
        <v>1708741409.23</v>
      </c>
      <c r="I20" s="15">
        <v>3942581.22</v>
      </c>
      <c r="J20" s="15">
        <v>12916788447.68</v>
      </c>
    </row>
    <row r="21" spans="1:10" ht="12" customHeight="1" x14ac:dyDescent="0.2">
      <c r="A21" s="3" t="str">
        <f>"FY "&amp;RIGHT(A6,4)+1</f>
        <v>FY 2026</v>
      </c>
    </row>
    <row r="22" spans="1:10" ht="12" customHeight="1" x14ac:dyDescent="0.2">
      <c r="A22" s="2" t="str">
        <f>"Oct "&amp;RIGHT(A6,4)</f>
        <v>Oct 2025</v>
      </c>
      <c r="B22" s="11">
        <v>313064938.82999998</v>
      </c>
      <c r="C22" s="11">
        <v>1763770474.8699999</v>
      </c>
      <c r="D22" s="11">
        <v>2076835413.7</v>
      </c>
      <c r="E22" s="11" t="s">
        <v>422</v>
      </c>
      <c r="F22" s="11">
        <v>736750483.83000004</v>
      </c>
      <c r="G22" s="11">
        <v>155241.79999999999</v>
      </c>
      <c r="H22" s="11">
        <v>405478295.49000001</v>
      </c>
      <c r="I22" s="11">
        <v>39468.410000000003</v>
      </c>
      <c r="J22" s="11">
        <v>3219258903.23</v>
      </c>
    </row>
    <row r="23" spans="1:10" ht="12" customHeight="1" x14ac:dyDescent="0.2">
      <c r="A23" s="2" t="str">
        <f>"Nov "&amp;RIGHT(A6,4)</f>
        <v>Nov 2025</v>
      </c>
      <c r="B23" s="11">
        <v>229592918.03999999</v>
      </c>
      <c r="C23" s="11">
        <v>1291213089.6700001</v>
      </c>
      <c r="D23" s="11">
        <v>1520806007.71</v>
      </c>
      <c r="E23" s="11" t="s">
        <v>422</v>
      </c>
      <c r="F23" s="11">
        <v>551254601.30999994</v>
      </c>
      <c r="G23" s="11">
        <v>0</v>
      </c>
      <c r="H23" s="11">
        <v>308650373.63</v>
      </c>
      <c r="I23" s="11">
        <v>5801.33</v>
      </c>
      <c r="J23" s="11">
        <v>2380716783.98</v>
      </c>
    </row>
    <row r="24" spans="1:10" ht="12" customHeight="1" x14ac:dyDescent="0.2">
      <c r="A24" s="2" t="str">
        <f>"Dec "&amp;RIGHT(A6,4)</f>
        <v>Dec 2025</v>
      </c>
      <c r="B24" s="11">
        <v>218485616.21000001</v>
      </c>
      <c r="C24" s="11">
        <v>1230817652</v>
      </c>
      <c r="D24" s="11">
        <v>1449303268.21</v>
      </c>
      <c r="E24" s="11" t="s">
        <v>422</v>
      </c>
      <c r="F24" s="11">
        <v>504440268.56</v>
      </c>
      <c r="G24" s="11">
        <v>1690519.86</v>
      </c>
      <c r="H24" s="11">
        <v>356913368.82999998</v>
      </c>
      <c r="I24" s="11">
        <v>2350327.87</v>
      </c>
      <c r="J24" s="11">
        <v>2314697753.3299999</v>
      </c>
    </row>
    <row r="25" spans="1:10" ht="12" customHeight="1" x14ac:dyDescent="0.2">
      <c r="A25" s="2" t="str">
        <f>"Jan "&amp;RIGHT(A6,4)+1</f>
        <v>Jan 2026</v>
      </c>
      <c r="B25" s="11">
        <v>244825296.05000001</v>
      </c>
      <c r="C25" s="11">
        <v>1377200517.04</v>
      </c>
      <c r="D25" s="11">
        <v>1622025813.0899999</v>
      </c>
      <c r="E25" s="11" t="s">
        <v>422</v>
      </c>
      <c r="F25" s="11">
        <v>554203042.35000002</v>
      </c>
      <c r="G25" s="11">
        <v>690486.58</v>
      </c>
      <c r="H25" s="11">
        <v>329311340.60000002</v>
      </c>
      <c r="I25" s="11">
        <v>507536.34</v>
      </c>
      <c r="J25" s="11">
        <v>2506738218.96</v>
      </c>
    </row>
    <row r="26" spans="1:10" ht="12" customHeight="1" x14ac:dyDescent="0.2">
      <c r="A26" s="2" t="str">
        <f>"Feb "&amp;RIGHT(A6,4)+1</f>
        <v>Feb 2026</v>
      </c>
      <c r="B26" s="11">
        <v>260427188.16999999</v>
      </c>
      <c r="C26" s="11">
        <v>1474602316.5799999</v>
      </c>
      <c r="D26" s="11">
        <v>1735029504.75</v>
      </c>
      <c r="E26" s="11" t="s">
        <v>422</v>
      </c>
      <c r="F26" s="11">
        <v>597903381.13999999</v>
      </c>
      <c r="G26" s="11">
        <v>148820.18</v>
      </c>
      <c r="H26" s="11">
        <v>343118110.87</v>
      </c>
      <c r="I26" s="11">
        <v>425823.94</v>
      </c>
      <c r="J26" s="11">
        <v>2676625640.8800001</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1266395957.3</v>
      </c>
      <c r="C34" s="13">
        <v>7137604050.1599998</v>
      </c>
      <c r="D34" s="13">
        <v>8404000007.46</v>
      </c>
      <c r="E34" s="13" t="s">
        <v>422</v>
      </c>
      <c r="F34" s="13">
        <v>2944551777.1900001</v>
      </c>
      <c r="G34" s="13">
        <v>2685068.42</v>
      </c>
      <c r="H34" s="13">
        <v>1743471489.4200001</v>
      </c>
      <c r="I34" s="13">
        <v>3328957.89</v>
      </c>
      <c r="J34" s="13">
        <v>13098037300.379999</v>
      </c>
    </row>
    <row r="35" spans="1:10" ht="12" customHeight="1" x14ac:dyDescent="0.2">
      <c r="A35" s="14" t="str">
        <f>"Total "&amp;MID(A20,7,LEN(A20)-13)&amp;" Months"</f>
        <v>Total 5 Months</v>
      </c>
      <c r="B35" s="15">
        <v>1266395957.3</v>
      </c>
      <c r="C35" s="15">
        <v>7137604050.1599998</v>
      </c>
      <c r="D35" s="15">
        <v>8404000007.46</v>
      </c>
      <c r="E35" s="15" t="s">
        <v>422</v>
      </c>
      <c r="F35" s="15">
        <v>2944551777.1900001</v>
      </c>
      <c r="G35" s="15">
        <v>2685068.42</v>
      </c>
      <c r="H35" s="15">
        <v>1743471489.4200001</v>
      </c>
      <c r="I35" s="15">
        <v>3328957.89</v>
      </c>
      <c r="J35" s="15">
        <v>13098037300.379999</v>
      </c>
    </row>
    <row r="36" spans="1:10" ht="12" customHeight="1" x14ac:dyDescent="0.2">
      <c r="A36" s="85"/>
      <c r="B36" s="85"/>
      <c r="C36" s="85"/>
      <c r="D36" s="85"/>
      <c r="E36" s="85"/>
      <c r="F36" s="85"/>
      <c r="G36" s="85"/>
      <c r="H36" s="85"/>
      <c r="I36" s="85"/>
    </row>
    <row r="37" spans="1:10" ht="69.95" customHeight="1" x14ac:dyDescent="0.2">
      <c r="A37" s="136" t="s">
        <v>442</v>
      </c>
      <c r="B37" s="136"/>
      <c r="C37" s="136"/>
      <c r="D37" s="136"/>
      <c r="E37" s="136"/>
      <c r="F37" s="136"/>
      <c r="G37" s="136"/>
      <c r="H37" s="136"/>
      <c r="I37" s="136"/>
      <c r="J37" s="136"/>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7109375" customWidth="1"/>
  </cols>
  <sheetData>
    <row r="1" spans="1:11" ht="12" customHeight="1" x14ac:dyDescent="0.2">
      <c r="A1" s="92" t="s">
        <v>445</v>
      </c>
      <c r="B1" s="92"/>
      <c r="C1" s="92"/>
      <c r="D1" s="92"/>
      <c r="E1" s="92"/>
      <c r="F1" s="92"/>
      <c r="G1" s="92"/>
      <c r="H1" s="92"/>
      <c r="I1" s="92"/>
      <c r="J1" s="93"/>
      <c r="K1" s="139">
        <v>46150</v>
      </c>
    </row>
    <row r="2" spans="1:11" ht="12" customHeight="1" x14ac:dyDescent="0.2">
      <c r="A2" s="94" t="s">
        <v>319</v>
      </c>
      <c r="B2" s="94"/>
      <c r="C2" s="94"/>
      <c r="D2" s="94"/>
      <c r="E2" s="94"/>
      <c r="F2" s="94"/>
      <c r="G2" s="94"/>
      <c r="H2" s="94"/>
      <c r="I2" s="94"/>
      <c r="J2" s="95"/>
      <c r="K2" s="1"/>
    </row>
    <row r="3" spans="1:11" ht="24" customHeight="1" x14ac:dyDescent="0.2">
      <c r="A3" s="96" t="s">
        <v>50</v>
      </c>
      <c r="B3" s="88" t="s">
        <v>320</v>
      </c>
      <c r="C3" s="88" t="s">
        <v>51</v>
      </c>
      <c r="D3" s="88" t="s">
        <v>52</v>
      </c>
      <c r="E3" s="91" t="s">
        <v>53</v>
      </c>
      <c r="F3" s="89"/>
      <c r="G3" s="88" t="s">
        <v>193</v>
      </c>
      <c r="H3" s="88" t="s">
        <v>310</v>
      </c>
      <c r="I3" s="88" t="s">
        <v>258</v>
      </c>
      <c r="J3" s="88" t="s">
        <v>355</v>
      </c>
      <c r="K3" s="90" t="s">
        <v>54</v>
      </c>
    </row>
    <row r="4" spans="1:11" ht="24" customHeight="1" x14ac:dyDescent="0.2">
      <c r="A4" s="97"/>
      <c r="B4" s="89"/>
      <c r="C4" s="89"/>
      <c r="D4" s="89"/>
      <c r="E4" s="10" t="s">
        <v>192</v>
      </c>
      <c r="F4" s="10" t="s">
        <v>336</v>
      </c>
      <c r="G4" s="89"/>
      <c r="H4" s="89"/>
      <c r="I4" s="89"/>
      <c r="J4" s="98"/>
      <c r="K4" s="91"/>
    </row>
    <row r="5" spans="1:11" ht="12" customHeight="1" x14ac:dyDescent="0.2">
      <c r="A5" s="1"/>
      <c r="B5" s="85" t="str">
        <f>REPT("-",125)&amp;" Dollars "&amp;REPT("-",135)</f>
        <v>----------------------------------------------------------------------------------------------------------------------------- Dollars ---------------------------------------------------------------------------------------------------------------------------------------</v>
      </c>
      <c r="C5" s="85"/>
      <c r="D5" s="85"/>
      <c r="E5" s="85"/>
      <c r="F5" s="85"/>
      <c r="G5" s="85"/>
      <c r="H5" s="85"/>
      <c r="I5" s="85"/>
      <c r="J5" s="85"/>
      <c r="K5" s="85"/>
    </row>
    <row r="6" spans="1:11" ht="12" customHeight="1" x14ac:dyDescent="0.2">
      <c r="A6" s="3" t="s">
        <v>425</v>
      </c>
    </row>
    <row r="7" spans="1:11" ht="12" customHeight="1" x14ac:dyDescent="0.2">
      <c r="A7" s="2" t="str">
        <f>"Oct "&amp;RIGHT(A6,4)-1</f>
        <v>Oct 2024</v>
      </c>
      <c r="B7" s="11">
        <v>7803260380</v>
      </c>
      <c r="C7" s="11">
        <v>3343306114.0100002</v>
      </c>
      <c r="D7" s="11">
        <v>480940.67</v>
      </c>
      <c r="E7" s="11">
        <v>1206584976</v>
      </c>
      <c r="F7" s="11">
        <v>23640029.861499999</v>
      </c>
      <c r="G7" s="11">
        <v>206025178.51199999</v>
      </c>
      <c r="H7" s="11">
        <v>6727854</v>
      </c>
      <c r="I7" s="11" t="s">
        <v>422</v>
      </c>
      <c r="J7" s="11" t="s">
        <v>422</v>
      </c>
      <c r="K7" s="11">
        <v>12590025473.053499</v>
      </c>
    </row>
    <row r="8" spans="1:11" ht="12" customHeight="1" x14ac:dyDescent="0.2">
      <c r="A8" s="2" t="str">
        <f>"Nov "&amp;RIGHT(A6,4)-1</f>
        <v>Nov 2024</v>
      </c>
      <c r="B8" s="11">
        <v>8377479190</v>
      </c>
      <c r="C8" s="11">
        <v>2586421211.1500001</v>
      </c>
      <c r="D8" s="11">
        <v>378887.96</v>
      </c>
      <c r="E8" s="11">
        <v>601600873</v>
      </c>
      <c r="F8" s="11">
        <v>23617313.781399999</v>
      </c>
      <c r="G8" s="11">
        <v>183556677.50639999</v>
      </c>
      <c r="H8" s="11">
        <v>16336095</v>
      </c>
      <c r="I8" s="11" t="s">
        <v>422</v>
      </c>
      <c r="J8" s="11" t="s">
        <v>422</v>
      </c>
      <c r="K8" s="11">
        <v>11789390248.3978</v>
      </c>
    </row>
    <row r="9" spans="1:11" ht="12" customHeight="1" x14ac:dyDescent="0.2">
      <c r="A9" s="2" t="str">
        <f>"Dec "&amp;RIGHT(A6,4)-1</f>
        <v>Dec 2024</v>
      </c>
      <c r="B9" s="11">
        <v>9639260766</v>
      </c>
      <c r="C9" s="11">
        <v>2569472154.8400002</v>
      </c>
      <c r="D9" s="11">
        <v>334721.40000000002</v>
      </c>
      <c r="E9" s="11">
        <v>588409208</v>
      </c>
      <c r="F9" s="11">
        <v>22913652.0517</v>
      </c>
      <c r="G9" s="11">
        <v>190177523.25369999</v>
      </c>
      <c r="H9" s="11">
        <v>14240273</v>
      </c>
      <c r="I9" s="11">
        <v>10254443</v>
      </c>
      <c r="J9" s="11" t="s">
        <v>422</v>
      </c>
      <c r="K9" s="11">
        <v>13035062741.545401</v>
      </c>
    </row>
    <row r="10" spans="1:11" ht="12" customHeight="1" x14ac:dyDescent="0.2">
      <c r="A10" s="2" t="str">
        <f>"Jan "&amp;RIGHT(A6,4)</f>
        <v>Jan 2025</v>
      </c>
      <c r="B10" s="11">
        <v>7996302196</v>
      </c>
      <c r="C10" s="11">
        <v>2692620679.3400002</v>
      </c>
      <c r="D10" s="11">
        <v>412914.82</v>
      </c>
      <c r="E10" s="11">
        <v>595019657</v>
      </c>
      <c r="F10" s="11">
        <v>23061701.972899999</v>
      </c>
      <c r="G10" s="11">
        <v>136999399.71990001</v>
      </c>
      <c r="H10" s="11">
        <v>14237741</v>
      </c>
      <c r="I10" s="11" t="s">
        <v>422</v>
      </c>
      <c r="J10" s="11" t="s">
        <v>422</v>
      </c>
      <c r="K10" s="11">
        <v>11458654289.8528</v>
      </c>
    </row>
    <row r="11" spans="1:11" ht="12" customHeight="1" x14ac:dyDescent="0.2">
      <c r="A11" s="2" t="str">
        <f>"Feb "&amp;RIGHT(A6,4)</f>
        <v>Feb 2025</v>
      </c>
      <c r="B11" s="11">
        <v>7941219551</v>
      </c>
      <c r="C11" s="11">
        <v>2738418603.29</v>
      </c>
      <c r="D11" s="11">
        <v>389433.81</v>
      </c>
      <c r="E11" s="11">
        <v>567018887</v>
      </c>
      <c r="F11" s="11">
        <v>23199240.335299999</v>
      </c>
      <c r="G11" s="11">
        <v>104308970.7304</v>
      </c>
      <c r="H11" s="11">
        <v>13849353</v>
      </c>
      <c r="I11" s="11" t="s">
        <v>422</v>
      </c>
      <c r="J11" s="11" t="s">
        <v>422</v>
      </c>
      <c r="K11" s="11">
        <v>11388404039.165701</v>
      </c>
    </row>
    <row r="12" spans="1:11" ht="12" customHeight="1" x14ac:dyDescent="0.2">
      <c r="A12" s="2" t="str">
        <f>"Mar "&amp;RIGHT(A6,4)</f>
        <v>Mar 2025</v>
      </c>
      <c r="B12" s="11">
        <v>9378191021</v>
      </c>
      <c r="C12" s="11">
        <v>2999475058.8200002</v>
      </c>
      <c r="D12" s="11">
        <v>383328.81</v>
      </c>
      <c r="E12" s="11">
        <v>575823292</v>
      </c>
      <c r="F12" s="11">
        <v>23931240.005399998</v>
      </c>
      <c r="G12" s="11">
        <v>131152307.3008</v>
      </c>
      <c r="H12" s="11">
        <v>12369418</v>
      </c>
      <c r="I12" s="11">
        <v>5925816</v>
      </c>
      <c r="J12" s="11" t="s">
        <v>422</v>
      </c>
      <c r="K12" s="11">
        <v>13127251481.936199</v>
      </c>
    </row>
    <row r="13" spans="1:11" ht="12" customHeight="1" x14ac:dyDescent="0.2">
      <c r="A13" s="2" t="str">
        <f>"Apr "&amp;RIGHT(A6,4)</f>
        <v>Apr 2025</v>
      </c>
      <c r="B13" s="11">
        <v>7946961364</v>
      </c>
      <c r="C13" s="11">
        <v>2955022196.9299998</v>
      </c>
      <c r="D13" s="11">
        <v>415000.85</v>
      </c>
      <c r="E13" s="11">
        <v>605490342</v>
      </c>
      <c r="F13" s="11">
        <v>23467497.645500001</v>
      </c>
      <c r="G13" s="11">
        <v>103795080.27410001</v>
      </c>
      <c r="H13" s="11">
        <v>14572662</v>
      </c>
      <c r="I13" s="11" t="s">
        <v>422</v>
      </c>
      <c r="J13" s="11" t="s">
        <v>422</v>
      </c>
      <c r="K13" s="11">
        <v>11649724143.6996</v>
      </c>
    </row>
    <row r="14" spans="1:11" ht="12" customHeight="1" x14ac:dyDescent="0.2">
      <c r="A14" s="2" t="str">
        <f>"May "&amp;RIGHT(A6,4)</f>
        <v>May 2025</v>
      </c>
      <c r="B14" s="11">
        <v>7904265571</v>
      </c>
      <c r="C14" s="11">
        <v>2809044467.8200002</v>
      </c>
      <c r="D14" s="11">
        <v>409996.54</v>
      </c>
      <c r="E14" s="11">
        <v>578007884.14289999</v>
      </c>
      <c r="F14" s="11">
        <v>23530733.575599998</v>
      </c>
      <c r="G14" s="11">
        <v>117529409.722</v>
      </c>
      <c r="H14" s="11">
        <v>15192049</v>
      </c>
      <c r="I14" s="11" t="s">
        <v>422</v>
      </c>
      <c r="J14" s="11" t="s">
        <v>422</v>
      </c>
      <c r="K14" s="11">
        <v>11447980111.800501</v>
      </c>
    </row>
    <row r="15" spans="1:11" ht="12" customHeight="1" x14ac:dyDescent="0.2">
      <c r="A15" s="2" t="str">
        <f>"Jun "&amp;RIGHT(A6,4)</f>
        <v>Jun 2025</v>
      </c>
      <c r="B15" s="11">
        <v>9333558788</v>
      </c>
      <c r="C15" s="11">
        <v>1291076065.02</v>
      </c>
      <c r="D15" s="11">
        <v>172285.62</v>
      </c>
      <c r="E15" s="11">
        <v>591564728.85710001</v>
      </c>
      <c r="F15" s="11">
        <v>23163139.802099999</v>
      </c>
      <c r="G15" s="11">
        <v>176922547.98769999</v>
      </c>
      <c r="H15" s="11">
        <v>11184553</v>
      </c>
      <c r="I15" s="11">
        <v>16376792</v>
      </c>
      <c r="J15" s="11" t="s">
        <v>422</v>
      </c>
      <c r="K15" s="11">
        <v>11444018900.2869</v>
      </c>
    </row>
    <row r="16" spans="1:11" ht="12" customHeight="1" x14ac:dyDescent="0.2">
      <c r="A16" s="2" t="str">
        <f>"Jul "&amp;RIGHT(A6,4)</f>
        <v>Jul 2025</v>
      </c>
      <c r="B16" s="11">
        <v>7851854612</v>
      </c>
      <c r="C16" s="11">
        <v>874978233.31500006</v>
      </c>
      <c r="D16" s="11">
        <v>240431.04250000001</v>
      </c>
      <c r="E16" s="11">
        <v>585775865</v>
      </c>
      <c r="F16" s="11">
        <v>23425509.7663</v>
      </c>
      <c r="G16" s="11">
        <v>130210778.5914</v>
      </c>
      <c r="H16" s="11">
        <v>8636647</v>
      </c>
      <c r="I16" s="11" t="s">
        <v>422</v>
      </c>
      <c r="J16" s="11" t="s">
        <v>422</v>
      </c>
      <c r="K16" s="11">
        <v>9475122076.7152004</v>
      </c>
    </row>
    <row r="17" spans="1:11" ht="12" customHeight="1" x14ac:dyDescent="0.2">
      <c r="A17" s="2" t="str">
        <f>"Aug "&amp;RIGHT(A6,4)</f>
        <v>Aug 2025</v>
      </c>
      <c r="B17" s="11">
        <v>7819802063</v>
      </c>
      <c r="C17" s="11">
        <v>1980112545.5</v>
      </c>
      <c r="D17" s="11">
        <v>197870.17499999999</v>
      </c>
      <c r="E17" s="11">
        <v>575089223</v>
      </c>
      <c r="F17" s="11">
        <v>22694676.360599998</v>
      </c>
      <c r="G17" s="11">
        <v>125439340.89569999</v>
      </c>
      <c r="H17" s="11">
        <v>11629562</v>
      </c>
      <c r="I17" s="11" t="s">
        <v>422</v>
      </c>
      <c r="J17" s="11" t="s">
        <v>422</v>
      </c>
      <c r="K17" s="11">
        <v>10534965280.931299</v>
      </c>
    </row>
    <row r="18" spans="1:11" ht="12" customHeight="1" x14ac:dyDescent="0.2">
      <c r="A18" s="2" t="str">
        <f>"Sep "&amp;RIGHT(A6,4)</f>
        <v>Sep 2025</v>
      </c>
      <c r="B18" s="11">
        <v>9776469061</v>
      </c>
      <c r="C18" s="11">
        <v>3774995498.0799999</v>
      </c>
      <c r="D18" s="11">
        <v>426976.72749999998</v>
      </c>
      <c r="E18" s="11">
        <v>752550473</v>
      </c>
      <c r="F18" s="11">
        <v>95426585.265900001</v>
      </c>
      <c r="G18" s="11">
        <v>236585616.57589999</v>
      </c>
      <c r="H18" s="11">
        <v>24894893</v>
      </c>
      <c r="I18" s="11">
        <v>15228790</v>
      </c>
      <c r="J18" s="11" t="s">
        <v>422</v>
      </c>
      <c r="K18" s="11">
        <v>14676577893.6493</v>
      </c>
    </row>
    <row r="19" spans="1:11" ht="12" customHeight="1" x14ac:dyDescent="0.2">
      <c r="A19" s="12" t="s">
        <v>55</v>
      </c>
      <c r="B19" s="13">
        <v>101768624563</v>
      </c>
      <c r="C19" s="13">
        <v>30614942828.115002</v>
      </c>
      <c r="D19" s="13">
        <v>4242788.4249999998</v>
      </c>
      <c r="E19" s="13">
        <v>7822935409</v>
      </c>
      <c r="F19" s="13">
        <v>352071320.4242</v>
      </c>
      <c r="G19" s="13">
        <v>1842702831.0699999</v>
      </c>
      <c r="H19" s="13">
        <v>163871100</v>
      </c>
      <c r="I19" s="13">
        <v>47785841</v>
      </c>
      <c r="J19" s="13" t="s">
        <v>422</v>
      </c>
      <c r="K19" s="13">
        <v>142617176681.03421</v>
      </c>
    </row>
    <row r="20" spans="1:11" ht="12" customHeight="1" x14ac:dyDescent="0.2">
      <c r="A20" s="14" t="s">
        <v>426</v>
      </c>
      <c r="B20" s="15">
        <v>41757522083</v>
      </c>
      <c r="C20" s="15">
        <v>13930238762.629999</v>
      </c>
      <c r="D20" s="15">
        <v>1996898.66</v>
      </c>
      <c r="E20" s="15">
        <v>3558633601</v>
      </c>
      <c r="F20" s="15">
        <v>116431938.0028</v>
      </c>
      <c r="G20" s="15">
        <v>821067749.72239995</v>
      </c>
      <c r="H20" s="15">
        <v>65391316</v>
      </c>
      <c r="I20" s="15">
        <v>10254443</v>
      </c>
      <c r="J20" s="15" t="s">
        <v>422</v>
      </c>
      <c r="K20" s="15">
        <v>60261536792.015198</v>
      </c>
    </row>
    <row r="21" spans="1:11" ht="12" customHeight="1" x14ac:dyDescent="0.2">
      <c r="A21" s="3" t="str">
        <f>"FY "&amp;RIGHT(A6,4)+1</f>
        <v>FY 2026</v>
      </c>
    </row>
    <row r="22" spans="1:11" ht="12" customHeight="1" x14ac:dyDescent="0.2">
      <c r="A22" s="2" t="str">
        <f>"Oct "&amp;RIGHT(A6,4)</f>
        <v>Oct 2025</v>
      </c>
      <c r="B22" s="11">
        <v>7811603847</v>
      </c>
      <c r="C22" s="11">
        <v>3457704526.6149998</v>
      </c>
      <c r="D22" s="11">
        <v>423634.64250000002</v>
      </c>
      <c r="E22" s="11">
        <v>1118886380</v>
      </c>
      <c r="F22" s="11">
        <v>23225123.447099999</v>
      </c>
      <c r="G22" s="11">
        <v>136883095.8362</v>
      </c>
      <c r="H22" s="11">
        <v>35005</v>
      </c>
      <c r="I22" s="11" t="s">
        <v>422</v>
      </c>
      <c r="J22" s="11" t="s">
        <v>422</v>
      </c>
      <c r="K22" s="11">
        <v>12548761612.5408</v>
      </c>
    </row>
    <row r="23" spans="1:11" ht="12" customHeight="1" x14ac:dyDescent="0.2">
      <c r="A23" s="2" t="str">
        <f>"Nov "&amp;RIGHT(A6,4)</f>
        <v>Nov 2025</v>
      </c>
      <c r="B23" s="11">
        <v>7688630669</v>
      </c>
      <c r="C23" s="11">
        <v>2559098492.1849999</v>
      </c>
      <c r="D23" s="11">
        <v>326623.64750000002</v>
      </c>
      <c r="E23" s="11">
        <v>594653888</v>
      </c>
      <c r="F23" s="11">
        <v>23713549.584100001</v>
      </c>
      <c r="G23" s="11">
        <v>132704105.4307</v>
      </c>
      <c r="H23" s="11">
        <v>15276567</v>
      </c>
      <c r="I23" s="11" t="s">
        <v>422</v>
      </c>
      <c r="J23" s="11" t="s">
        <v>422</v>
      </c>
      <c r="K23" s="11">
        <v>11014403894.8473</v>
      </c>
    </row>
    <row r="24" spans="1:11" ht="12" customHeight="1" x14ac:dyDescent="0.2">
      <c r="A24" s="2" t="str">
        <f>"Dec "&amp;RIGHT(A6,4)</f>
        <v>Dec 2025</v>
      </c>
      <c r="B24" s="11">
        <v>8728662937</v>
      </c>
      <c r="C24" s="11">
        <v>2638634469.0799999</v>
      </c>
      <c r="D24" s="11">
        <v>299010.36249999999</v>
      </c>
      <c r="E24" s="11">
        <v>621529535</v>
      </c>
      <c r="F24" s="11">
        <v>52265764.515199997</v>
      </c>
      <c r="G24" s="11">
        <v>173946520.4941</v>
      </c>
      <c r="H24" s="11">
        <v>8392903</v>
      </c>
      <c r="I24" s="11">
        <v>11170665</v>
      </c>
      <c r="J24" s="11" t="s">
        <v>422</v>
      </c>
      <c r="K24" s="11">
        <v>12234901804.451799</v>
      </c>
    </row>
    <row r="25" spans="1:11" ht="12" customHeight="1" x14ac:dyDescent="0.2">
      <c r="A25" s="2" t="str">
        <f>"Jan "&amp;RIGHT(A6,4)+1</f>
        <v>Jan 2026</v>
      </c>
      <c r="B25" s="11">
        <v>7337706312</v>
      </c>
      <c r="C25" s="11">
        <v>2661161090.9749999</v>
      </c>
      <c r="D25" s="11">
        <v>372410.35249999998</v>
      </c>
      <c r="E25" s="11">
        <v>592200218</v>
      </c>
      <c r="F25" s="11">
        <v>22101546.081500001</v>
      </c>
      <c r="G25" s="11">
        <v>72896220.416600004</v>
      </c>
      <c r="H25" s="11">
        <v>13619703</v>
      </c>
      <c r="I25" s="11" t="s">
        <v>422</v>
      </c>
      <c r="J25" s="11" t="s">
        <v>422</v>
      </c>
      <c r="K25" s="11">
        <v>10700057500.8256</v>
      </c>
    </row>
    <row r="26" spans="1:11" ht="12" customHeight="1" x14ac:dyDescent="0.2">
      <c r="A26" s="2" t="str">
        <f>"Feb "&amp;RIGHT(A6,4)+1</f>
        <v>Feb 2026</v>
      </c>
      <c r="B26" s="11">
        <v>7228055374.8394003</v>
      </c>
      <c r="C26" s="11">
        <v>2801459549.875</v>
      </c>
      <c r="D26" s="11">
        <v>397307.3</v>
      </c>
      <c r="E26" s="11">
        <v>561569913</v>
      </c>
      <c r="F26" s="11">
        <v>22350995.087200001</v>
      </c>
      <c r="G26" s="11">
        <v>62295623.813500002</v>
      </c>
      <c r="H26" s="11">
        <v>8869884</v>
      </c>
      <c r="I26" s="11" t="s">
        <v>422</v>
      </c>
      <c r="J26" s="11" t="s">
        <v>422</v>
      </c>
      <c r="K26" s="11">
        <v>10684998647.9151</v>
      </c>
    </row>
    <row r="27" spans="1:11"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row>
    <row r="28" spans="1:11"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row>
    <row r="29" spans="1:11"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row>
    <row r="30" spans="1:11"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row>
    <row r="31" spans="1:11"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row>
    <row r="32" spans="1:11"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row>
    <row r="33" spans="1:11"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row>
    <row r="34" spans="1:11" ht="12" customHeight="1" x14ac:dyDescent="0.2">
      <c r="A34" s="12" t="s">
        <v>55</v>
      </c>
      <c r="B34" s="13">
        <v>38794659139.839401</v>
      </c>
      <c r="C34" s="13">
        <v>14118058128.73</v>
      </c>
      <c r="D34" s="13">
        <v>1818986.3049999999</v>
      </c>
      <c r="E34" s="13">
        <v>3488839934</v>
      </c>
      <c r="F34" s="13">
        <v>143656978.71509999</v>
      </c>
      <c r="G34" s="13">
        <v>578725565.99109995</v>
      </c>
      <c r="H34" s="13">
        <v>46194062</v>
      </c>
      <c r="I34" s="13">
        <v>11170665</v>
      </c>
      <c r="J34" s="13" t="s">
        <v>422</v>
      </c>
      <c r="K34" s="13">
        <v>57183123460.580597</v>
      </c>
    </row>
    <row r="35" spans="1:11" ht="12" customHeight="1" x14ac:dyDescent="0.2">
      <c r="A35" s="14" t="str">
        <f>"Total "&amp;MID(A20,7,LEN(A20)-13)&amp;" Months"</f>
        <v>Total 5 Months</v>
      </c>
      <c r="B35" s="15">
        <v>38794659139.839401</v>
      </c>
      <c r="C35" s="15">
        <v>14118058128.73</v>
      </c>
      <c r="D35" s="15">
        <v>1818986.3049999999</v>
      </c>
      <c r="E35" s="15">
        <v>3488839934</v>
      </c>
      <c r="F35" s="15">
        <v>143656978.71509999</v>
      </c>
      <c r="G35" s="15">
        <v>578725565.99109995</v>
      </c>
      <c r="H35" s="15">
        <v>46194062</v>
      </c>
      <c r="I35" s="15">
        <v>11170665</v>
      </c>
      <c r="J35" s="15" t="s">
        <v>422</v>
      </c>
      <c r="K35" s="15">
        <v>57183123460.580597</v>
      </c>
    </row>
    <row r="36" spans="1:11" ht="12" customHeight="1" x14ac:dyDescent="0.2">
      <c r="A36" s="85"/>
      <c r="B36" s="85"/>
      <c r="C36" s="85"/>
      <c r="D36" s="85"/>
      <c r="E36" s="85"/>
      <c r="F36" s="85"/>
      <c r="G36" s="85"/>
      <c r="H36" s="85"/>
      <c r="I36" s="85"/>
      <c r="J36" s="85"/>
      <c r="K36" s="85"/>
    </row>
    <row r="37" spans="1:11" ht="107.45" customHeight="1" x14ac:dyDescent="0.2">
      <c r="A37" s="87" t="s">
        <v>391</v>
      </c>
      <c r="B37" s="87"/>
      <c r="C37" s="87"/>
      <c r="D37" s="87"/>
      <c r="E37" s="87"/>
      <c r="F37" s="87"/>
      <c r="G37" s="87"/>
      <c r="H37" s="87"/>
      <c r="I37" s="87"/>
      <c r="J37" s="87"/>
      <c r="K37" s="87"/>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92" t="s">
        <v>445</v>
      </c>
      <c r="B1" s="92"/>
      <c r="C1" s="92"/>
      <c r="D1" s="92"/>
      <c r="E1" s="92"/>
      <c r="F1" s="92"/>
      <c r="G1" s="92"/>
      <c r="H1" s="92"/>
      <c r="I1" s="139">
        <v>46150</v>
      </c>
      <c r="J1" s="87"/>
      <c r="K1" s="87"/>
      <c r="L1" s="87"/>
      <c r="M1" s="87"/>
      <c r="N1" s="87"/>
      <c r="O1" s="87"/>
      <c r="P1" s="87"/>
      <c r="Q1" s="87"/>
      <c r="R1" s="137"/>
    </row>
    <row r="2" spans="1:18" ht="12" customHeight="1" x14ac:dyDescent="0.2">
      <c r="A2" s="94" t="s">
        <v>220</v>
      </c>
      <c r="B2" s="94"/>
      <c r="C2" s="94"/>
      <c r="D2" s="94"/>
      <c r="E2" s="94"/>
      <c r="F2" s="94"/>
      <c r="G2" s="94"/>
      <c r="H2" s="94"/>
      <c r="I2" s="1"/>
    </row>
    <row r="3" spans="1:18" ht="24" customHeight="1" x14ac:dyDescent="0.2">
      <c r="A3" s="96" t="s">
        <v>50</v>
      </c>
      <c r="B3" s="88" t="s">
        <v>132</v>
      </c>
      <c r="C3" s="88" t="s">
        <v>19</v>
      </c>
      <c r="D3" s="88" t="s">
        <v>133</v>
      </c>
      <c r="E3" s="88" t="s">
        <v>134</v>
      </c>
      <c r="F3" s="88" t="s">
        <v>135</v>
      </c>
      <c r="G3" s="88" t="s">
        <v>221</v>
      </c>
      <c r="H3" s="88" t="s">
        <v>222</v>
      </c>
      <c r="I3" s="90" t="s">
        <v>138</v>
      </c>
    </row>
    <row r="4" spans="1:18" ht="24" customHeight="1" x14ac:dyDescent="0.2">
      <c r="A4" s="97"/>
      <c r="B4" s="89"/>
      <c r="C4" s="89"/>
      <c r="D4" s="89"/>
      <c r="E4" s="89"/>
      <c r="F4" s="89"/>
      <c r="G4" s="89"/>
      <c r="H4" s="89"/>
      <c r="I4" s="91"/>
    </row>
    <row r="5" spans="1:18" ht="12" customHeight="1" x14ac:dyDescent="0.2">
      <c r="A5" s="1"/>
      <c r="B5" s="85" t="str">
        <f>REPT("-",90)&amp;" Dollars "&amp;REPT("-",94)</f>
        <v>------------------------------------------------------------------------------------------ Dollars ----------------------------------------------------------------------------------------------</v>
      </c>
      <c r="C5" s="85"/>
      <c r="D5" s="85"/>
      <c r="E5" s="85"/>
      <c r="F5" s="85"/>
      <c r="G5" s="85"/>
      <c r="H5" s="85"/>
      <c r="I5" s="85"/>
    </row>
    <row r="6" spans="1:18" ht="12" customHeight="1" x14ac:dyDescent="0.2">
      <c r="A6" s="3" t="s">
        <v>425</v>
      </c>
    </row>
    <row r="7" spans="1:18" ht="12" customHeight="1" x14ac:dyDescent="0.2">
      <c r="A7" s="2" t="str">
        <f>"Oct "&amp;RIGHT(A6,4)-1</f>
        <v>Oct 2024</v>
      </c>
      <c r="B7" s="11">
        <v>2242829532.75</v>
      </c>
      <c r="C7" s="11" t="s">
        <v>422</v>
      </c>
      <c r="D7" s="11">
        <v>712118305.70000005</v>
      </c>
      <c r="E7" s="11">
        <v>387801927.62</v>
      </c>
      <c r="F7" s="11">
        <v>556347.93999999994</v>
      </c>
      <c r="G7" s="11" t="s">
        <v>422</v>
      </c>
      <c r="H7" s="11" t="s">
        <v>422</v>
      </c>
      <c r="I7" s="11">
        <v>3343306114.0100002</v>
      </c>
    </row>
    <row r="8" spans="1:18" ht="12" customHeight="1" x14ac:dyDescent="0.2">
      <c r="A8" s="2" t="str">
        <f>"Nov "&amp;RIGHT(A6,4)-1</f>
        <v>Nov 2024</v>
      </c>
      <c r="B8" s="11">
        <v>1717294971.1800001</v>
      </c>
      <c r="C8" s="11" t="s">
        <v>422</v>
      </c>
      <c r="D8" s="11">
        <v>557837742.92999995</v>
      </c>
      <c r="E8" s="11">
        <v>311215923.44</v>
      </c>
      <c r="F8" s="11">
        <v>72573.600000000006</v>
      </c>
      <c r="G8" s="11" t="s">
        <v>422</v>
      </c>
      <c r="H8" s="11" t="s">
        <v>422</v>
      </c>
      <c r="I8" s="11">
        <v>2586421211.1500001</v>
      </c>
    </row>
    <row r="9" spans="1:18" ht="12" customHeight="1" x14ac:dyDescent="0.2">
      <c r="A9" s="2" t="str">
        <f>"Dec "&amp;RIGHT(A6,4)-1</f>
        <v>Dec 2024</v>
      </c>
      <c r="B9" s="11">
        <v>1550108953.3699999</v>
      </c>
      <c r="C9" s="11" t="s">
        <v>422</v>
      </c>
      <c r="D9" s="11">
        <v>495051010.83999997</v>
      </c>
      <c r="E9" s="11">
        <v>372622252.55000001</v>
      </c>
      <c r="F9" s="11">
        <v>2859572.08</v>
      </c>
      <c r="G9" s="11">
        <v>52039688</v>
      </c>
      <c r="H9" s="11">
        <v>96790678</v>
      </c>
      <c r="I9" s="11">
        <v>2569472154.8400002</v>
      </c>
    </row>
    <row r="10" spans="1:18" ht="12" customHeight="1" x14ac:dyDescent="0.2">
      <c r="A10" s="2" t="str">
        <f>"Jan "&amp;RIGHT(A6,4)</f>
        <v>Jan 2025</v>
      </c>
      <c r="B10" s="11">
        <v>1798080882.05</v>
      </c>
      <c r="C10" s="11" t="s">
        <v>422</v>
      </c>
      <c r="D10" s="11">
        <v>558213954.77999997</v>
      </c>
      <c r="E10" s="11">
        <v>336145610.06</v>
      </c>
      <c r="F10" s="11">
        <v>180232.45</v>
      </c>
      <c r="G10" s="11" t="s">
        <v>422</v>
      </c>
      <c r="H10" s="11" t="s">
        <v>422</v>
      </c>
      <c r="I10" s="11">
        <v>2692620679.3400002</v>
      </c>
    </row>
    <row r="11" spans="1:18" ht="12" customHeight="1" x14ac:dyDescent="0.2">
      <c r="A11" s="2" t="str">
        <f>"Feb "&amp;RIGHT(A6,4)</f>
        <v>Feb 2025</v>
      </c>
      <c r="B11" s="11">
        <v>1819983369.0799999</v>
      </c>
      <c r="C11" s="11" t="s">
        <v>422</v>
      </c>
      <c r="D11" s="11">
        <v>581983054.17999995</v>
      </c>
      <c r="E11" s="11">
        <v>336133344.37</v>
      </c>
      <c r="F11" s="11">
        <v>318835.65999999997</v>
      </c>
      <c r="G11" s="11" t="s">
        <v>422</v>
      </c>
      <c r="H11" s="11" t="s">
        <v>422</v>
      </c>
      <c r="I11" s="11">
        <v>2738418603.29</v>
      </c>
    </row>
    <row r="12" spans="1:18" ht="12" customHeight="1" x14ac:dyDescent="0.2">
      <c r="A12" s="2" t="str">
        <f>"Mar "&amp;RIGHT(A6,4)</f>
        <v>Mar 2025</v>
      </c>
      <c r="B12" s="11">
        <v>1832032136.1900001</v>
      </c>
      <c r="C12" s="11" t="s">
        <v>422</v>
      </c>
      <c r="D12" s="11">
        <v>604238218.09000003</v>
      </c>
      <c r="E12" s="11">
        <v>441097356.26999998</v>
      </c>
      <c r="F12" s="11">
        <v>2982841.27</v>
      </c>
      <c r="G12" s="11">
        <v>66211517</v>
      </c>
      <c r="H12" s="11">
        <v>52912990</v>
      </c>
      <c r="I12" s="11">
        <v>2999475058.8200002</v>
      </c>
    </row>
    <row r="13" spans="1:18" ht="12" customHeight="1" x14ac:dyDescent="0.2">
      <c r="A13" s="2" t="str">
        <f>"Apr "&amp;RIGHT(A6,4)</f>
        <v>Apr 2025</v>
      </c>
      <c r="B13" s="11">
        <v>1927347578.3499999</v>
      </c>
      <c r="C13" s="11" t="s">
        <v>422</v>
      </c>
      <c r="D13" s="11">
        <v>648349011.92999995</v>
      </c>
      <c r="E13" s="11">
        <v>378939667.68000001</v>
      </c>
      <c r="F13" s="11">
        <v>385938.97</v>
      </c>
      <c r="G13" s="11" t="s">
        <v>422</v>
      </c>
      <c r="H13" s="11" t="s">
        <v>422</v>
      </c>
      <c r="I13" s="11">
        <v>2955022196.9299998</v>
      </c>
    </row>
    <row r="14" spans="1:18" ht="12" customHeight="1" x14ac:dyDescent="0.2">
      <c r="A14" s="2" t="str">
        <f>"May "&amp;RIGHT(A6,4)</f>
        <v>May 2025</v>
      </c>
      <c r="B14" s="11">
        <v>1812397349.23</v>
      </c>
      <c r="C14" s="11" t="s">
        <v>422</v>
      </c>
      <c r="D14" s="11">
        <v>629809304.08000004</v>
      </c>
      <c r="E14" s="11">
        <v>358897018.69999999</v>
      </c>
      <c r="F14" s="11">
        <v>7940795.8099999996</v>
      </c>
      <c r="G14" s="11" t="s">
        <v>422</v>
      </c>
      <c r="H14" s="11" t="s">
        <v>422</v>
      </c>
      <c r="I14" s="11">
        <v>2809044467.8200002</v>
      </c>
    </row>
    <row r="15" spans="1:18" ht="12" customHeight="1" x14ac:dyDescent="0.2">
      <c r="A15" s="2" t="str">
        <f>"Jun "&amp;RIGHT(A6,4)</f>
        <v>Jun 2025</v>
      </c>
      <c r="B15" s="11">
        <v>429017822.33999997</v>
      </c>
      <c r="C15" s="11" t="s">
        <v>422</v>
      </c>
      <c r="D15" s="11">
        <v>158811426.13999999</v>
      </c>
      <c r="E15" s="11">
        <v>330530626.57999998</v>
      </c>
      <c r="F15" s="11">
        <v>244309163.96000001</v>
      </c>
      <c r="G15" s="11">
        <v>74978362</v>
      </c>
      <c r="H15" s="11">
        <v>53428664</v>
      </c>
      <c r="I15" s="11">
        <v>1291076065.02</v>
      </c>
    </row>
    <row r="16" spans="1:18" ht="12" customHeight="1" x14ac:dyDescent="0.2">
      <c r="A16" s="2" t="str">
        <f>"Jul "&amp;RIGHT(A6,4)</f>
        <v>Jul 2025</v>
      </c>
      <c r="B16" s="11">
        <v>266935193.405</v>
      </c>
      <c r="C16" s="11" t="s">
        <v>422</v>
      </c>
      <c r="D16" s="11">
        <v>40769897.359999999</v>
      </c>
      <c r="E16" s="11">
        <v>246602472.24000001</v>
      </c>
      <c r="F16" s="11">
        <v>320670670.31</v>
      </c>
      <c r="G16" s="11" t="s">
        <v>422</v>
      </c>
      <c r="H16" s="11" t="s">
        <v>422</v>
      </c>
      <c r="I16" s="11">
        <v>874978233.31500006</v>
      </c>
    </row>
    <row r="17" spans="1:9" ht="12" customHeight="1" x14ac:dyDescent="0.2">
      <c r="A17" s="2" t="str">
        <f>"Aug "&amp;RIGHT(A6,4)</f>
        <v>Aug 2025</v>
      </c>
      <c r="B17" s="11">
        <v>1247840653.4000001</v>
      </c>
      <c r="C17" s="11" t="s">
        <v>422</v>
      </c>
      <c r="D17" s="11">
        <v>359273073.89999998</v>
      </c>
      <c r="E17" s="11">
        <v>286389006.20999998</v>
      </c>
      <c r="F17" s="11">
        <v>86609811.989999995</v>
      </c>
      <c r="G17" s="11" t="s">
        <v>422</v>
      </c>
      <c r="H17" s="11" t="s">
        <v>422</v>
      </c>
      <c r="I17" s="11">
        <v>1980112545.5</v>
      </c>
    </row>
    <row r="18" spans="1:9" ht="12" customHeight="1" x14ac:dyDescent="0.2">
      <c r="A18" s="2" t="str">
        <f>"Sep "&amp;RIGHT(A6,4)</f>
        <v>Sep 2025</v>
      </c>
      <c r="B18" s="11">
        <v>2253086030.7800002</v>
      </c>
      <c r="C18" s="11" t="s">
        <v>422</v>
      </c>
      <c r="D18" s="11">
        <v>730058603.70000005</v>
      </c>
      <c r="E18" s="11">
        <v>469857517.69</v>
      </c>
      <c r="F18" s="11">
        <v>73658042.909999996</v>
      </c>
      <c r="G18" s="11">
        <v>210782739</v>
      </c>
      <c r="H18" s="11">
        <v>37552564</v>
      </c>
      <c r="I18" s="11">
        <v>3774995498.0799999</v>
      </c>
    </row>
    <row r="19" spans="1:9" ht="12" customHeight="1" x14ac:dyDescent="0.2">
      <c r="A19" s="12" t="s">
        <v>55</v>
      </c>
      <c r="B19" s="13">
        <v>18896954472.125</v>
      </c>
      <c r="C19" s="13" t="s">
        <v>422</v>
      </c>
      <c r="D19" s="13">
        <v>6076513603.6300001</v>
      </c>
      <c r="E19" s="13">
        <v>4256232723.4099998</v>
      </c>
      <c r="F19" s="13">
        <v>740544826.95000005</v>
      </c>
      <c r="G19" s="13">
        <v>404012306</v>
      </c>
      <c r="H19" s="13">
        <v>240684896</v>
      </c>
      <c r="I19" s="13">
        <v>30614942828.115002</v>
      </c>
    </row>
    <row r="20" spans="1:9" ht="12" customHeight="1" x14ac:dyDescent="0.2">
      <c r="A20" s="14" t="s">
        <v>426</v>
      </c>
      <c r="B20" s="15">
        <v>9128297708.4300003</v>
      </c>
      <c r="C20" s="15" t="s">
        <v>422</v>
      </c>
      <c r="D20" s="15">
        <v>2905204068.4299998</v>
      </c>
      <c r="E20" s="15">
        <v>1743919058.04</v>
      </c>
      <c r="F20" s="15">
        <v>3987561.73</v>
      </c>
      <c r="G20" s="15">
        <v>52039688</v>
      </c>
      <c r="H20" s="15">
        <v>96790678</v>
      </c>
      <c r="I20" s="15">
        <v>13930238762.629999</v>
      </c>
    </row>
    <row r="21" spans="1:9" ht="12" customHeight="1" x14ac:dyDescent="0.2">
      <c r="A21" s="3" t="str">
        <f>"FY "&amp;RIGHT(A6,4)+1</f>
        <v>FY 2026</v>
      </c>
    </row>
    <row r="22" spans="1:9" ht="12" customHeight="1" x14ac:dyDescent="0.2">
      <c r="A22" s="2" t="str">
        <f>"Oct "&amp;RIGHT(A6,4)</f>
        <v>Oct 2025</v>
      </c>
      <c r="B22" s="11">
        <v>2314980517.395</v>
      </c>
      <c r="C22" s="11" t="s">
        <v>422</v>
      </c>
      <c r="D22" s="11">
        <v>736803303.87</v>
      </c>
      <c r="E22" s="11">
        <v>405881236.94</v>
      </c>
      <c r="F22" s="11">
        <v>39468.410000000003</v>
      </c>
      <c r="G22" s="11" t="s">
        <v>422</v>
      </c>
      <c r="H22" s="11" t="s">
        <v>422</v>
      </c>
      <c r="I22" s="11">
        <v>3457704526.6149998</v>
      </c>
    </row>
    <row r="23" spans="1:9" ht="12" customHeight="1" x14ac:dyDescent="0.2">
      <c r="A23" s="2" t="str">
        <f>"Nov "&amp;RIGHT(A6,4)</f>
        <v>Nov 2025</v>
      </c>
      <c r="B23" s="11">
        <v>1699136584.4749999</v>
      </c>
      <c r="C23" s="11" t="s">
        <v>422</v>
      </c>
      <c r="D23" s="11">
        <v>551254601.30999994</v>
      </c>
      <c r="E23" s="11">
        <v>308697068.43000001</v>
      </c>
      <c r="F23" s="11">
        <v>10237.969999999999</v>
      </c>
      <c r="G23" s="11" t="s">
        <v>422</v>
      </c>
      <c r="H23" s="11" t="s">
        <v>422</v>
      </c>
      <c r="I23" s="11">
        <v>2559098492.1849999</v>
      </c>
    </row>
    <row r="24" spans="1:9" ht="12" customHeight="1" x14ac:dyDescent="0.2">
      <c r="A24" s="2" t="str">
        <f>"Dec "&amp;RIGHT(A6,4)</f>
        <v>Dec 2025</v>
      </c>
      <c r="B24" s="11">
        <v>1588794429.4300001</v>
      </c>
      <c r="C24" s="11" t="s">
        <v>422</v>
      </c>
      <c r="D24" s="11">
        <v>505083120.74000001</v>
      </c>
      <c r="E24" s="11">
        <v>388312052.22000003</v>
      </c>
      <c r="F24" s="11">
        <v>2354019.69</v>
      </c>
      <c r="G24" s="11">
        <v>50639271</v>
      </c>
      <c r="H24" s="11">
        <v>103451576</v>
      </c>
      <c r="I24" s="11">
        <v>2638634469.0799999</v>
      </c>
    </row>
    <row r="25" spans="1:9" ht="12" customHeight="1" x14ac:dyDescent="0.2">
      <c r="A25" s="2" t="str">
        <f>"Jan "&amp;RIGHT(A6,4)+1</f>
        <v>Jan 2026</v>
      </c>
      <c r="B25" s="11">
        <v>1776841573.115</v>
      </c>
      <c r="C25" s="11" t="s">
        <v>422</v>
      </c>
      <c r="D25" s="11">
        <v>554443046.97000003</v>
      </c>
      <c r="E25" s="11">
        <v>329344251.14999998</v>
      </c>
      <c r="F25" s="11">
        <v>532219.74</v>
      </c>
      <c r="G25" s="11" t="s">
        <v>422</v>
      </c>
      <c r="H25" s="11" t="s">
        <v>422</v>
      </c>
      <c r="I25" s="11">
        <v>2661161090.9749999</v>
      </c>
    </row>
    <row r="26" spans="1:9" ht="12" customHeight="1" x14ac:dyDescent="0.2">
      <c r="A26" s="2" t="str">
        <f>"Feb "&amp;RIGHT(A6,4)+1</f>
        <v>Feb 2026</v>
      </c>
      <c r="B26" s="11">
        <v>1859943825.8050001</v>
      </c>
      <c r="C26" s="11" t="s">
        <v>422</v>
      </c>
      <c r="D26" s="11">
        <v>597949281.25999999</v>
      </c>
      <c r="E26" s="11">
        <v>343140618.87</v>
      </c>
      <c r="F26" s="11">
        <v>425823.94</v>
      </c>
      <c r="G26" s="11" t="s">
        <v>422</v>
      </c>
      <c r="H26" s="11" t="s">
        <v>422</v>
      </c>
      <c r="I26" s="11">
        <v>2801459549.875</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9239696930.2199993</v>
      </c>
      <c r="C34" s="13" t="s">
        <v>422</v>
      </c>
      <c r="D34" s="13">
        <v>2945533354.1500001</v>
      </c>
      <c r="E34" s="13">
        <v>1775375227.6099999</v>
      </c>
      <c r="F34" s="13">
        <v>3361769.75</v>
      </c>
      <c r="G34" s="13">
        <v>50639271</v>
      </c>
      <c r="H34" s="13">
        <v>103451576</v>
      </c>
      <c r="I34" s="13">
        <v>14118058128.73</v>
      </c>
    </row>
    <row r="35" spans="1:9" ht="12" customHeight="1" x14ac:dyDescent="0.2">
      <c r="A35" s="14" t="str">
        <f>"Total "&amp;MID(A20,7,LEN(A20)-13)&amp;" Months"</f>
        <v>Total 5 Months</v>
      </c>
      <c r="B35" s="15">
        <v>9239696930.2199993</v>
      </c>
      <c r="C35" s="15" t="s">
        <v>422</v>
      </c>
      <c r="D35" s="15">
        <v>2945533354.1500001</v>
      </c>
      <c r="E35" s="15">
        <v>1775375227.6099999</v>
      </c>
      <c r="F35" s="15">
        <v>3361769.75</v>
      </c>
      <c r="G35" s="15">
        <v>50639271</v>
      </c>
      <c r="H35" s="15">
        <v>103451576</v>
      </c>
      <c r="I35" s="15">
        <v>14118058128.73</v>
      </c>
    </row>
    <row r="36" spans="1:9" ht="12" customHeight="1" x14ac:dyDescent="0.2">
      <c r="A36" s="85"/>
      <c r="B36" s="85"/>
      <c r="C36" s="85"/>
      <c r="D36" s="85"/>
      <c r="E36" s="85"/>
      <c r="F36" s="85"/>
      <c r="G36" s="85"/>
      <c r="H36" s="85"/>
    </row>
    <row r="37" spans="1:9" ht="333" customHeight="1" x14ac:dyDescent="0.2">
      <c r="A37" s="87" t="s">
        <v>443</v>
      </c>
      <c r="B37" s="87"/>
      <c r="C37" s="87"/>
      <c r="D37" s="87"/>
      <c r="E37" s="87"/>
      <c r="F37" s="87"/>
      <c r="G37" s="87"/>
      <c r="H37" s="87"/>
      <c r="I37" s="137"/>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2" t="s">
        <v>446</v>
      </c>
      <c r="B1" s="92"/>
      <c r="C1" s="92"/>
      <c r="D1" s="92"/>
      <c r="E1" s="92"/>
      <c r="F1" s="92"/>
      <c r="G1" s="92"/>
      <c r="H1" s="92"/>
      <c r="I1" s="92"/>
      <c r="J1" s="92"/>
      <c r="K1" s="139">
        <v>46150</v>
      </c>
    </row>
    <row r="2" spans="1:11" ht="12" customHeight="1" x14ac:dyDescent="0.2">
      <c r="A2" s="94" t="s">
        <v>139</v>
      </c>
      <c r="B2" s="94"/>
      <c r="C2" s="94"/>
      <c r="D2" s="94"/>
      <c r="E2" s="94"/>
      <c r="F2" s="94"/>
      <c r="G2" s="94"/>
      <c r="H2" s="94"/>
      <c r="I2" s="94"/>
      <c r="J2" s="94"/>
      <c r="K2" s="1"/>
    </row>
    <row r="3" spans="1:11" ht="24" customHeight="1" x14ac:dyDescent="0.2">
      <c r="A3" s="96" t="s">
        <v>50</v>
      </c>
      <c r="B3" s="91" t="s">
        <v>140</v>
      </c>
      <c r="C3" s="91"/>
      <c r="D3" s="89"/>
      <c r="E3" s="91" t="s">
        <v>74</v>
      </c>
      <c r="F3" s="91"/>
      <c r="G3" s="89"/>
      <c r="H3" s="91" t="s">
        <v>141</v>
      </c>
      <c r="I3" s="91"/>
      <c r="J3" s="89"/>
      <c r="K3" s="90" t="s">
        <v>142</v>
      </c>
    </row>
    <row r="4" spans="1:11" ht="24" customHeight="1" x14ac:dyDescent="0.2">
      <c r="A4" s="97"/>
      <c r="B4" s="10" t="s">
        <v>78</v>
      </c>
      <c r="C4" s="10" t="s">
        <v>80</v>
      </c>
      <c r="D4" s="10" t="s">
        <v>55</v>
      </c>
      <c r="E4" s="10" t="s">
        <v>78</v>
      </c>
      <c r="F4" s="10" t="s">
        <v>80</v>
      </c>
      <c r="G4" s="10" t="s">
        <v>55</v>
      </c>
      <c r="H4" s="10" t="s">
        <v>78</v>
      </c>
      <c r="I4" s="10" t="s">
        <v>80</v>
      </c>
      <c r="J4" s="10" t="s">
        <v>55</v>
      </c>
      <c r="K4" s="91"/>
    </row>
    <row r="5" spans="1:11" ht="12" customHeight="1" x14ac:dyDescent="0.2">
      <c r="A5" s="1"/>
      <c r="B5" s="85" t="str">
        <f>REPT("-",113)&amp;" Number "&amp;REPT("-",119)</f>
        <v>----------------------------------------------------------------------------------------------------------------- Number -----------------------------------------------------------------------------------------------------------------------</v>
      </c>
      <c r="C5" s="85"/>
      <c r="D5" s="85"/>
      <c r="E5" s="85"/>
      <c r="F5" s="85"/>
      <c r="G5" s="85"/>
      <c r="H5" s="85"/>
      <c r="I5" s="85"/>
      <c r="J5" s="85"/>
      <c r="K5" s="85"/>
    </row>
    <row r="6" spans="1:11" ht="12" customHeight="1" x14ac:dyDescent="0.2">
      <c r="A6" s="3" t="s">
        <v>425</v>
      </c>
    </row>
    <row r="7" spans="1:11" ht="12" customHeight="1" x14ac:dyDescent="0.2">
      <c r="A7" s="2" t="str">
        <f>"Oct "&amp;RIGHT(A6,4)-1</f>
        <v>Oct 2024</v>
      </c>
      <c r="B7" s="11">
        <v>204568</v>
      </c>
      <c r="C7" s="11">
        <v>1418975</v>
      </c>
      <c r="D7" s="11">
        <v>1623543</v>
      </c>
      <c r="E7" s="11">
        <v>7888</v>
      </c>
      <c r="F7" s="11">
        <v>114628</v>
      </c>
      <c r="G7" s="11">
        <v>122516</v>
      </c>
      <c r="H7" s="11">
        <v>0</v>
      </c>
      <c r="I7" s="11">
        <v>27334</v>
      </c>
      <c r="J7" s="11">
        <v>27334</v>
      </c>
      <c r="K7" s="11">
        <v>1773393</v>
      </c>
    </row>
    <row r="8" spans="1:11" ht="12" customHeight="1" x14ac:dyDescent="0.2">
      <c r="A8" s="2" t="str">
        <f>"Nov "&amp;RIGHT(A6,4)-1</f>
        <v>Nov 2024</v>
      </c>
      <c r="B8" s="11">
        <v>168248</v>
      </c>
      <c r="C8" s="11">
        <v>1110776</v>
      </c>
      <c r="D8" s="11">
        <v>1279024</v>
      </c>
      <c r="E8" s="11">
        <v>5652</v>
      </c>
      <c r="F8" s="11">
        <v>94493</v>
      </c>
      <c r="G8" s="11">
        <v>100145</v>
      </c>
      <c r="H8" s="11">
        <v>0</v>
      </c>
      <c r="I8" s="11">
        <v>17679</v>
      </c>
      <c r="J8" s="11">
        <v>17679</v>
      </c>
      <c r="K8" s="11">
        <v>1396848</v>
      </c>
    </row>
    <row r="9" spans="1:11" ht="12" customHeight="1" x14ac:dyDescent="0.2">
      <c r="A9" s="2" t="str">
        <f>"Dec "&amp;RIGHT(A6,4)-1</f>
        <v>Dec 2024</v>
      </c>
      <c r="B9" s="11">
        <v>150622</v>
      </c>
      <c r="C9" s="11">
        <v>985079</v>
      </c>
      <c r="D9" s="11">
        <v>1135701</v>
      </c>
      <c r="E9" s="11">
        <v>3392</v>
      </c>
      <c r="F9" s="11">
        <v>84770</v>
      </c>
      <c r="G9" s="11">
        <v>88162</v>
      </c>
      <c r="H9" s="11">
        <v>1557</v>
      </c>
      <c r="I9" s="11">
        <v>8527</v>
      </c>
      <c r="J9" s="11">
        <v>10084</v>
      </c>
      <c r="K9" s="11">
        <v>1233947</v>
      </c>
    </row>
    <row r="10" spans="1:11" ht="12" customHeight="1" x14ac:dyDescent="0.2">
      <c r="A10" s="2" t="str">
        <f>"Jan "&amp;RIGHT(A6,4)</f>
        <v>Jan 2025</v>
      </c>
      <c r="B10" s="11">
        <v>182167</v>
      </c>
      <c r="C10" s="11">
        <v>1207140</v>
      </c>
      <c r="D10" s="11">
        <v>1389307</v>
      </c>
      <c r="E10" s="11">
        <v>7688</v>
      </c>
      <c r="F10" s="11">
        <v>103430</v>
      </c>
      <c r="G10" s="11">
        <v>111118</v>
      </c>
      <c r="H10" s="11">
        <v>1390</v>
      </c>
      <c r="I10" s="11">
        <v>20416</v>
      </c>
      <c r="J10" s="11">
        <v>21806</v>
      </c>
      <c r="K10" s="11">
        <v>1522231</v>
      </c>
    </row>
    <row r="11" spans="1:11" ht="12" customHeight="1" x14ac:dyDescent="0.2">
      <c r="A11" s="2" t="str">
        <f>"Feb "&amp;RIGHT(A6,4)</f>
        <v>Feb 2025</v>
      </c>
      <c r="B11" s="11">
        <v>170256</v>
      </c>
      <c r="C11" s="11">
        <v>1145690</v>
      </c>
      <c r="D11" s="11">
        <v>1315946</v>
      </c>
      <c r="E11" s="11">
        <v>7011</v>
      </c>
      <c r="F11" s="11">
        <v>92302</v>
      </c>
      <c r="G11" s="11">
        <v>99313</v>
      </c>
      <c r="H11" s="11">
        <v>0</v>
      </c>
      <c r="I11" s="11">
        <v>20523</v>
      </c>
      <c r="J11" s="11">
        <v>20523</v>
      </c>
      <c r="K11" s="11">
        <v>1435782</v>
      </c>
    </row>
    <row r="12" spans="1:11" ht="12" customHeight="1" x14ac:dyDescent="0.2">
      <c r="A12" s="2" t="str">
        <f>"Mar "&amp;RIGHT(A6,4)</f>
        <v>Mar 2025</v>
      </c>
      <c r="B12" s="11">
        <v>161809</v>
      </c>
      <c r="C12" s="11">
        <v>1141509</v>
      </c>
      <c r="D12" s="11">
        <v>1303318</v>
      </c>
      <c r="E12" s="11">
        <v>7048</v>
      </c>
      <c r="F12" s="11">
        <v>84406</v>
      </c>
      <c r="G12" s="11">
        <v>91454</v>
      </c>
      <c r="H12" s="11">
        <v>766</v>
      </c>
      <c r="I12" s="11">
        <v>17916</v>
      </c>
      <c r="J12" s="11">
        <v>18682</v>
      </c>
      <c r="K12" s="11">
        <v>1413454</v>
      </c>
    </row>
    <row r="13" spans="1:11" ht="12" customHeight="1" x14ac:dyDescent="0.2">
      <c r="A13" s="2" t="str">
        <f>"Apr "&amp;RIGHT(A6,4)</f>
        <v>Apr 2025</v>
      </c>
      <c r="B13" s="11">
        <v>197491</v>
      </c>
      <c r="C13" s="11">
        <v>1220430</v>
      </c>
      <c r="D13" s="11">
        <v>1417921</v>
      </c>
      <c r="E13" s="11">
        <v>8596</v>
      </c>
      <c r="F13" s="11">
        <v>83830</v>
      </c>
      <c r="G13" s="11">
        <v>92426</v>
      </c>
      <c r="H13" s="11">
        <v>441</v>
      </c>
      <c r="I13" s="11">
        <v>18603</v>
      </c>
      <c r="J13" s="11">
        <v>19044</v>
      </c>
      <c r="K13" s="11">
        <v>1529391</v>
      </c>
    </row>
    <row r="14" spans="1:11" ht="12" customHeight="1" x14ac:dyDescent="0.2">
      <c r="A14" s="2" t="str">
        <f>"May "&amp;RIGHT(A6,4)</f>
        <v>May 2025</v>
      </c>
      <c r="B14" s="11">
        <v>179428</v>
      </c>
      <c r="C14" s="11">
        <v>1166078</v>
      </c>
      <c r="D14" s="11">
        <v>1345506</v>
      </c>
      <c r="E14" s="11">
        <v>17794</v>
      </c>
      <c r="F14" s="11">
        <v>84366</v>
      </c>
      <c r="G14" s="11">
        <v>102160</v>
      </c>
      <c r="H14" s="11">
        <v>40856</v>
      </c>
      <c r="I14" s="11">
        <v>21166</v>
      </c>
      <c r="J14" s="11">
        <v>62022</v>
      </c>
      <c r="K14" s="11">
        <v>1509688</v>
      </c>
    </row>
    <row r="15" spans="1:11" ht="12" customHeight="1" x14ac:dyDescent="0.2">
      <c r="A15" s="2" t="str">
        <f>"Jun "&amp;RIGHT(A6,4)</f>
        <v>Jun 2025</v>
      </c>
      <c r="B15" s="11">
        <v>27313</v>
      </c>
      <c r="C15" s="11">
        <v>182227</v>
      </c>
      <c r="D15" s="11">
        <v>209540</v>
      </c>
      <c r="E15" s="11">
        <v>6044</v>
      </c>
      <c r="F15" s="11">
        <v>73718</v>
      </c>
      <c r="G15" s="11">
        <v>79762</v>
      </c>
      <c r="H15" s="11">
        <v>3981</v>
      </c>
      <c r="I15" s="11">
        <v>343429</v>
      </c>
      <c r="J15" s="11">
        <v>347410</v>
      </c>
      <c r="K15" s="11">
        <v>636712</v>
      </c>
    </row>
    <row r="16" spans="1:11" ht="12" customHeight="1" x14ac:dyDescent="0.2">
      <c r="A16" s="2" t="str">
        <f>"Jul "&amp;RIGHT(A6,4)</f>
        <v>Jul 2025</v>
      </c>
      <c r="B16" s="11">
        <v>3696</v>
      </c>
      <c r="C16" s="11">
        <v>76932</v>
      </c>
      <c r="D16" s="11">
        <v>80628</v>
      </c>
      <c r="E16" s="11">
        <v>5693</v>
      </c>
      <c r="F16" s="11">
        <v>81214</v>
      </c>
      <c r="G16" s="11">
        <v>86907</v>
      </c>
      <c r="H16" s="11">
        <v>73660</v>
      </c>
      <c r="I16" s="11">
        <v>654508</v>
      </c>
      <c r="J16" s="11">
        <v>728168</v>
      </c>
      <c r="K16" s="11">
        <v>895703</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156820</v>
      </c>
      <c r="C18" s="11">
        <v>1291695</v>
      </c>
      <c r="D18" s="11">
        <v>1448515</v>
      </c>
      <c r="E18" s="11">
        <v>6685</v>
      </c>
      <c r="F18" s="11">
        <v>113183</v>
      </c>
      <c r="G18" s="11">
        <v>119868</v>
      </c>
      <c r="H18" s="11">
        <v>250</v>
      </c>
      <c r="I18" s="11">
        <v>21420</v>
      </c>
      <c r="J18" s="11">
        <v>21670</v>
      </c>
      <c r="K18" s="11">
        <v>1590053</v>
      </c>
    </row>
    <row r="19" spans="1:11" ht="12" customHeight="1" x14ac:dyDescent="0.2">
      <c r="A19" s="12" t="s">
        <v>55</v>
      </c>
      <c r="B19" s="13">
        <v>1670084</v>
      </c>
      <c r="C19" s="13">
        <v>11325733</v>
      </c>
      <c r="D19" s="13">
        <v>12995817</v>
      </c>
      <c r="E19" s="13">
        <v>89552</v>
      </c>
      <c r="F19" s="13">
        <v>1062430</v>
      </c>
      <c r="G19" s="13">
        <v>1151982</v>
      </c>
      <c r="H19" s="13">
        <v>149743</v>
      </c>
      <c r="I19" s="13">
        <v>1375602</v>
      </c>
      <c r="J19" s="13">
        <v>1525345</v>
      </c>
      <c r="K19" s="13">
        <v>15673144</v>
      </c>
    </row>
    <row r="20" spans="1:11" ht="12" customHeight="1" x14ac:dyDescent="0.2">
      <c r="A20" s="14" t="s">
        <v>426</v>
      </c>
      <c r="B20" s="15">
        <v>875861</v>
      </c>
      <c r="C20" s="15">
        <v>5867660</v>
      </c>
      <c r="D20" s="15">
        <v>6743521</v>
      </c>
      <c r="E20" s="15">
        <v>31631</v>
      </c>
      <c r="F20" s="15">
        <v>489623</v>
      </c>
      <c r="G20" s="15">
        <v>521254</v>
      </c>
      <c r="H20" s="15">
        <v>2947</v>
      </c>
      <c r="I20" s="15">
        <v>94479</v>
      </c>
      <c r="J20" s="15">
        <v>97426</v>
      </c>
      <c r="K20" s="15">
        <v>7362201</v>
      </c>
    </row>
    <row r="21" spans="1:11" ht="12" customHeight="1" x14ac:dyDescent="0.2">
      <c r="A21" s="3" t="str">
        <f>"FY "&amp;RIGHT(A6,4)+1</f>
        <v>FY 2026</v>
      </c>
    </row>
    <row r="22" spans="1:11" ht="12" customHeight="1" x14ac:dyDescent="0.2">
      <c r="A22" s="2" t="str">
        <f>"Oct "&amp;RIGHT(A6,4)</f>
        <v>Oct 2025</v>
      </c>
      <c r="B22" s="11">
        <v>175015</v>
      </c>
      <c r="C22" s="11">
        <v>1255967</v>
      </c>
      <c r="D22" s="11">
        <v>1430982</v>
      </c>
      <c r="E22" s="11">
        <v>12286</v>
      </c>
      <c r="F22" s="11">
        <v>107923</v>
      </c>
      <c r="G22" s="11">
        <v>120209</v>
      </c>
      <c r="H22" s="11">
        <v>0</v>
      </c>
      <c r="I22" s="11">
        <v>25488</v>
      </c>
      <c r="J22" s="11">
        <v>25488</v>
      </c>
      <c r="K22" s="11">
        <v>1576679</v>
      </c>
    </row>
    <row r="23" spans="1:11" ht="12" customHeight="1" x14ac:dyDescent="0.2">
      <c r="A23" s="2" t="str">
        <f>"Nov "&amp;RIGHT(A6,4)</f>
        <v>Nov 2025</v>
      </c>
      <c r="B23" s="11">
        <v>137762</v>
      </c>
      <c r="C23" s="11">
        <v>968125</v>
      </c>
      <c r="D23" s="11">
        <v>1105887</v>
      </c>
      <c r="E23" s="11">
        <v>11021</v>
      </c>
      <c r="F23" s="11">
        <v>85137</v>
      </c>
      <c r="G23" s="11">
        <v>96158</v>
      </c>
      <c r="H23" s="11">
        <v>0</v>
      </c>
      <c r="I23" s="11">
        <v>13416</v>
      </c>
      <c r="J23" s="11">
        <v>13416</v>
      </c>
      <c r="K23" s="11">
        <v>1215461</v>
      </c>
    </row>
    <row r="24" spans="1:11" ht="12" customHeight="1" x14ac:dyDescent="0.2">
      <c r="A24" s="2" t="str">
        <f>"Dec "&amp;RIGHT(A6,4)</f>
        <v>Dec 2025</v>
      </c>
      <c r="B24" s="11">
        <v>124901</v>
      </c>
      <c r="C24" s="11">
        <v>882684</v>
      </c>
      <c r="D24" s="11">
        <v>1007585</v>
      </c>
      <c r="E24" s="11">
        <v>10867</v>
      </c>
      <c r="F24" s="11">
        <v>85341</v>
      </c>
      <c r="G24" s="11">
        <v>96208</v>
      </c>
      <c r="H24" s="11">
        <v>891</v>
      </c>
      <c r="I24" s="11">
        <v>8003</v>
      </c>
      <c r="J24" s="11">
        <v>8894</v>
      </c>
      <c r="K24" s="11">
        <v>1112687</v>
      </c>
    </row>
    <row r="25" spans="1:11" ht="12" customHeight="1" x14ac:dyDescent="0.2">
      <c r="A25" s="2" t="str">
        <f>"Jan "&amp;RIGHT(A6,4)+1</f>
        <v>Jan 2026</v>
      </c>
      <c r="B25" s="11">
        <v>151306</v>
      </c>
      <c r="C25" s="11">
        <v>1093917</v>
      </c>
      <c r="D25" s="11">
        <v>1245223</v>
      </c>
      <c r="E25" s="11">
        <v>13293</v>
      </c>
      <c r="F25" s="11">
        <v>112122</v>
      </c>
      <c r="G25" s="11">
        <v>125415</v>
      </c>
      <c r="H25" s="11">
        <v>0</v>
      </c>
      <c r="I25" s="11">
        <v>15397</v>
      </c>
      <c r="J25" s="11">
        <v>15397</v>
      </c>
      <c r="K25" s="11">
        <v>1386035</v>
      </c>
    </row>
    <row r="26" spans="1:11" ht="12" customHeight="1" x14ac:dyDescent="0.2">
      <c r="A26" s="2" t="str">
        <f>"Feb "&amp;RIGHT(A6,4)+1</f>
        <v>Feb 2026</v>
      </c>
      <c r="B26" s="11">
        <v>163478</v>
      </c>
      <c r="C26" s="11">
        <v>1137749</v>
      </c>
      <c r="D26" s="11">
        <v>1301227</v>
      </c>
      <c r="E26" s="11">
        <v>12883</v>
      </c>
      <c r="F26" s="11">
        <v>134159</v>
      </c>
      <c r="G26" s="11">
        <v>147042</v>
      </c>
      <c r="H26" s="11">
        <v>0</v>
      </c>
      <c r="I26" s="11">
        <v>30399</v>
      </c>
      <c r="J26" s="11">
        <v>30399</v>
      </c>
      <c r="K26" s="11">
        <v>1478668</v>
      </c>
    </row>
    <row r="27" spans="1:11"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row>
    <row r="28" spans="1:11"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row>
    <row r="29" spans="1:11"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row>
    <row r="30" spans="1:11"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row>
    <row r="31" spans="1:11"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row>
    <row r="32" spans="1:11"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row>
    <row r="33" spans="1:11"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row>
    <row r="34" spans="1:11" ht="12" customHeight="1" x14ac:dyDescent="0.2">
      <c r="A34" s="12" t="s">
        <v>55</v>
      </c>
      <c r="B34" s="13">
        <v>752462</v>
      </c>
      <c r="C34" s="13">
        <v>5338442</v>
      </c>
      <c r="D34" s="13">
        <v>6090904</v>
      </c>
      <c r="E34" s="13">
        <v>60350</v>
      </c>
      <c r="F34" s="13">
        <v>524682</v>
      </c>
      <c r="G34" s="13">
        <v>585032</v>
      </c>
      <c r="H34" s="13">
        <v>891</v>
      </c>
      <c r="I34" s="13">
        <v>92703</v>
      </c>
      <c r="J34" s="13">
        <v>93594</v>
      </c>
      <c r="K34" s="13">
        <v>6769530</v>
      </c>
    </row>
    <row r="35" spans="1:11" ht="12" customHeight="1" x14ac:dyDescent="0.2">
      <c r="A35" s="14" t="str">
        <f>"Total "&amp;MID(A20,7,LEN(A20)-13)&amp;" Months"</f>
        <v>Total 5 Months</v>
      </c>
      <c r="B35" s="15">
        <v>752462</v>
      </c>
      <c r="C35" s="15">
        <v>5338442</v>
      </c>
      <c r="D35" s="15">
        <v>6090904</v>
      </c>
      <c r="E35" s="15">
        <v>60350</v>
      </c>
      <c r="F35" s="15">
        <v>524682</v>
      </c>
      <c r="G35" s="15">
        <v>585032</v>
      </c>
      <c r="H35" s="15">
        <v>891</v>
      </c>
      <c r="I35" s="15">
        <v>92703</v>
      </c>
      <c r="J35" s="15">
        <v>93594</v>
      </c>
      <c r="K35" s="15">
        <v>6769530</v>
      </c>
    </row>
    <row r="36" spans="1:11" ht="12" customHeight="1" x14ac:dyDescent="0.2">
      <c r="A36" s="85"/>
      <c r="B36" s="85"/>
      <c r="C36" s="85"/>
      <c r="D36" s="85"/>
      <c r="E36" s="85"/>
      <c r="F36" s="85"/>
      <c r="G36" s="85"/>
      <c r="H36" s="85"/>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2" t="s">
        <v>448</v>
      </c>
      <c r="B1" s="92"/>
      <c r="C1" s="92"/>
      <c r="D1" s="92"/>
      <c r="E1" s="92"/>
      <c r="F1" s="92"/>
      <c r="G1" s="92"/>
      <c r="H1" s="92"/>
      <c r="I1" s="139">
        <v>46150</v>
      </c>
    </row>
    <row r="2" spans="1:9" ht="12" customHeight="1" x14ac:dyDescent="0.2">
      <c r="A2" s="94" t="s">
        <v>143</v>
      </c>
      <c r="B2" s="94"/>
      <c r="C2" s="94"/>
      <c r="D2" s="94"/>
      <c r="E2" s="94"/>
      <c r="F2" s="94"/>
      <c r="G2" s="94"/>
      <c r="H2" s="94"/>
      <c r="I2" s="1"/>
    </row>
    <row r="3" spans="1:9" ht="24" customHeight="1" x14ac:dyDescent="0.2">
      <c r="A3" s="96" t="s">
        <v>50</v>
      </c>
      <c r="B3" s="91" t="s">
        <v>144</v>
      </c>
      <c r="C3" s="91"/>
      <c r="D3" s="89"/>
      <c r="E3" s="91" t="s">
        <v>145</v>
      </c>
      <c r="F3" s="91"/>
      <c r="G3" s="89"/>
      <c r="H3" s="91" t="s">
        <v>146</v>
      </c>
      <c r="I3" s="91"/>
    </row>
    <row r="4" spans="1:9" ht="24" customHeight="1" x14ac:dyDescent="0.2">
      <c r="A4" s="97"/>
      <c r="B4" s="10" t="s">
        <v>78</v>
      </c>
      <c r="C4" s="10" t="s">
        <v>80</v>
      </c>
      <c r="D4" s="10" t="s">
        <v>55</v>
      </c>
      <c r="E4" s="10" t="s">
        <v>223</v>
      </c>
      <c r="F4" s="10" t="s">
        <v>80</v>
      </c>
      <c r="G4" s="10" t="s">
        <v>224</v>
      </c>
      <c r="H4" s="10" t="s">
        <v>225</v>
      </c>
      <c r="I4" s="9" t="s">
        <v>80</v>
      </c>
    </row>
    <row r="5" spans="1:9" ht="12" customHeight="1" x14ac:dyDescent="0.2">
      <c r="A5" s="1"/>
      <c r="B5" s="85" t="str">
        <f>REPT("-",29)&amp;" Number "&amp;REPT("-",28)&amp;"   "&amp;REPT("-",30)&amp;" Dollars "&amp;REPT("-",28)&amp;"   "&amp;REPT("-",19)&amp;" Cents "&amp;REPT("-",21)</f>
        <v>----------------------------- Number ----------------------------   ------------------------------ Dollars ----------------------------   ------------------- Cents ---------------------</v>
      </c>
      <c r="C5" s="85"/>
      <c r="D5" s="85"/>
      <c r="E5" s="85"/>
      <c r="F5" s="85"/>
      <c r="G5" s="85"/>
      <c r="H5" s="85"/>
      <c r="I5" s="85"/>
    </row>
    <row r="6" spans="1:9" ht="12" customHeight="1" x14ac:dyDescent="0.2">
      <c r="A6" s="3" t="s">
        <v>425</v>
      </c>
    </row>
    <row r="7" spans="1:9" ht="12" customHeight="1" x14ac:dyDescent="0.2">
      <c r="A7" s="2" t="str">
        <f>"Oct "&amp;RIGHT(A6,4)-1</f>
        <v>Oct 2024</v>
      </c>
      <c r="B7" s="11">
        <v>212456</v>
      </c>
      <c r="C7" s="11">
        <v>1560937</v>
      </c>
      <c r="D7" s="11">
        <v>1773393</v>
      </c>
      <c r="E7" s="11">
        <v>59487.68</v>
      </c>
      <c r="F7" s="11">
        <v>421452.99</v>
      </c>
      <c r="G7" s="11">
        <v>480940.67</v>
      </c>
      <c r="H7" s="16">
        <v>28</v>
      </c>
      <c r="I7" s="16">
        <v>27</v>
      </c>
    </row>
    <row r="8" spans="1:9" ht="12" customHeight="1" x14ac:dyDescent="0.2">
      <c r="A8" s="2" t="str">
        <f>"Nov "&amp;RIGHT(A6,4)-1</f>
        <v>Nov 2024</v>
      </c>
      <c r="B8" s="11">
        <v>173900</v>
      </c>
      <c r="C8" s="11">
        <v>1222948</v>
      </c>
      <c r="D8" s="11">
        <v>1396848</v>
      </c>
      <c r="E8" s="11">
        <v>48692</v>
      </c>
      <c r="F8" s="11">
        <v>330195.96000000002</v>
      </c>
      <c r="G8" s="11">
        <v>378887.96</v>
      </c>
      <c r="H8" s="16">
        <v>28</v>
      </c>
      <c r="I8" s="16">
        <v>27</v>
      </c>
    </row>
    <row r="9" spans="1:9" ht="12" customHeight="1" x14ac:dyDescent="0.2">
      <c r="A9" s="2" t="str">
        <f>"Dec "&amp;RIGHT(A6,4)-1</f>
        <v>Dec 2024</v>
      </c>
      <c r="B9" s="11">
        <v>155571</v>
      </c>
      <c r="C9" s="11">
        <v>1078376</v>
      </c>
      <c r="D9" s="11">
        <v>1233947</v>
      </c>
      <c r="E9" s="11">
        <v>43559.88</v>
      </c>
      <c r="F9" s="11">
        <v>291161.52</v>
      </c>
      <c r="G9" s="11">
        <v>334721.40000000002</v>
      </c>
      <c r="H9" s="16">
        <v>28</v>
      </c>
      <c r="I9" s="16">
        <v>27</v>
      </c>
    </row>
    <row r="10" spans="1:9" ht="12" customHeight="1" x14ac:dyDescent="0.2">
      <c r="A10" s="2" t="str">
        <f>"Jan "&amp;RIGHT(A6,4)</f>
        <v>Jan 2025</v>
      </c>
      <c r="B10" s="11">
        <v>191245</v>
      </c>
      <c r="C10" s="11">
        <v>1330986</v>
      </c>
      <c r="D10" s="11">
        <v>1522231</v>
      </c>
      <c r="E10" s="11">
        <v>53548.6</v>
      </c>
      <c r="F10" s="11">
        <v>359366.22</v>
      </c>
      <c r="G10" s="11">
        <v>412914.82</v>
      </c>
      <c r="H10" s="16">
        <v>28</v>
      </c>
      <c r="I10" s="16">
        <v>27</v>
      </c>
    </row>
    <row r="11" spans="1:9" ht="12" customHeight="1" x14ac:dyDescent="0.2">
      <c r="A11" s="2" t="str">
        <f>"Feb "&amp;RIGHT(A6,4)</f>
        <v>Feb 2025</v>
      </c>
      <c r="B11" s="11">
        <v>177267</v>
      </c>
      <c r="C11" s="11">
        <v>1258515</v>
      </c>
      <c r="D11" s="11">
        <v>1435782</v>
      </c>
      <c r="E11" s="11">
        <v>49634.76</v>
      </c>
      <c r="F11" s="11">
        <v>339799.05</v>
      </c>
      <c r="G11" s="11">
        <v>389433.81</v>
      </c>
      <c r="H11" s="16">
        <v>28</v>
      </c>
      <c r="I11" s="16">
        <v>27</v>
      </c>
    </row>
    <row r="12" spans="1:9" ht="12" customHeight="1" x14ac:dyDescent="0.2">
      <c r="A12" s="2" t="str">
        <f>"Mar "&amp;RIGHT(A6,4)</f>
        <v>Mar 2025</v>
      </c>
      <c r="B12" s="11">
        <v>169623</v>
      </c>
      <c r="C12" s="11">
        <v>1243831</v>
      </c>
      <c r="D12" s="11">
        <v>1413454</v>
      </c>
      <c r="E12" s="11">
        <v>47494.44</v>
      </c>
      <c r="F12" s="11">
        <v>335834.37</v>
      </c>
      <c r="G12" s="11">
        <v>383328.81</v>
      </c>
      <c r="H12" s="16">
        <v>28</v>
      </c>
      <c r="I12" s="16">
        <v>27</v>
      </c>
    </row>
    <row r="13" spans="1:9" ht="12" customHeight="1" x14ac:dyDescent="0.2">
      <c r="A13" s="2" t="str">
        <f>"Apr "&amp;RIGHT(A6,4)</f>
        <v>Apr 2025</v>
      </c>
      <c r="B13" s="11">
        <v>206528</v>
      </c>
      <c r="C13" s="11">
        <v>1322863</v>
      </c>
      <c r="D13" s="11">
        <v>1529391</v>
      </c>
      <c r="E13" s="11">
        <v>57827.839999999997</v>
      </c>
      <c r="F13" s="11">
        <v>357173.01</v>
      </c>
      <c r="G13" s="11">
        <v>415000.85</v>
      </c>
      <c r="H13" s="16">
        <v>28</v>
      </c>
      <c r="I13" s="16">
        <v>27</v>
      </c>
    </row>
    <row r="14" spans="1:9" ht="12" customHeight="1" x14ac:dyDescent="0.2">
      <c r="A14" s="2" t="str">
        <f>"May "&amp;RIGHT(A6,4)</f>
        <v>May 2025</v>
      </c>
      <c r="B14" s="11">
        <v>238078</v>
      </c>
      <c r="C14" s="11">
        <v>1271610</v>
      </c>
      <c r="D14" s="11">
        <v>1509688</v>
      </c>
      <c r="E14" s="11">
        <v>66661.84</v>
      </c>
      <c r="F14" s="11">
        <v>343334.7</v>
      </c>
      <c r="G14" s="11">
        <v>409996.54</v>
      </c>
      <c r="H14" s="16">
        <v>28</v>
      </c>
      <c r="I14" s="16">
        <v>27</v>
      </c>
    </row>
    <row r="15" spans="1:9" ht="12" customHeight="1" x14ac:dyDescent="0.2">
      <c r="A15" s="2" t="str">
        <f>"Jun "&amp;RIGHT(A6,4)</f>
        <v>Jun 2025</v>
      </c>
      <c r="B15" s="11">
        <v>37338</v>
      </c>
      <c r="C15" s="11">
        <v>599374</v>
      </c>
      <c r="D15" s="11">
        <v>636712</v>
      </c>
      <c r="E15" s="11">
        <v>10454.64</v>
      </c>
      <c r="F15" s="11">
        <v>161830.98000000001</v>
      </c>
      <c r="G15" s="11">
        <v>172285.62</v>
      </c>
      <c r="H15" s="16">
        <v>28</v>
      </c>
      <c r="I15" s="16">
        <v>27</v>
      </c>
    </row>
    <row r="16" spans="1:9" ht="12" customHeight="1" x14ac:dyDescent="0.2">
      <c r="A16" s="2" t="str">
        <f>"Jul "&amp;RIGHT(A6,4)</f>
        <v>Jul 2025</v>
      </c>
      <c r="B16" s="11">
        <v>83049</v>
      </c>
      <c r="C16" s="11">
        <v>812654</v>
      </c>
      <c r="D16" s="11">
        <v>895703</v>
      </c>
      <c r="E16" s="11">
        <v>23046.0975</v>
      </c>
      <c r="F16" s="11">
        <v>217384.94500000001</v>
      </c>
      <c r="G16" s="11">
        <v>240431.04250000001</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163755</v>
      </c>
      <c r="C18" s="11">
        <v>1426298</v>
      </c>
      <c r="D18" s="11">
        <v>1590053</v>
      </c>
      <c r="E18" s="11">
        <v>45442.012499999997</v>
      </c>
      <c r="F18" s="11">
        <v>381534.71500000003</v>
      </c>
      <c r="G18" s="11">
        <v>426976.72749999998</v>
      </c>
      <c r="H18" s="16">
        <v>27.75</v>
      </c>
      <c r="I18" s="16">
        <v>26.75</v>
      </c>
    </row>
    <row r="19" spans="1:9" ht="12" customHeight="1" x14ac:dyDescent="0.2">
      <c r="A19" s="12" t="s">
        <v>55</v>
      </c>
      <c r="B19" s="13">
        <v>1909379</v>
      </c>
      <c r="C19" s="13">
        <v>13763765</v>
      </c>
      <c r="D19" s="13">
        <v>15673144</v>
      </c>
      <c r="E19" s="13">
        <v>533757.6875</v>
      </c>
      <c r="F19" s="13">
        <v>3709030.7374999998</v>
      </c>
      <c r="G19" s="13">
        <v>4242788.4249999998</v>
      </c>
      <c r="H19" s="17">
        <v>27.954499999999999</v>
      </c>
      <c r="I19" s="17">
        <v>26.947800000000001</v>
      </c>
    </row>
    <row r="20" spans="1:9" ht="12" customHeight="1" x14ac:dyDescent="0.2">
      <c r="A20" s="14" t="s">
        <v>426</v>
      </c>
      <c r="B20" s="15">
        <v>910439</v>
      </c>
      <c r="C20" s="15">
        <v>6451762</v>
      </c>
      <c r="D20" s="15">
        <v>7362201</v>
      </c>
      <c r="E20" s="15">
        <v>254922.92</v>
      </c>
      <c r="F20" s="15">
        <v>1741975.74</v>
      </c>
      <c r="G20" s="15">
        <v>1996898.66</v>
      </c>
      <c r="H20" s="18">
        <v>28</v>
      </c>
      <c r="I20" s="18">
        <v>27</v>
      </c>
    </row>
    <row r="21" spans="1:9" ht="12" customHeight="1" x14ac:dyDescent="0.2">
      <c r="A21" s="3" t="str">
        <f>"FY "&amp;RIGHT(A6,4)+1</f>
        <v>FY 2026</v>
      </c>
    </row>
    <row r="22" spans="1:9" ht="12" customHeight="1" x14ac:dyDescent="0.2">
      <c r="A22" s="2" t="str">
        <f>"Oct "&amp;RIGHT(A6,4)</f>
        <v>Oct 2025</v>
      </c>
      <c r="B22" s="11">
        <v>187301</v>
      </c>
      <c r="C22" s="11">
        <v>1389378</v>
      </c>
      <c r="D22" s="11">
        <v>1576679</v>
      </c>
      <c r="E22" s="11">
        <v>51976.027499999997</v>
      </c>
      <c r="F22" s="11">
        <v>371658.61499999999</v>
      </c>
      <c r="G22" s="11">
        <v>423634.64250000002</v>
      </c>
      <c r="H22" s="16">
        <v>27.75</v>
      </c>
      <c r="I22" s="16">
        <v>26.75</v>
      </c>
    </row>
    <row r="23" spans="1:9" ht="12" customHeight="1" x14ac:dyDescent="0.2">
      <c r="A23" s="2" t="str">
        <f>"Nov "&amp;RIGHT(A6,4)</f>
        <v>Nov 2025</v>
      </c>
      <c r="B23" s="11">
        <v>148783</v>
      </c>
      <c r="C23" s="11">
        <v>1066678</v>
      </c>
      <c r="D23" s="11">
        <v>1215461</v>
      </c>
      <c r="E23" s="11">
        <v>41287.282500000001</v>
      </c>
      <c r="F23" s="11">
        <v>285336.36499999999</v>
      </c>
      <c r="G23" s="11">
        <v>326623.64750000002</v>
      </c>
      <c r="H23" s="16">
        <v>27.75</v>
      </c>
      <c r="I23" s="16">
        <v>26.75</v>
      </c>
    </row>
    <row r="24" spans="1:9" ht="12" customHeight="1" x14ac:dyDescent="0.2">
      <c r="A24" s="2" t="str">
        <f>"Dec "&amp;RIGHT(A6,4)</f>
        <v>Dec 2025</v>
      </c>
      <c r="B24" s="11">
        <v>136659</v>
      </c>
      <c r="C24" s="11">
        <v>976028</v>
      </c>
      <c r="D24" s="11">
        <v>1112687</v>
      </c>
      <c r="E24" s="11">
        <v>37922.872499999998</v>
      </c>
      <c r="F24" s="11">
        <v>261087.49</v>
      </c>
      <c r="G24" s="11">
        <v>299010.36249999999</v>
      </c>
      <c r="H24" s="16">
        <v>27.75</v>
      </c>
      <c r="I24" s="16">
        <v>26.75</v>
      </c>
    </row>
    <row r="25" spans="1:9" ht="12" customHeight="1" x14ac:dyDescent="0.2">
      <c r="A25" s="2" t="str">
        <f>"Jan "&amp;RIGHT(A6,4)+1</f>
        <v>Jan 2026</v>
      </c>
      <c r="B25" s="11">
        <v>164599</v>
      </c>
      <c r="C25" s="11">
        <v>1221436</v>
      </c>
      <c r="D25" s="11">
        <v>1386035</v>
      </c>
      <c r="E25" s="11">
        <v>45676.222500000003</v>
      </c>
      <c r="F25" s="11">
        <v>326734.13</v>
      </c>
      <c r="G25" s="11">
        <v>372410.35249999998</v>
      </c>
      <c r="H25" s="16">
        <v>27.75</v>
      </c>
      <c r="I25" s="16">
        <v>26.75</v>
      </c>
    </row>
    <row r="26" spans="1:9" ht="12" customHeight="1" x14ac:dyDescent="0.2">
      <c r="A26" s="2" t="str">
        <f>"Feb "&amp;RIGHT(A6,4)+1</f>
        <v>Feb 2026</v>
      </c>
      <c r="B26" s="11">
        <v>176361</v>
      </c>
      <c r="C26" s="11">
        <v>1302307</v>
      </c>
      <c r="D26" s="11">
        <v>1478668</v>
      </c>
      <c r="E26" s="11">
        <v>48940.177499999998</v>
      </c>
      <c r="F26" s="11">
        <v>348367.1225</v>
      </c>
      <c r="G26" s="11">
        <v>397307.3</v>
      </c>
      <c r="H26" s="16">
        <v>27.75</v>
      </c>
      <c r="I26" s="16">
        <v>26.75</v>
      </c>
    </row>
    <row r="27" spans="1:9" ht="12" customHeight="1" x14ac:dyDescent="0.2">
      <c r="A27" s="2" t="str">
        <f>"Mar "&amp;RIGHT(A6,4)+1</f>
        <v>Mar 2026</v>
      </c>
      <c r="B27" s="11" t="s">
        <v>422</v>
      </c>
      <c r="C27" s="11" t="s">
        <v>422</v>
      </c>
      <c r="D27" s="11" t="s">
        <v>422</v>
      </c>
      <c r="E27" s="11" t="s">
        <v>422</v>
      </c>
      <c r="F27" s="11" t="s">
        <v>422</v>
      </c>
      <c r="G27" s="11" t="s">
        <v>422</v>
      </c>
      <c r="H27" s="16" t="s">
        <v>422</v>
      </c>
      <c r="I27" s="16" t="s">
        <v>422</v>
      </c>
    </row>
    <row r="28" spans="1:9" ht="12" customHeight="1" x14ac:dyDescent="0.2">
      <c r="A28" s="2" t="str">
        <f>"Apr "&amp;RIGHT(A6,4)+1</f>
        <v>Apr 2026</v>
      </c>
      <c r="B28" s="11" t="s">
        <v>422</v>
      </c>
      <c r="C28" s="11" t="s">
        <v>422</v>
      </c>
      <c r="D28" s="11" t="s">
        <v>422</v>
      </c>
      <c r="E28" s="11" t="s">
        <v>422</v>
      </c>
      <c r="F28" s="11" t="s">
        <v>422</v>
      </c>
      <c r="G28" s="11" t="s">
        <v>422</v>
      </c>
      <c r="H28" s="16" t="s">
        <v>422</v>
      </c>
      <c r="I28" s="16" t="s">
        <v>422</v>
      </c>
    </row>
    <row r="29" spans="1:9" ht="12" customHeight="1" x14ac:dyDescent="0.2">
      <c r="A29" s="2" t="str">
        <f>"May "&amp;RIGHT(A6,4)+1</f>
        <v>May 2026</v>
      </c>
      <c r="B29" s="11" t="s">
        <v>422</v>
      </c>
      <c r="C29" s="11" t="s">
        <v>422</v>
      </c>
      <c r="D29" s="11" t="s">
        <v>422</v>
      </c>
      <c r="E29" s="11" t="s">
        <v>422</v>
      </c>
      <c r="F29" s="11" t="s">
        <v>422</v>
      </c>
      <c r="G29" s="11" t="s">
        <v>422</v>
      </c>
      <c r="H29" s="16" t="s">
        <v>422</v>
      </c>
      <c r="I29" s="16" t="s">
        <v>422</v>
      </c>
    </row>
    <row r="30" spans="1:9" ht="12" customHeight="1" x14ac:dyDescent="0.2">
      <c r="A30" s="2" t="str">
        <f>"Jun "&amp;RIGHT(A6,4)+1</f>
        <v>Jun 2026</v>
      </c>
      <c r="B30" s="11" t="s">
        <v>422</v>
      </c>
      <c r="C30" s="11" t="s">
        <v>422</v>
      </c>
      <c r="D30" s="11" t="s">
        <v>422</v>
      </c>
      <c r="E30" s="11" t="s">
        <v>422</v>
      </c>
      <c r="F30" s="11" t="s">
        <v>422</v>
      </c>
      <c r="G30" s="11" t="s">
        <v>422</v>
      </c>
      <c r="H30" s="16" t="s">
        <v>422</v>
      </c>
      <c r="I30" s="16" t="s">
        <v>422</v>
      </c>
    </row>
    <row r="31" spans="1:9" ht="12" customHeight="1" x14ac:dyDescent="0.2">
      <c r="A31" s="2" t="str">
        <f>"Jul "&amp;RIGHT(A6,4)+1</f>
        <v>Jul 2026</v>
      </c>
      <c r="B31" s="11" t="s">
        <v>422</v>
      </c>
      <c r="C31" s="11" t="s">
        <v>422</v>
      </c>
      <c r="D31" s="11" t="s">
        <v>422</v>
      </c>
      <c r="E31" s="11" t="s">
        <v>422</v>
      </c>
      <c r="F31" s="11" t="s">
        <v>422</v>
      </c>
      <c r="G31" s="11" t="s">
        <v>422</v>
      </c>
      <c r="H31" s="16" t="s">
        <v>422</v>
      </c>
      <c r="I31" s="16" t="s">
        <v>422</v>
      </c>
    </row>
    <row r="32" spans="1:9" ht="12" customHeight="1" x14ac:dyDescent="0.2">
      <c r="A32" s="2" t="str">
        <f>"Aug "&amp;RIGHT(A6,4)+1</f>
        <v>Aug 2026</v>
      </c>
      <c r="B32" s="11" t="s">
        <v>422</v>
      </c>
      <c r="C32" s="11" t="s">
        <v>422</v>
      </c>
      <c r="D32" s="11" t="s">
        <v>422</v>
      </c>
      <c r="E32" s="11" t="s">
        <v>422</v>
      </c>
      <c r="F32" s="11" t="s">
        <v>422</v>
      </c>
      <c r="G32" s="11" t="s">
        <v>422</v>
      </c>
      <c r="H32" s="16" t="s">
        <v>422</v>
      </c>
      <c r="I32" s="16" t="s">
        <v>422</v>
      </c>
    </row>
    <row r="33" spans="1:9" ht="12" customHeight="1" x14ac:dyDescent="0.2">
      <c r="A33" s="2" t="str">
        <f>"Sep "&amp;RIGHT(A6,4)+1</f>
        <v>Sep 2026</v>
      </c>
      <c r="B33" s="11" t="s">
        <v>422</v>
      </c>
      <c r="C33" s="11" t="s">
        <v>422</v>
      </c>
      <c r="D33" s="11" t="s">
        <v>422</v>
      </c>
      <c r="E33" s="11" t="s">
        <v>422</v>
      </c>
      <c r="F33" s="11" t="s">
        <v>422</v>
      </c>
      <c r="G33" s="11" t="s">
        <v>422</v>
      </c>
      <c r="H33" s="16" t="s">
        <v>422</v>
      </c>
      <c r="I33" s="16" t="s">
        <v>422</v>
      </c>
    </row>
    <row r="34" spans="1:9" ht="12" customHeight="1" x14ac:dyDescent="0.2">
      <c r="A34" s="12" t="s">
        <v>55</v>
      </c>
      <c r="B34" s="13">
        <v>813703</v>
      </c>
      <c r="C34" s="13">
        <v>5955827</v>
      </c>
      <c r="D34" s="13">
        <v>6769530</v>
      </c>
      <c r="E34" s="13">
        <v>225802.58249999999</v>
      </c>
      <c r="F34" s="13">
        <v>1593183.7224999999</v>
      </c>
      <c r="G34" s="13">
        <v>1818986.3049999999</v>
      </c>
      <c r="H34" s="17">
        <v>27.75</v>
      </c>
      <c r="I34" s="17">
        <v>26.75</v>
      </c>
    </row>
    <row r="35" spans="1:9" ht="12" customHeight="1" x14ac:dyDescent="0.2">
      <c r="A35" s="14" t="str">
        <f>"Total "&amp;MID(A20,7,LEN(A20)-13)&amp;" Months"</f>
        <v>Total 5 Months</v>
      </c>
      <c r="B35" s="15">
        <v>813703</v>
      </c>
      <c r="C35" s="15">
        <v>5955827</v>
      </c>
      <c r="D35" s="15">
        <v>6769530</v>
      </c>
      <c r="E35" s="15">
        <v>225802.58249999999</v>
      </c>
      <c r="F35" s="15">
        <v>1593183.7224999999</v>
      </c>
      <c r="G35" s="15">
        <v>1818986.3049999999</v>
      </c>
      <c r="H35" s="18">
        <v>27.75</v>
      </c>
      <c r="I35" s="18">
        <v>26.75</v>
      </c>
    </row>
    <row r="36" spans="1:9" ht="12" customHeight="1" x14ac:dyDescent="0.2">
      <c r="A36" s="85"/>
      <c r="B36" s="85"/>
      <c r="C36" s="85"/>
      <c r="D36" s="85"/>
      <c r="E36" s="85"/>
      <c r="F36" s="85"/>
      <c r="G36" s="85"/>
      <c r="H36" s="85"/>
      <c r="I36" s="85"/>
    </row>
    <row r="37" spans="1:9" ht="69.95" customHeight="1" x14ac:dyDescent="0.2">
      <c r="A37" s="87" t="s">
        <v>147</v>
      </c>
      <c r="B37" s="87"/>
      <c r="C37" s="87"/>
      <c r="D37" s="87"/>
      <c r="E37" s="87"/>
      <c r="F37" s="87"/>
      <c r="G37" s="87"/>
      <c r="H37" s="87"/>
      <c r="I37" s="87"/>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2"/>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92" t="s">
        <v>445</v>
      </c>
      <c r="B1" s="92"/>
      <c r="C1" s="92"/>
      <c r="D1" s="92"/>
      <c r="E1" s="92"/>
      <c r="F1" s="92"/>
      <c r="G1" s="92"/>
      <c r="H1" s="92"/>
      <c r="I1" s="92"/>
      <c r="J1" s="92"/>
      <c r="K1" s="139">
        <v>46150</v>
      </c>
    </row>
    <row r="2" spans="1:11" ht="12" customHeight="1" x14ac:dyDescent="0.2">
      <c r="A2" s="94" t="s">
        <v>148</v>
      </c>
      <c r="B2" s="94"/>
      <c r="C2" s="94"/>
      <c r="D2" s="94"/>
      <c r="E2" s="94"/>
      <c r="F2" s="94"/>
      <c r="G2" s="94"/>
      <c r="H2" s="94"/>
      <c r="I2" s="94"/>
      <c r="J2" s="94"/>
      <c r="K2" s="1"/>
    </row>
    <row r="3" spans="1:11" ht="24" customHeight="1" x14ac:dyDescent="0.2">
      <c r="A3" s="96" t="s">
        <v>50</v>
      </c>
      <c r="B3" s="91" t="s">
        <v>194</v>
      </c>
      <c r="C3" s="91"/>
      <c r="D3" s="91"/>
      <c r="E3" s="89"/>
      <c r="F3" s="91" t="s">
        <v>149</v>
      </c>
      <c r="G3" s="91"/>
      <c r="H3" s="91"/>
      <c r="I3" s="89"/>
      <c r="J3" s="91" t="s">
        <v>150</v>
      </c>
      <c r="K3" s="91"/>
    </row>
    <row r="4" spans="1:11" ht="45" customHeight="1" x14ac:dyDescent="0.2">
      <c r="A4" s="97"/>
      <c r="B4" s="10" t="s">
        <v>151</v>
      </c>
      <c r="C4" s="10" t="s">
        <v>152</v>
      </c>
      <c r="D4" s="10" t="s">
        <v>153</v>
      </c>
      <c r="E4" s="10" t="s">
        <v>55</v>
      </c>
      <c r="F4" s="10" t="s">
        <v>329</v>
      </c>
      <c r="G4" s="10" t="s">
        <v>331</v>
      </c>
      <c r="H4" s="10" t="s">
        <v>330</v>
      </c>
      <c r="I4" s="10" t="s">
        <v>337</v>
      </c>
      <c r="J4" s="10" t="s">
        <v>154</v>
      </c>
      <c r="K4" s="9" t="s">
        <v>332</v>
      </c>
    </row>
    <row r="5" spans="1:11" ht="12" customHeight="1" x14ac:dyDescent="0.2">
      <c r="A5" s="1"/>
      <c r="B5" s="85" t="str">
        <f>REPT("-",42)&amp;" Number "&amp;REPT("-",39)&amp;"   "&amp;REPT("-",52)&amp;" Dollars "&amp;REPT("-",58)</f>
        <v>------------------------------------------ Number ---------------------------------------   ---------------------------------------------------- Dollars ----------------------------------------------------------</v>
      </c>
      <c r="C5" s="85"/>
      <c r="D5" s="85"/>
      <c r="E5" s="85"/>
      <c r="F5" s="85"/>
      <c r="G5" s="85"/>
      <c r="H5" s="85"/>
      <c r="I5" s="85"/>
      <c r="J5" s="85"/>
      <c r="K5" s="85"/>
    </row>
    <row r="6" spans="1:11" ht="12" customHeight="1" x14ac:dyDescent="0.2">
      <c r="A6" s="3" t="s">
        <v>425</v>
      </c>
    </row>
    <row r="7" spans="1:11" ht="12" customHeight="1" x14ac:dyDescent="0.2">
      <c r="A7" s="2" t="str">
        <f>"Oct "&amp;RIGHT(A6,4)-1</f>
        <v>Oct 2024</v>
      </c>
      <c r="B7" s="11">
        <v>1565343</v>
      </c>
      <c r="C7" s="11">
        <v>1520663</v>
      </c>
      <c r="D7" s="11">
        <v>3821486</v>
      </c>
      <c r="E7" s="11">
        <v>6907492</v>
      </c>
      <c r="F7" s="11">
        <v>413409345</v>
      </c>
      <c r="G7" s="11" t="s">
        <v>422</v>
      </c>
      <c r="H7" s="11" t="s">
        <v>422</v>
      </c>
      <c r="I7" s="11">
        <v>1206584976</v>
      </c>
      <c r="J7" s="16">
        <v>59.849400000000003</v>
      </c>
      <c r="K7" s="16" t="s">
        <v>422</v>
      </c>
    </row>
    <row r="8" spans="1:11" ht="12" customHeight="1" x14ac:dyDescent="0.2">
      <c r="A8" s="2" t="str">
        <f>"Nov "&amp;RIGHT(A6,4)-1</f>
        <v>Nov 2024</v>
      </c>
      <c r="B8" s="11">
        <v>1536322</v>
      </c>
      <c r="C8" s="11">
        <v>1494898</v>
      </c>
      <c r="D8" s="11">
        <v>3797947</v>
      </c>
      <c r="E8" s="11">
        <v>6829167</v>
      </c>
      <c r="F8" s="11">
        <v>429754111</v>
      </c>
      <c r="G8" s="11" t="s">
        <v>422</v>
      </c>
      <c r="H8" s="11" t="s">
        <v>422</v>
      </c>
      <c r="I8" s="11">
        <v>601600873</v>
      </c>
      <c r="J8" s="16">
        <v>62.929200000000002</v>
      </c>
      <c r="K8" s="16" t="s">
        <v>422</v>
      </c>
    </row>
    <row r="9" spans="1:11" ht="12" customHeight="1" x14ac:dyDescent="0.2">
      <c r="A9" s="2" t="str">
        <f>"Dec "&amp;RIGHT(A6,4)-1</f>
        <v>Dec 2024</v>
      </c>
      <c r="B9" s="11">
        <v>1514528</v>
      </c>
      <c r="C9" s="11">
        <v>1484943</v>
      </c>
      <c r="D9" s="11">
        <v>3781157</v>
      </c>
      <c r="E9" s="11">
        <v>6780628</v>
      </c>
      <c r="F9" s="11">
        <v>444954391</v>
      </c>
      <c r="G9" s="11" t="s">
        <v>422</v>
      </c>
      <c r="H9" s="11">
        <v>4844115</v>
      </c>
      <c r="I9" s="11">
        <v>588409208</v>
      </c>
      <c r="J9" s="16">
        <v>65.621399999999994</v>
      </c>
      <c r="K9" s="16" t="s">
        <v>422</v>
      </c>
    </row>
    <row r="10" spans="1:11" ht="12" customHeight="1" x14ac:dyDescent="0.2">
      <c r="A10" s="2" t="str">
        <f>"Jan "&amp;RIGHT(A6,4)</f>
        <v>Jan 2025</v>
      </c>
      <c r="B10" s="11">
        <v>1527678</v>
      </c>
      <c r="C10" s="11">
        <v>1496509</v>
      </c>
      <c r="D10" s="11">
        <v>3794431</v>
      </c>
      <c r="E10" s="11">
        <v>6818618</v>
      </c>
      <c r="F10" s="11">
        <v>436859412</v>
      </c>
      <c r="G10" s="11" t="s">
        <v>422</v>
      </c>
      <c r="H10" s="11" t="s">
        <v>422</v>
      </c>
      <c r="I10" s="11">
        <v>595019657</v>
      </c>
      <c r="J10" s="16">
        <v>64.068600000000004</v>
      </c>
      <c r="K10" s="16" t="s">
        <v>422</v>
      </c>
    </row>
    <row r="11" spans="1:11" ht="12" customHeight="1" x14ac:dyDescent="0.2">
      <c r="A11" s="2" t="str">
        <f>"Feb "&amp;RIGHT(A6,4)</f>
        <v>Feb 2025</v>
      </c>
      <c r="B11" s="11">
        <v>1520580</v>
      </c>
      <c r="C11" s="11">
        <v>1487500</v>
      </c>
      <c r="D11" s="11">
        <v>3789852</v>
      </c>
      <c r="E11" s="11">
        <v>6797932</v>
      </c>
      <c r="F11" s="11">
        <v>435702485</v>
      </c>
      <c r="G11" s="11" t="s">
        <v>422</v>
      </c>
      <c r="H11" s="11" t="s">
        <v>422</v>
      </c>
      <c r="I11" s="11">
        <v>567018887</v>
      </c>
      <c r="J11" s="16">
        <v>64.093400000000003</v>
      </c>
      <c r="K11" s="16" t="s">
        <v>422</v>
      </c>
    </row>
    <row r="12" spans="1:11" ht="12" customHeight="1" x14ac:dyDescent="0.2">
      <c r="A12" s="2" t="str">
        <f>"Mar "&amp;RIGHT(A6,4)</f>
        <v>Mar 2025</v>
      </c>
      <c r="B12" s="11">
        <v>1533090</v>
      </c>
      <c r="C12" s="11">
        <v>1490984</v>
      </c>
      <c r="D12" s="11">
        <v>3822516</v>
      </c>
      <c r="E12" s="11">
        <v>6846590</v>
      </c>
      <c r="F12" s="11">
        <v>448153045</v>
      </c>
      <c r="G12" s="11" t="s">
        <v>422</v>
      </c>
      <c r="H12" s="11">
        <v>-135696</v>
      </c>
      <c r="I12" s="11">
        <v>575823292</v>
      </c>
      <c r="J12" s="16">
        <v>65.456400000000002</v>
      </c>
      <c r="K12" s="16" t="s">
        <v>422</v>
      </c>
    </row>
    <row r="13" spans="1:11" ht="12" customHeight="1" x14ac:dyDescent="0.2">
      <c r="A13" s="2" t="str">
        <f>"Apr "&amp;RIGHT(A6,4)</f>
        <v>Apr 2025</v>
      </c>
      <c r="B13" s="11">
        <v>1542040</v>
      </c>
      <c r="C13" s="11">
        <v>1493101</v>
      </c>
      <c r="D13" s="11">
        <v>3837887</v>
      </c>
      <c r="E13" s="11">
        <v>6873028</v>
      </c>
      <c r="F13" s="11">
        <v>464788211</v>
      </c>
      <c r="G13" s="11" t="s">
        <v>422</v>
      </c>
      <c r="H13" s="11" t="s">
        <v>422</v>
      </c>
      <c r="I13" s="11">
        <v>605490342</v>
      </c>
      <c r="J13" s="16">
        <v>67.625</v>
      </c>
      <c r="K13" s="16" t="s">
        <v>422</v>
      </c>
    </row>
    <row r="14" spans="1:11" ht="12" customHeight="1" x14ac:dyDescent="0.2">
      <c r="A14" s="2" t="str">
        <f>"May "&amp;RIGHT(A6,4)</f>
        <v>May 2025</v>
      </c>
      <c r="B14" s="11">
        <v>1545358</v>
      </c>
      <c r="C14" s="11">
        <v>1492262</v>
      </c>
      <c r="D14" s="11">
        <v>3852808</v>
      </c>
      <c r="E14" s="11">
        <v>6890428</v>
      </c>
      <c r="F14" s="11">
        <v>451140885</v>
      </c>
      <c r="G14" s="11" t="s">
        <v>422</v>
      </c>
      <c r="H14" s="11" t="s">
        <v>422</v>
      </c>
      <c r="I14" s="11">
        <v>578007884.14289999</v>
      </c>
      <c r="J14" s="16">
        <v>65.473600000000005</v>
      </c>
      <c r="K14" s="16" t="s">
        <v>422</v>
      </c>
    </row>
    <row r="15" spans="1:11" ht="12" customHeight="1" x14ac:dyDescent="0.2">
      <c r="A15" s="2" t="str">
        <f>"Jun "&amp;RIGHT(A6,4)</f>
        <v>Jun 2025</v>
      </c>
      <c r="B15" s="11">
        <v>1538501</v>
      </c>
      <c r="C15" s="11">
        <v>1483712</v>
      </c>
      <c r="D15" s="11">
        <v>3856841</v>
      </c>
      <c r="E15" s="11">
        <v>6879054</v>
      </c>
      <c r="F15" s="11">
        <v>441582299</v>
      </c>
      <c r="G15" s="11" t="s">
        <v>422</v>
      </c>
      <c r="H15" s="11">
        <v>687452</v>
      </c>
      <c r="I15" s="11">
        <v>591564728.85710001</v>
      </c>
      <c r="J15" s="16">
        <v>64.192300000000003</v>
      </c>
      <c r="K15" s="16" t="s">
        <v>422</v>
      </c>
    </row>
    <row r="16" spans="1:11" ht="12" customHeight="1" x14ac:dyDescent="0.2">
      <c r="A16" s="2" t="str">
        <f>"Jul "&amp;RIGHT(A6,4)</f>
        <v>Jul 2025</v>
      </c>
      <c r="B16" s="11">
        <v>1546602</v>
      </c>
      <c r="C16" s="11">
        <v>1492487</v>
      </c>
      <c r="D16" s="11">
        <v>3880035</v>
      </c>
      <c r="E16" s="11">
        <v>6919124</v>
      </c>
      <c r="F16" s="11">
        <v>449597682</v>
      </c>
      <c r="G16" s="11" t="s">
        <v>422</v>
      </c>
      <c r="H16" s="11" t="s">
        <v>422</v>
      </c>
      <c r="I16" s="11">
        <v>585775865</v>
      </c>
      <c r="J16" s="16">
        <v>64.978999999999999</v>
      </c>
      <c r="K16" s="16" t="s">
        <v>422</v>
      </c>
    </row>
    <row r="17" spans="1:11" ht="12" customHeight="1" x14ac:dyDescent="0.2">
      <c r="A17" s="2" t="str">
        <f>"Aug "&amp;RIGHT(A6,4)</f>
        <v>Aug 2025</v>
      </c>
      <c r="B17" s="11">
        <v>1536735</v>
      </c>
      <c r="C17" s="11">
        <v>1480044</v>
      </c>
      <c r="D17" s="11">
        <v>3890117</v>
      </c>
      <c r="E17" s="11">
        <v>6906896</v>
      </c>
      <c r="F17" s="11">
        <v>451328021</v>
      </c>
      <c r="G17" s="11" t="s">
        <v>422</v>
      </c>
      <c r="H17" s="11" t="s">
        <v>422</v>
      </c>
      <c r="I17" s="11">
        <v>575089223</v>
      </c>
      <c r="J17" s="16">
        <v>65.3446</v>
      </c>
      <c r="K17" s="16" t="s">
        <v>422</v>
      </c>
    </row>
    <row r="18" spans="1:11" ht="12" customHeight="1" x14ac:dyDescent="0.2">
      <c r="A18" s="2" t="str">
        <f>"Sep "&amp;RIGHT(A6,4)</f>
        <v>Sep 2025</v>
      </c>
      <c r="B18" s="11">
        <v>1536435</v>
      </c>
      <c r="C18" s="11">
        <v>1478683</v>
      </c>
      <c r="D18" s="11">
        <v>3902411</v>
      </c>
      <c r="E18" s="11">
        <v>6917529</v>
      </c>
      <c r="F18" s="11">
        <v>480045182</v>
      </c>
      <c r="G18" s="11" t="s">
        <v>422</v>
      </c>
      <c r="H18" s="11">
        <v>98839806</v>
      </c>
      <c r="I18" s="11">
        <v>752550473</v>
      </c>
      <c r="J18" s="16">
        <v>69.395499999999998</v>
      </c>
      <c r="K18" s="16" t="s">
        <v>422</v>
      </c>
    </row>
    <row r="19" spans="1:11" ht="12" customHeight="1" x14ac:dyDescent="0.2">
      <c r="A19" s="12" t="s">
        <v>55</v>
      </c>
      <c r="B19" s="13">
        <v>1536934.3333000001</v>
      </c>
      <c r="C19" s="13">
        <v>1491315.5</v>
      </c>
      <c r="D19" s="13">
        <v>3835624</v>
      </c>
      <c r="E19" s="13">
        <v>6863873.8333000001</v>
      </c>
      <c r="F19" s="13">
        <v>5347315069</v>
      </c>
      <c r="G19" s="13">
        <v>2358868184</v>
      </c>
      <c r="H19" s="13">
        <v>104235677</v>
      </c>
      <c r="I19" s="13">
        <v>7822935409</v>
      </c>
      <c r="J19" s="17">
        <v>64.921000000000006</v>
      </c>
      <c r="K19" s="17">
        <v>28.6387</v>
      </c>
    </row>
    <row r="20" spans="1:11" ht="12" customHeight="1" x14ac:dyDescent="0.2">
      <c r="A20" s="14" t="s">
        <v>426</v>
      </c>
      <c r="B20" s="15">
        <v>1532890.2</v>
      </c>
      <c r="C20" s="15">
        <v>1496902.6</v>
      </c>
      <c r="D20" s="15">
        <v>3796974.6</v>
      </c>
      <c r="E20" s="15">
        <v>6826767.4000000004</v>
      </c>
      <c r="F20" s="15">
        <v>2160679744</v>
      </c>
      <c r="G20" s="15">
        <v>1393109742</v>
      </c>
      <c r="H20" s="15">
        <v>4844115</v>
      </c>
      <c r="I20" s="15">
        <v>3558633601</v>
      </c>
      <c r="J20" s="18">
        <v>63.300199999999997</v>
      </c>
      <c r="K20" s="18">
        <v>40.813200000000002</v>
      </c>
    </row>
    <row r="21" spans="1:11" ht="12" customHeight="1" x14ac:dyDescent="0.2">
      <c r="A21" s="3" t="str">
        <f>"FY "&amp;RIGHT(A6,4)+1</f>
        <v>FY 2026</v>
      </c>
    </row>
    <row r="22" spans="1:11" ht="12" customHeight="1" x14ac:dyDescent="0.2">
      <c r="A22" s="2" t="str">
        <f>"Oct "&amp;RIGHT(A6,4)</f>
        <v>Oct 2025</v>
      </c>
      <c r="B22" s="11">
        <v>1530220</v>
      </c>
      <c r="C22" s="11">
        <v>1479742</v>
      </c>
      <c r="D22" s="11">
        <v>3899936</v>
      </c>
      <c r="E22" s="11">
        <v>6909898</v>
      </c>
      <c r="F22" s="11">
        <v>348780834</v>
      </c>
      <c r="G22" s="11" t="s">
        <v>422</v>
      </c>
      <c r="H22" s="11" t="s">
        <v>422</v>
      </c>
      <c r="I22" s="11">
        <v>1118886380</v>
      </c>
      <c r="J22" s="16">
        <v>50.475499999999997</v>
      </c>
      <c r="K22" s="16" t="s">
        <v>422</v>
      </c>
    </row>
    <row r="23" spans="1:11" ht="12" customHeight="1" x14ac:dyDescent="0.2">
      <c r="A23" s="2" t="str">
        <f>"Nov "&amp;RIGHT(A6,4)</f>
        <v>Nov 2025</v>
      </c>
      <c r="B23" s="11">
        <v>1481551</v>
      </c>
      <c r="C23" s="11">
        <v>1439332</v>
      </c>
      <c r="D23" s="11">
        <v>3850806</v>
      </c>
      <c r="E23" s="11">
        <v>6771689</v>
      </c>
      <c r="F23" s="11">
        <v>433190852</v>
      </c>
      <c r="G23" s="11" t="s">
        <v>422</v>
      </c>
      <c r="H23" s="11" t="s">
        <v>422</v>
      </c>
      <c r="I23" s="11">
        <v>594653888</v>
      </c>
      <c r="J23" s="16">
        <v>63.9709</v>
      </c>
      <c r="K23" s="16" t="s">
        <v>422</v>
      </c>
    </row>
    <row r="24" spans="1:11" ht="12" customHeight="1" x14ac:dyDescent="0.2">
      <c r="A24" s="2" t="str">
        <f>"Dec "&amp;RIGHT(A6,4)</f>
        <v>Dec 2025</v>
      </c>
      <c r="B24" s="11">
        <v>1457511</v>
      </c>
      <c r="C24" s="11">
        <v>1429362</v>
      </c>
      <c r="D24" s="11">
        <v>3825506</v>
      </c>
      <c r="E24" s="11">
        <v>6712379</v>
      </c>
      <c r="F24" s="11">
        <v>431927718</v>
      </c>
      <c r="G24" s="11" t="s">
        <v>422</v>
      </c>
      <c r="H24" s="11">
        <v>453050</v>
      </c>
      <c r="I24" s="11">
        <v>621529535</v>
      </c>
      <c r="J24" s="16">
        <v>64.347899999999996</v>
      </c>
      <c r="K24" s="16" t="s">
        <v>422</v>
      </c>
    </row>
    <row r="25" spans="1:11" ht="12" customHeight="1" x14ac:dyDescent="0.2">
      <c r="A25" s="2" t="str">
        <f>"Jan "&amp;RIGHT(A6,4)+1</f>
        <v>Jan 2026</v>
      </c>
      <c r="B25" s="11">
        <v>1452391</v>
      </c>
      <c r="C25" s="11">
        <v>1422221</v>
      </c>
      <c r="D25" s="11">
        <v>3820840</v>
      </c>
      <c r="E25" s="11">
        <v>6695452</v>
      </c>
      <c r="F25" s="11">
        <v>446016621</v>
      </c>
      <c r="G25" s="11" t="s">
        <v>422</v>
      </c>
      <c r="H25" s="11" t="s">
        <v>422</v>
      </c>
      <c r="I25" s="11">
        <v>592200218</v>
      </c>
      <c r="J25" s="16">
        <v>66.614900000000006</v>
      </c>
      <c r="K25" s="16" t="s">
        <v>422</v>
      </c>
    </row>
    <row r="26" spans="1:11" ht="12" customHeight="1" x14ac:dyDescent="0.2">
      <c r="A26" s="2" t="str">
        <f>"Feb "&amp;RIGHT(A6,4)+1</f>
        <v>Feb 2026</v>
      </c>
      <c r="B26" s="11">
        <v>1440938</v>
      </c>
      <c r="C26" s="11">
        <v>1406135</v>
      </c>
      <c r="D26" s="11">
        <v>3793746</v>
      </c>
      <c r="E26" s="11">
        <v>6640819</v>
      </c>
      <c r="F26" s="11">
        <v>423777769</v>
      </c>
      <c r="G26" s="11" t="s">
        <v>422</v>
      </c>
      <c r="H26" s="11" t="s">
        <v>422</v>
      </c>
      <c r="I26" s="11">
        <v>561569913</v>
      </c>
      <c r="J26" s="16">
        <v>63.814100000000003</v>
      </c>
      <c r="K26" s="16" t="s">
        <v>422</v>
      </c>
    </row>
    <row r="27" spans="1:11" ht="12" customHeight="1" x14ac:dyDescent="0.2">
      <c r="A27" s="2" t="str">
        <f>"Mar "&amp;RIGHT(A6,4)+1</f>
        <v>Mar 2026</v>
      </c>
      <c r="B27" s="11" t="s">
        <v>422</v>
      </c>
      <c r="C27" s="11" t="s">
        <v>422</v>
      </c>
      <c r="D27" s="11" t="s">
        <v>422</v>
      </c>
      <c r="E27" s="11" t="s">
        <v>422</v>
      </c>
      <c r="F27" s="11" t="s">
        <v>422</v>
      </c>
      <c r="G27" s="11" t="s">
        <v>422</v>
      </c>
      <c r="H27" s="11" t="s">
        <v>422</v>
      </c>
      <c r="I27" s="11" t="s">
        <v>422</v>
      </c>
      <c r="J27" s="16" t="s">
        <v>422</v>
      </c>
      <c r="K27" s="16" t="s">
        <v>422</v>
      </c>
    </row>
    <row r="28" spans="1:11" ht="12" customHeight="1" x14ac:dyDescent="0.2">
      <c r="A28" s="2" t="str">
        <f>"Apr "&amp;RIGHT(A6,4)+1</f>
        <v>Apr 2026</v>
      </c>
      <c r="B28" s="11" t="s">
        <v>422</v>
      </c>
      <c r="C28" s="11" t="s">
        <v>422</v>
      </c>
      <c r="D28" s="11" t="s">
        <v>422</v>
      </c>
      <c r="E28" s="11" t="s">
        <v>422</v>
      </c>
      <c r="F28" s="11" t="s">
        <v>422</v>
      </c>
      <c r="G28" s="11" t="s">
        <v>422</v>
      </c>
      <c r="H28" s="11" t="s">
        <v>422</v>
      </c>
      <c r="I28" s="11" t="s">
        <v>422</v>
      </c>
      <c r="J28" s="16" t="s">
        <v>422</v>
      </c>
      <c r="K28" s="16" t="s">
        <v>422</v>
      </c>
    </row>
    <row r="29" spans="1:11" ht="12" customHeight="1" x14ac:dyDescent="0.2">
      <c r="A29" s="2" t="str">
        <f>"May "&amp;RIGHT(A6,4)+1</f>
        <v>May 2026</v>
      </c>
      <c r="B29" s="11" t="s">
        <v>422</v>
      </c>
      <c r="C29" s="11" t="s">
        <v>422</v>
      </c>
      <c r="D29" s="11" t="s">
        <v>422</v>
      </c>
      <c r="E29" s="11" t="s">
        <v>422</v>
      </c>
      <c r="F29" s="11" t="s">
        <v>422</v>
      </c>
      <c r="G29" s="11" t="s">
        <v>422</v>
      </c>
      <c r="H29" s="11" t="s">
        <v>422</v>
      </c>
      <c r="I29" s="11" t="s">
        <v>422</v>
      </c>
      <c r="J29" s="16" t="s">
        <v>422</v>
      </c>
      <c r="K29" s="16" t="s">
        <v>422</v>
      </c>
    </row>
    <row r="30" spans="1:11" ht="12" customHeight="1" x14ac:dyDescent="0.2">
      <c r="A30" s="2" t="str">
        <f>"Jun "&amp;RIGHT(A6,4)+1</f>
        <v>Jun 2026</v>
      </c>
      <c r="B30" s="11" t="s">
        <v>422</v>
      </c>
      <c r="C30" s="11" t="s">
        <v>422</v>
      </c>
      <c r="D30" s="11" t="s">
        <v>422</v>
      </c>
      <c r="E30" s="11" t="s">
        <v>422</v>
      </c>
      <c r="F30" s="11" t="s">
        <v>422</v>
      </c>
      <c r="G30" s="11" t="s">
        <v>422</v>
      </c>
      <c r="H30" s="11" t="s">
        <v>422</v>
      </c>
      <c r="I30" s="11" t="s">
        <v>422</v>
      </c>
      <c r="J30" s="16" t="s">
        <v>422</v>
      </c>
      <c r="K30" s="16" t="s">
        <v>422</v>
      </c>
    </row>
    <row r="31" spans="1:11" ht="12" customHeight="1" x14ac:dyDescent="0.2">
      <c r="A31" s="2" t="str">
        <f>"Jul "&amp;RIGHT(A6,4)+1</f>
        <v>Jul 2026</v>
      </c>
      <c r="B31" s="11" t="s">
        <v>422</v>
      </c>
      <c r="C31" s="11" t="s">
        <v>422</v>
      </c>
      <c r="D31" s="11" t="s">
        <v>422</v>
      </c>
      <c r="E31" s="11" t="s">
        <v>422</v>
      </c>
      <c r="F31" s="11" t="s">
        <v>422</v>
      </c>
      <c r="G31" s="11" t="s">
        <v>422</v>
      </c>
      <c r="H31" s="11" t="s">
        <v>422</v>
      </c>
      <c r="I31" s="11" t="s">
        <v>422</v>
      </c>
      <c r="J31" s="16" t="s">
        <v>422</v>
      </c>
      <c r="K31" s="16" t="s">
        <v>422</v>
      </c>
    </row>
    <row r="32" spans="1:11" ht="12" customHeight="1" x14ac:dyDescent="0.2">
      <c r="A32" s="2" t="str">
        <f>"Aug "&amp;RIGHT(A6,4)+1</f>
        <v>Aug 2026</v>
      </c>
      <c r="B32" s="11" t="s">
        <v>422</v>
      </c>
      <c r="C32" s="11" t="s">
        <v>422</v>
      </c>
      <c r="D32" s="11" t="s">
        <v>422</v>
      </c>
      <c r="E32" s="11" t="s">
        <v>422</v>
      </c>
      <c r="F32" s="11" t="s">
        <v>422</v>
      </c>
      <c r="G32" s="11" t="s">
        <v>422</v>
      </c>
      <c r="H32" s="11" t="s">
        <v>422</v>
      </c>
      <c r="I32" s="11" t="s">
        <v>422</v>
      </c>
      <c r="J32" s="16" t="s">
        <v>422</v>
      </c>
      <c r="K32" s="16" t="s">
        <v>422</v>
      </c>
    </row>
    <row r="33" spans="1:14" ht="12" customHeight="1" x14ac:dyDescent="0.2">
      <c r="A33" s="2" t="str">
        <f>"Sep "&amp;RIGHT(A6,4)+1</f>
        <v>Sep 2026</v>
      </c>
      <c r="B33" s="11" t="s">
        <v>422</v>
      </c>
      <c r="C33" s="11" t="s">
        <v>422</v>
      </c>
      <c r="D33" s="11" t="s">
        <v>422</v>
      </c>
      <c r="E33" s="11" t="s">
        <v>422</v>
      </c>
      <c r="F33" s="11" t="s">
        <v>422</v>
      </c>
      <c r="G33" s="11" t="s">
        <v>422</v>
      </c>
      <c r="H33" s="11" t="s">
        <v>422</v>
      </c>
      <c r="I33" s="11" t="s">
        <v>422</v>
      </c>
      <c r="J33" s="16" t="s">
        <v>422</v>
      </c>
      <c r="K33" s="16" t="s">
        <v>422</v>
      </c>
    </row>
    <row r="34" spans="1:14" ht="12" customHeight="1" x14ac:dyDescent="0.2">
      <c r="A34" s="12" t="s">
        <v>55</v>
      </c>
      <c r="B34" s="13">
        <v>1472522.2</v>
      </c>
      <c r="C34" s="13">
        <v>1435358.4</v>
      </c>
      <c r="D34" s="13">
        <v>3838166.8</v>
      </c>
      <c r="E34" s="13">
        <v>6746047.4000000004</v>
      </c>
      <c r="F34" s="13">
        <v>2083693794</v>
      </c>
      <c r="G34" s="13">
        <v>1404693090</v>
      </c>
      <c r="H34" s="13">
        <v>453050</v>
      </c>
      <c r="I34" s="13">
        <v>3488839934</v>
      </c>
      <c r="J34" s="17">
        <v>61.775199999999998</v>
      </c>
      <c r="K34" s="17">
        <v>41.6449</v>
      </c>
    </row>
    <row r="35" spans="1:14" ht="12" customHeight="1" x14ac:dyDescent="0.2">
      <c r="A35" s="14" t="str">
        <f>"Total "&amp;MID(A20,7,LEN(A20)-13)&amp;" Months"</f>
        <v>Total 5 Months</v>
      </c>
      <c r="B35" s="15">
        <v>1472522.2</v>
      </c>
      <c r="C35" s="15">
        <v>1435358.4</v>
      </c>
      <c r="D35" s="15">
        <v>3838166.8</v>
      </c>
      <c r="E35" s="15">
        <v>6746047.4000000004</v>
      </c>
      <c r="F35" s="15">
        <v>2083693794</v>
      </c>
      <c r="G35" s="15">
        <v>1404693090</v>
      </c>
      <c r="H35" s="15">
        <v>453050</v>
      </c>
      <c r="I35" s="15">
        <v>3488839934</v>
      </c>
      <c r="J35" s="18">
        <v>61.775199999999998</v>
      </c>
      <c r="K35" s="18">
        <v>41.6449</v>
      </c>
    </row>
    <row r="36" spans="1:14" ht="12" customHeight="1" x14ac:dyDescent="0.2">
      <c r="A36" s="85"/>
      <c r="B36" s="85"/>
      <c r="C36" s="85"/>
      <c r="D36" s="85"/>
      <c r="E36" s="85"/>
      <c r="F36" s="85"/>
      <c r="G36" s="85"/>
      <c r="H36" s="85"/>
      <c r="I36" s="85"/>
      <c r="J36" s="85"/>
    </row>
    <row r="37" spans="1:14" ht="12" customHeight="1" x14ac:dyDescent="0.2">
      <c r="A37" s="138" t="s">
        <v>353</v>
      </c>
      <c r="B37" s="138"/>
      <c r="C37" s="138"/>
      <c r="D37" s="138"/>
      <c r="E37" s="138"/>
      <c r="F37" s="138"/>
      <c r="G37" s="138"/>
      <c r="H37" s="138"/>
      <c r="I37" s="138"/>
      <c r="J37" s="138"/>
      <c r="K37" s="138"/>
      <c r="L37" s="138"/>
      <c r="M37" s="138"/>
      <c r="N37" s="138"/>
    </row>
    <row r="38" spans="1:14" ht="19.899999999999999" customHeight="1" x14ac:dyDescent="0.2">
      <c r="A38" s="138" t="s">
        <v>419</v>
      </c>
      <c r="B38" s="138"/>
      <c r="C38" s="138"/>
      <c r="D38" s="138"/>
      <c r="E38" s="138"/>
      <c r="F38" s="138"/>
      <c r="G38" s="138"/>
      <c r="H38" s="138"/>
      <c r="I38" s="138"/>
      <c r="J38" s="138"/>
      <c r="K38" s="138"/>
      <c r="L38" s="138"/>
      <c r="M38" s="138"/>
      <c r="N38" s="138"/>
    </row>
    <row r="39" spans="1:14" ht="4.1500000000000004" customHeight="1" x14ac:dyDescent="0.2">
      <c r="A39" s="138"/>
      <c r="B39" s="138"/>
      <c r="C39" s="138"/>
      <c r="D39" s="138"/>
      <c r="E39" s="138"/>
      <c r="F39" s="138"/>
      <c r="G39" s="138"/>
      <c r="H39" s="138"/>
      <c r="I39" s="138"/>
      <c r="J39" s="138"/>
      <c r="K39" s="138"/>
      <c r="L39" s="138"/>
      <c r="M39" s="138"/>
      <c r="N39" s="138"/>
    </row>
    <row r="40" spans="1:14" ht="19.899999999999999" hidden="1" customHeight="1" x14ac:dyDescent="0.2">
      <c r="A40" s="138"/>
      <c r="B40" s="138"/>
      <c r="C40" s="138"/>
      <c r="D40" s="138"/>
      <c r="E40" s="138"/>
      <c r="F40" s="138"/>
      <c r="G40" s="138"/>
      <c r="H40" s="138"/>
      <c r="I40" s="138"/>
      <c r="J40" s="138"/>
      <c r="K40" s="138"/>
      <c r="L40" s="138"/>
      <c r="M40" s="138"/>
      <c r="N40" s="138"/>
    </row>
    <row r="41" spans="1:14" ht="19.899999999999999" hidden="1" customHeight="1" x14ac:dyDescent="0.2">
      <c r="A41" s="138"/>
      <c r="B41" s="138"/>
      <c r="C41" s="138"/>
      <c r="D41" s="138"/>
      <c r="E41" s="138"/>
      <c r="F41" s="138"/>
      <c r="G41" s="138"/>
      <c r="H41" s="138"/>
      <c r="I41" s="138"/>
      <c r="J41" s="138"/>
      <c r="K41" s="138"/>
      <c r="L41" s="138"/>
      <c r="M41" s="138"/>
      <c r="N41" s="138"/>
    </row>
    <row r="42" spans="1:14" ht="19.899999999999999" customHeight="1" x14ac:dyDescent="0.2">
      <c r="A42" s="138" t="s">
        <v>354</v>
      </c>
      <c r="B42" s="138"/>
      <c r="C42" s="138"/>
      <c r="D42" s="138"/>
      <c r="E42" s="138"/>
      <c r="F42" s="138"/>
      <c r="G42" s="138"/>
      <c r="H42" s="138"/>
      <c r="I42" s="138"/>
      <c r="J42" s="138"/>
      <c r="K42" s="138"/>
      <c r="L42" s="138"/>
      <c r="M42" s="138"/>
      <c r="N42" s="138"/>
    </row>
    <row r="43" spans="1:14" ht="35.450000000000003" customHeight="1" x14ac:dyDescent="0.2">
      <c r="A43" s="138"/>
      <c r="B43" s="138"/>
      <c r="C43" s="138"/>
      <c r="D43" s="138"/>
      <c r="E43" s="138"/>
      <c r="F43" s="138"/>
      <c r="G43" s="138"/>
      <c r="H43" s="138"/>
      <c r="I43" s="138"/>
      <c r="J43" s="138"/>
      <c r="K43" s="138"/>
      <c r="L43" s="138"/>
      <c r="M43" s="138"/>
      <c r="N43" s="138"/>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92" t="s">
        <v>445</v>
      </c>
      <c r="B1" s="92"/>
      <c r="C1" s="92"/>
      <c r="D1" s="92"/>
      <c r="E1" s="92"/>
      <c r="F1" s="92"/>
      <c r="G1" s="92"/>
      <c r="H1" s="92"/>
      <c r="I1" s="92"/>
      <c r="J1" s="92"/>
      <c r="K1" s="92"/>
      <c r="L1" s="92"/>
      <c r="M1" s="139">
        <v>46150</v>
      </c>
    </row>
    <row r="2" spans="1:13" ht="12" customHeight="1" x14ac:dyDescent="0.2">
      <c r="A2" s="94" t="s">
        <v>227</v>
      </c>
      <c r="B2" s="94"/>
      <c r="C2" s="94"/>
      <c r="D2" s="94"/>
      <c r="E2" s="94"/>
      <c r="F2" s="94"/>
      <c r="G2" s="94"/>
      <c r="H2" s="94"/>
      <c r="I2" s="94"/>
      <c r="J2" s="94"/>
      <c r="K2" s="94"/>
      <c r="L2" s="94"/>
      <c r="M2" s="1"/>
    </row>
    <row r="3" spans="1:13" ht="24" customHeight="1" x14ac:dyDescent="0.2">
      <c r="A3" s="96" t="s">
        <v>50</v>
      </c>
      <c r="B3" s="91" t="s">
        <v>194</v>
      </c>
      <c r="C3" s="91"/>
      <c r="D3" s="91"/>
      <c r="E3" s="91"/>
      <c r="F3" s="89"/>
      <c r="G3" s="88" t="s">
        <v>228</v>
      </c>
      <c r="H3" s="88" t="s">
        <v>229</v>
      </c>
      <c r="I3" s="88" t="s">
        <v>382</v>
      </c>
      <c r="J3" s="88" t="s">
        <v>383</v>
      </c>
      <c r="K3" s="88" t="s">
        <v>58</v>
      </c>
      <c r="L3" s="91" t="s">
        <v>226</v>
      </c>
      <c r="M3" s="91"/>
    </row>
    <row r="4" spans="1:13" ht="27.6" customHeight="1" x14ac:dyDescent="0.2">
      <c r="A4" s="97"/>
      <c r="B4" s="10" t="s">
        <v>151</v>
      </c>
      <c r="C4" s="10" t="s">
        <v>152</v>
      </c>
      <c r="D4" s="10" t="s">
        <v>153</v>
      </c>
      <c r="E4" s="10" t="s">
        <v>155</v>
      </c>
      <c r="F4" s="10" t="s">
        <v>55</v>
      </c>
      <c r="G4" s="89"/>
      <c r="H4" s="89"/>
      <c r="I4" s="89"/>
      <c r="J4" s="89"/>
      <c r="K4" s="89"/>
      <c r="L4" s="10" t="s">
        <v>260</v>
      </c>
      <c r="M4" s="9" t="s">
        <v>155</v>
      </c>
    </row>
    <row r="5" spans="1:13" ht="12" customHeight="1" x14ac:dyDescent="0.2">
      <c r="A5" s="1"/>
      <c r="B5" s="85" t="str">
        <f>REPT("-",50)&amp;" Number "&amp;REPT("-",51)&amp;"   "&amp;REPT("-",62)&amp;" Dollars "&amp;REPT("-",63)</f>
        <v>-------------------------------------------------- Number ---------------------------------------------------   -------------------------------------------------------------- Dollars ---------------------------------------------------------------</v>
      </c>
      <c r="C5" s="85"/>
      <c r="D5" s="85"/>
      <c r="E5" s="85"/>
      <c r="F5" s="85"/>
      <c r="G5" s="85"/>
      <c r="H5" s="85"/>
      <c r="I5" s="85"/>
      <c r="J5" s="85"/>
      <c r="K5" s="85"/>
      <c r="L5" s="85"/>
      <c r="M5" s="85"/>
    </row>
    <row r="6" spans="1:13" ht="12" customHeight="1" x14ac:dyDescent="0.2">
      <c r="A6" s="3" t="s">
        <v>425</v>
      </c>
    </row>
    <row r="7" spans="1:13" ht="12" customHeight="1" x14ac:dyDescent="0.2">
      <c r="A7" s="2" t="str">
        <f>"Oct "&amp;RIGHT(A6,4)-1</f>
        <v>Oct 2024</v>
      </c>
      <c r="B7" s="11">
        <v>0</v>
      </c>
      <c r="C7" s="11">
        <v>0</v>
      </c>
      <c r="D7" s="11">
        <v>0</v>
      </c>
      <c r="E7" s="11">
        <v>713573</v>
      </c>
      <c r="F7" s="11">
        <v>713573</v>
      </c>
      <c r="G7" s="11">
        <v>23640029.861499999</v>
      </c>
      <c r="H7" s="11" t="s">
        <v>422</v>
      </c>
      <c r="I7" s="11" t="s">
        <v>422</v>
      </c>
      <c r="J7" s="11" t="s">
        <v>422</v>
      </c>
      <c r="K7" s="11">
        <v>23640029.861499999</v>
      </c>
      <c r="L7" s="16" t="s">
        <v>422</v>
      </c>
      <c r="M7" s="16">
        <v>33.129100000000001</v>
      </c>
    </row>
    <row r="8" spans="1:13" ht="12" customHeight="1" x14ac:dyDescent="0.2">
      <c r="A8" s="2" t="str">
        <f>"Nov "&amp;RIGHT(A6,4)-1</f>
        <v>Nov 2024</v>
      </c>
      <c r="B8" s="11">
        <v>0</v>
      </c>
      <c r="C8" s="11">
        <v>0</v>
      </c>
      <c r="D8" s="11">
        <v>0</v>
      </c>
      <c r="E8" s="11">
        <v>715197</v>
      </c>
      <c r="F8" s="11">
        <v>715197</v>
      </c>
      <c r="G8" s="11">
        <v>23617313.781399999</v>
      </c>
      <c r="H8" s="11" t="s">
        <v>422</v>
      </c>
      <c r="I8" s="11" t="s">
        <v>422</v>
      </c>
      <c r="J8" s="11" t="s">
        <v>422</v>
      </c>
      <c r="K8" s="11">
        <v>23617313.781399999</v>
      </c>
      <c r="L8" s="16" t="s">
        <v>422</v>
      </c>
      <c r="M8" s="16">
        <v>33.022100000000002</v>
      </c>
    </row>
    <row r="9" spans="1:13" ht="12" customHeight="1" x14ac:dyDescent="0.2">
      <c r="A9" s="2" t="str">
        <f>"Dec "&amp;RIGHT(A6,4)-1</f>
        <v>Dec 2024</v>
      </c>
      <c r="B9" s="11">
        <v>0</v>
      </c>
      <c r="C9" s="11">
        <v>0</v>
      </c>
      <c r="D9" s="11">
        <v>0</v>
      </c>
      <c r="E9" s="11">
        <v>704194</v>
      </c>
      <c r="F9" s="11">
        <v>704194</v>
      </c>
      <c r="G9" s="11">
        <v>22913652.0517</v>
      </c>
      <c r="H9" s="11" t="s">
        <v>422</v>
      </c>
      <c r="I9" s="11" t="s">
        <v>422</v>
      </c>
      <c r="J9" s="11" t="s">
        <v>422</v>
      </c>
      <c r="K9" s="11">
        <v>22913652.0517</v>
      </c>
      <c r="L9" s="16" t="s">
        <v>422</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422</v>
      </c>
      <c r="I10" s="11" t="s">
        <v>422</v>
      </c>
      <c r="J10" s="11" t="s">
        <v>422</v>
      </c>
      <c r="K10" s="11">
        <v>23061701.972899999</v>
      </c>
      <c r="L10" s="16" t="s">
        <v>422</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422</v>
      </c>
      <c r="I11" s="11" t="s">
        <v>422</v>
      </c>
      <c r="J11" s="11" t="s">
        <v>422</v>
      </c>
      <c r="K11" s="11">
        <v>23199240.335299999</v>
      </c>
      <c r="L11" s="16" t="s">
        <v>422</v>
      </c>
      <c r="M11" s="16">
        <v>33.323999999999998</v>
      </c>
    </row>
    <row r="12" spans="1:13" ht="12" customHeight="1" x14ac:dyDescent="0.2">
      <c r="A12" s="2" t="str">
        <f>"Mar "&amp;RIGHT(A6,4)</f>
        <v>Mar 2025</v>
      </c>
      <c r="B12" s="11">
        <v>0</v>
      </c>
      <c r="C12" s="11">
        <v>0</v>
      </c>
      <c r="D12" s="11">
        <v>0</v>
      </c>
      <c r="E12" s="11">
        <v>706856</v>
      </c>
      <c r="F12" s="11">
        <v>706856</v>
      </c>
      <c r="G12" s="11">
        <v>23931240.005399998</v>
      </c>
      <c r="H12" s="11" t="s">
        <v>422</v>
      </c>
      <c r="I12" s="11" t="s">
        <v>422</v>
      </c>
      <c r="J12" s="11" t="s">
        <v>422</v>
      </c>
      <c r="K12" s="11">
        <v>23931240.005399998</v>
      </c>
      <c r="L12" s="16" t="s">
        <v>422</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422</v>
      </c>
      <c r="I13" s="11" t="s">
        <v>422</v>
      </c>
      <c r="J13" s="11" t="s">
        <v>422</v>
      </c>
      <c r="K13" s="11">
        <v>23467497.645500001</v>
      </c>
      <c r="L13" s="16" t="s">
        <v>422</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422</v>
      </c>
      <c r="I14" s="11" t="s">
        <v>422</v>
      </c>
      <c r="J14" s="11" t="s">
        <v>422</v>
      </c>
      <c r="K14" s="11">
        <v>23530733.575599998</v>
      </c>
      <c r="L14" s="16" t="s">
        <v>422</v>
      </c>
      <c r="M14" s="16">
        <v>33.857199999999999</v>
      </c>
    </row>
    <row r="15" spans="1:13" ht="12" customHeight="1" x14ac:dyDescent="0.2">
      <c r="A15" s="2" t="str">
        <f>"Jun "&amp;RIGHT(A6,4)</f>
        <v>Jun 2025</v>
      </c>
      <c r="B15" s="11">
        <v>0</v>
      </c>
      <c r="C15" s="11">
        <v>0</v>
      </c>
      <c r="D15" s="11">
        <v>0</v>
      </c>
      <c r="E15" s="11">
        <v>691095</v>
      </c>
      <c r="F15" s="11">
        <v>691095</v>
      </c>
      <c r="G15" s="11">
        <v>23163139.802099999</v>
      </c>
      <c r="H15" s="11" t="s">
        <v>422</v>
      </c>
      <c r="I15" s="11" t="s">
        <v>422</v>
      </c>
      <c r="J15" s="11" t="s">
        <v>422</v>
      </c>
      <c r="K15" s="11">
        <v>23163139.802099999</v>
      </c>
      <c r="L15" s="16" t="s">
        <v>422</v>
      </c>
      <c r="M15" s="16">
        <v>33.516599999999997</v>
      </c>
    </row>
    <row r="16" spans="1:13" ht="12" customHeight="1" x14ac:dyDescent="0.2">
      <c r="A16" s="2" t="str">
        <f>"Jul "&amp;RIGHT(A6,4)</f>
        <v>Jul 2025</v>
      </c>
      <c r="B16" s="11">
        <v>0</v>
      </c>
      <c r="C16" s="11">
        <v>0</v>
      </c>
      <c r="D16" s="11">
        <v>0</v>
      </c>
      <c r="E16" s="11">
        <v>691460</v>
      </c>
      <c r="F16" s="11">
        <v>691460</v>
      </c>
      <c r="G16" s="11">
        <v>23425509.7663</v>
      </c>
      <c r="H16" s="11" t="s">
        <v>422</v>
      </c>
      <c r="I16" s="11" t="s">
        <v>422</v>
      </c>
      <c r="J16" s="11" t="s">
        <v>422</v>
      </c>
      <c r="K16" s="11">
        <v>23425509.7663</v>
      </c>
      <c r="L16" s="16" t="s">
        <v>422</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422</v>
      </c>
      <c r="I17" s="11" t="s">
        <v>422</v>
      </c>
      <c r="J17" s="11" t="s">
        <v>422</v>
      </c>
      <c r="K17" s="11">
        <v>22694676.360599998</v>
      </c>
      <c r="L17" s="16" t="s">
        <v>422</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72086767</v>
      </c>
      <c r="I18" s="11" t="s">
        <v>422</v>
      </c>
      <c r="J18" s="11" t="s">
        <v>422</v>
      </c>
      <c r="K18" s="11">
        <v>95426585.265900001</v>
      </c>
      <c r="L18" s="16" t="s">
        <v>422</v>
      </c>
      <c r="M18" s="16">
        <v>33.599400000000003</v>
      </c>
    </row>
    <row r="19" spans="1:13" ht="12" customHeight="1" x14ac:dyDescent="0.2">
      <c r="A19" s="12" t="s">
        <v>55</v>
      </c>
      <c r="B19" s="13">
        <v>0</v>
      </c>
      <c r="C19" s="13">
        <v>0</v>
      </c>
      <c r="D19" s="13">
        <v>0</v>
      </c>
      <c r="E19" s="13">
        <v>700706.5</v>
      </c>
      <c r="F19" s="13">
        <v>700706.5</v>
      </c>
      <c r="G19" s="13">
        <v>279984553.4242</v>
      </c>
      <c r="H19" s="13">
        <v>72086767</v>
      </c>
      <c r="I19" s="13" t="s">
        <v>422</v>
      </c>
      <c r="J19" s="13" t="s">
        <v>422</v>
      </c>
      <c r="K19" s="13">
        <v>352071320.4242</v>
      </c>
      <c r="L19" s="17" t="s">
        <v>422</v>
      </c>
      <c r="M19" s="17">
        <v>33.297899999999998</v>
      </c>
    </row>
    <row r="20" spans="1:13" ht="12" customHeight="1" x14ac:dyDescent="0.2">
      <c r="A20" s="14" t="s">
        <v>426</v>
      </c>
      <c r="B20" s="15">
        <v>0</v>
      </c>
      <c r="C20" s="15">
        <v>0</v>
      </c>
      <c r="D20" s="15">
        <v>0</v>
      </c>
      <c r="E20" s="15">
        <v>705011.4</v>
      </c>
      <c r="F20" s="15">
        <v>705011.4</v>
      </c>
      <c r="G20" s="15">
        <v>116431938.0028</v>
      </c>
      <c r="H20" s="15" t="s">
        <v>422</v>
      </c>
      <c r="I20" s="15" t="s">
        <v>422</v>
      </c>
      <c r="J20" s="15" t="s">
        <v>422</v>
      </c>
      <c r="K20" s="15">
        <v>23286387.600559998</v>
      </c>
      <c r="L20" s="18" t="s">
        <v>422</v>
      </c>
      <c r="M20" s="18">
        <v>33.030479999999997</v>
      </c>
    </row>
    <row r="21" spans="1:13" ht="12" customHeight="1" x14ac:dyDescent="0.2">
      <c r="A21" s="3" t="str">
        <f>"FY "&amp;RIGHT(A6,4)+1</f>
        <v>FY 2026</v>
      </c>
    </row>
    <row r="22" spans="1:13" ht="12" customHeight="1" x14ac:dyDescent="0.2">
      <c r="A22" s="2" t="str">
        <f>"Oct "&amp;RIGHT(A6,4)</f>
        <v>Oct 2025</v>
      </c>
      <c r="B22" s="11">
        <v>0</v>
      </c>
      <c r="C22" s="11">
        <v>0</v>
      </c>
      <c r="D22" s="11">
        <v>0</v>
      </c>
      <c r="E22" s="11">
        <v>698693</v>
      </c>
      <c r="F22" s="11">
        <v>698693</v>
      </c>
      <c r="G22" s="11">
        <v>23225123.447099999</v>
      </c>
      <c r="H22" s="11" t="s">
        <v>422</v>
      </c>
      <c r="I22" s="11" t="s">
        <v>422</v>
      </c>
      <c r="J22" s="11" t="s">
        <v>422</v>
      </c>
      <c r="K22" s="11">
        <v>23225123.447099999</v>
      </c>
      <c r="L22" s="16" t="s">
        <v>422</v>
      </c>
      <c r="M22" s="16">
        <v>33.2408</v>
      </c>
    </row>
    <row r="23" spans="1:13" ht="12" customHeight="1" x14ac:dyDescent="0.2">
      <c r="A23" s="2" t="str">
        <f>"Nov "&amp;RIGHT(A6,4)</f>
        <v>Nov 2025</v>
      </c>
      <c r="B23" s="11">
        <v>0</v>
      </c>
      <c r="C23" s="11">
        <v>0</v>
      </c>
      <c r="D23" s="11">
        <v>0</v>
      </c>
      <c r="E23" s="11">
        <v>702031</v>
      </c>
      <c r="F23" s="11">
        <v>702031</v>
      </c>
      <c r="G23" s="11">
        <v>23713549.584100001</v>
      </c>
      <c r="H23" s="11" t="s">
        <v>422</v>
      </c>
      <c r="I23" s="11" t="s">
        <v>422</v>
      </c>
      <c r="J23" s="11" t="s">
        <v>422</v>
      </c>
      <c r="K23" s="11">
        <v>23713549.584100001</v>
      </c>
      <c r="L23" s="16" t="s">
        <v>422</v>
      </c>
      <c r="M23" s="16">
        <v>33.778500000000001</v>
      </c>
    </row>
    <row r="24" spans="1:13" ht="12" customHeight="1" x14ac:dyDescent="0.2">
      <c r="A24" s="2" t="str">
        <f>"Dec "&amp;RIGHT(A6,4)</f>
        <v>Dec 2025</v>
      </c>
      <c r="B24" s="11">
        <v>0</v>
      </c>
      <c r="C24" s="11">
        <v>0</v>
      </c>
      <c r="D24" s="11">
        <v>0</v>
      </c>
      <c r="E24" s="11">
        <v>687928</v>
      </c>
      <c r="F24" s="11">
        <v>687928</v>
      </c>
      <c r="G24" s="11">
        <v>22573780.5152</v>
      </c>
      <c r="H24" s="11">
        <v>29691984</v>
      </c>
      <c r="I24" s="11" t="s">
        <v>422</v>
      </c>
      <c r="J24" s="11" t="s">
        <v>422</v>
      </c>
      <c r="K24" s="11">
        <v>52265764.515199997</v>
      </c>
      <c r="L24" s="16" t="s">
        <v>422</v>
      </c>
      <c r="M24" s="16">
        <v>32.8142</v>
      </c>
    </row>
    <row r="25" spans="1:13" ht="12" customHeight="1" x14ac:dyDescent="0.2">
      <c r="A25" s="2" t="str">
        <f>"Jan "&amp;RIGHT(A6,4)+1</f>
        <v>Jan 2026</v>
      </c>
      <c r="B25" s="11">
        <v>0</v>
      </c>
      <c r="C25" s="11">
        <v>0</v>
      </c>
      <c r="D25" s="11">
        <v>0</v>
      </c>
      <c r="E25" s="11">
        <v>674213</v>
      </c>
      <c r="F25" s="11">
        <v>674213</v>
      </c>
      <c r="G25" s="11">
        <v>22101546.081500001</v>
      </c>
      <c r="H25" s="11" t="s">
        <v>422</v>
      </c>
      <c r="I25" s="11" t="s">
        <v>422</v>
      </c>
      <c r="J25" s="11" t="s">
        <v>422</v>
      </c>
      <c r="K25" s="11">
        <v>22101546.081500001</v>
      </c>
      <c r="L25" s="16" t="s">
        <v>422</v>
      </c>
      <c r="M25" s="16">
        <v>32.781300000000002</v>
      </c>
    </row>
    <row r="26" spans="1:13" ht="12" customHeight="1" x14ac:dyDescent="0.2">
      <c r="A26" s="2" t="str">
        <f>"Feb "&amp;RIGHT(A6,4)+1</f>
        <v>Feb 2026</v>
      </c>
      <c r="B26" s="11">
        <v>0</v>
      </c>
      <c r="C26" s="11">
        <v>0</v>
      </c>
      <c r="D26" s="11">
        <v>0</v>
      </c>
      <c r="E26" s="11">
        <v>678811</v>
      </c>
      <c r="F26" s="11">
        <v>678811</v>
      </c>
      <c r="G26" s="11">
        <v>22350995.087200001</v>
      </c>
      <c r="H26" s="11" t="s">
        <v>422</v>
      </c>
      <c r="I26" s="11" t="s">
        <v>422</v>
      </c>
      <c r="J26" s="11" t="s">
        <v>422</v>
      </c>
      <c r="K26" s="11">
        <v>22350995.087200001</v>
      </c>
      <c r="L26" s="16" t="s">
        <v>422</v>
      </c>
      <c r="M26" s="16">
        <v>32.926699999999997</v>
      </c>
    </row>
    <row r="27" spans="1:13"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c r="L27" s="16" t="s">
        <v>422</v>
      </c>
      <c r="M27" s="16" t="s">
        <v>422</v>
      </c>
    </row>
    <row r="28" spans="1:13"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c r="L28" s="16" t="s">
        <v>422</v>
      </c>
      <c r="M28" s="16" t="s">
        <v>422</v>
      </c>
    </row>
    <row r="29" spans="1:13"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c r="L29" s="16" t="s">
        <v>422</v>
      </c>
      <c r="M29" s="16" t="s">
        <v>422</v>
      </c>
    </row>
    <row r="30" spans="1:13"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c r="L30" s="16" t="s">
        <v>422</v>
      </c>
      <c r="M30" s="16" t="s">
        <v>422</v>
      </c>
    </row>
    <row r="31" spans="1:13"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c r="L31" s="16" t="s">
        <v>422</v>
      </c>
      <c r="M31" s="16" t="s">
        <v>422</v>
      </c>
    </row>
    <row r="32" spans="1:13"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c r="L32" s="16" t="s">
        <v>422</v>
      </c>
      <c r="M32" s="16" t="s">
        <v>422</v>
      </c>
    </row>
    <row r="33" spans="1:13"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c r="L33" s="16" t="s">
        <v>422</v>
      </c>
      <c r="M33" s="16" t="s">
        <v>422</v>
      </c>
    </row>
    <row r="34" spans="1:13" ht="12" customHeight="1" x14ac:dyDescent="0.2">
      <c r="A34" s="12" t="s">
        <v>55</v>
      </c>
      <c r="B34" s="13">
        <v>0</v>
      </c>
      <c r="C34" s="13">
        <v>0</v>
      </c>
      <c r="D34" s="13">
        <v>0</v>
      </c>
      <c r="E34" s="13">
        <v>688335.2</v>
      </c>
      <c r="F34" s="13">
        <v>688335.2</v>
      </c>
      <c r="G34" s="13">
        <v>113964994.71510001</v>
      </c>
      <c r="H34" s="13">
        <v>29691984</v>
      </c>
      <c r="I34" s="13" t="s">
        <v>422</v>
      </c>
      <c r="J34" s="13" t="s">
        <v>422</v>
      </c>
      <c r="K34" s="13">
        <v>143656978.71509999</v>
      </c>
      <c r="L34" s="17" t="s">
        <v>422</v>
      </c>
      <c r="M34" s="17">
        <v>33.113199999999999</v>
      </c>
    </row>
    <row r="35" spans="1:13" ht="12" customHeight="1" x14ac:dyDescent="0.2">
      <c r="A35" s="14" t="str">
        <f>"Total "&amp;MID(A20,7,LEN(A20)-13)&amp;" Months"</f>
        <v>Total 5 Months</v>
      </c>
      <c r="B35" s="15">
        <v>0</v>
      </c>
      <c r="C35" s="15">
        <v>0</v>
      </c>
      <c r="D35" s="15">
        <v>0</v>
      </c>
      <c r="E35" s="15">
        <v>688335.2</v>
      </c>
      <c r="F35" s="15">
        <v>688335.2</v>
      </c>
      <c r="G35" s="15">
        <v>113964994.71510001</v>
      </c>
      <c r="H35" s="15">
        <v>29691984</v>
      </c>
      <c r="I35" s="15" t="s">
        <v>422</v>
      </c>
      <c r="J35" s="15" t="s">
        <v>422</v>
      </c>
      <c r="K35" s="15">
        <v>143656978.71509999</v>
      </c>
      <c r="L35" s="18" t="s">
        <v>422</v>
      </c>
      <c r="M35" s="18">
        <v>33.113199999999999</v>
      </c>
    </row>
    <row r="36" spans="1:13" ht="12" customHeight="1" x14ac:dyDescent="0.2">
      <c r="A36" s="85"/>
      <c r="B36" s="85"/>
      <c r="C36" s="85"/>
      <c r="D36" s="85"/>
      <c r="E36" s="85"/>
      <c r="F36" s="85"/>
      <c r="G36" s="85"/>
      <c r="H36" s="85"/>
      <c r="I36" s="85"/>
      <c r="J36" s="85"/>
      <c r="K36" s="85"/>
    </row>
    <row r="37" spans="1:13" ht="79.5" customHeight="1" x14ac:dyDescent="0.2">
      <c r="A37" s="87" t="s">
        <v>392</v>
      </c>
      <c r="B37" s="87"/>
      <c r="C37" s="87"/>
      <c r="D37" s="87"/>
      <c r="E37" s="87"/>
      <c r="F37" s="87"/>
      <c r="G37" s="87"/>
      <c r="H37" s="87"/>
      <c r="I37" s="87"/>
      <c r="J37" s="87"/>
      <c r="K37" s="87"/>
      <c r="L37" s="87"/>
      <c r="M37" s="87"/>
    </row>
    <row r="101" spans="10:10" ht="15" x14ac:dyDescent="0.2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92" t="s">
        <v>446</v>
      </c>
      <c r="B1" s="92"/>
      <c r="C1" s="92"/>
      <c r="D1" s="92"/>
      <c r="E1" s="92"/>
      <c r="F1" s="92"/>
      <c r="G1" s="92"/>
      <c r="H1" s="92"/>
      <c r="I1" s="139">
        <v>46150</v>
      </c>
      <c r="J1" s="2"/>
    </row>
    <row r="2" spans="1:10" ht="12" customHeight="1" x14ac:dyDescent="0.2">
      <c r="A2" s="94" t="s">
        <v>371</v>
      </c>
      <c r="B2" s="94"/>
      <c r="C2" s="94"/>
      <c r="D2" s="94"/>
      <c r="E2" s="94"/>
      <c r="F2" s="94"/>
      <c r="G2" s="94"/>
      <c r="H2" s="94"/>
      <c r="I2" s="5"/>
      <c r="J2" s="1"/>
    </row>
    <row r="3" spans="1:10" ht="24" customHeight="1" x14ac:dyDescent="0.2">
      <c r="A3" s="96" t="s">
        <v>50</v>
      </c>
      <c r="B3" s="91" t="s">
        <v>197</v>
      </c>
      <c r="C3" s="91"/>
      <c r="D3" s="89"/>
      <c r="E3" s="88" t="s">
        <v>228</v>
      </c>
      <c r="F3" s="88" t="s">
        <v>156</v>
      </c>
      <c r="G3" s="88" t="s">
        <v>374</v>
      </c>
      <c r="H3" s="88" t="s">
        <v>157</v>
      </c>
      <c r="I3" s="88" t="s">
        <v>375</v>
      </c>
      <c r="J3" s="90" t="s">
        <v>58</v>
      </c>
    </row>
    <row r="4" spans="1:10" ht="24" customHeight="1" x14ac:dyDescent="0.2">
      <c r="A4" s="97"/>
      <c r="B4" s="10" t="s">
        <v>158</v>
      </c>
      <c r="C4" s="10" t="s">
        <v>159</v>
      </c>
      <c r="D4" s="10" t="s">
        <v>55</v>
      </c>
      <c r="E4" s="89"/>
      <c r="F4" s="89"/>
      <c r="G4" s="89"/>
      <c r="H4" s="89"/>
      <c r="I4" s="89"/>
      <c r="J4" s="91"/>
    </row>
    <row r="5" spans="1:10" ht="12" customHeight="1" x14ac:dyDescent="0.2">
      <c r="A5" s="1"/>
      <c r="B5" s="85" t="str">
        <f>REPT("-",29)&amp;" Number "&amp;REPT("-",28)&amp;"   "&amp;REPT("-",55)&amp;" Dollars "&amp;REPT("-",155)</f>
        <v>----------------------------- Number ----------------------------   ------------------------------------------------------- Dollars -----------------------------------------------------------------------------------------------------------------------------------------------------------</v>
      </c>
      <c r="C5" s="85"/>
      <c r="D5" s="85"/>
      <c r="E5" s="85"/>
      <c r="F5" s="85"/>
      <c r="G5" s="85"/>
      <c r="H5" s="85"/>
      <c r="I5" s="85"/>
      <c r="J5" s="85"/>
    </row>
    <row r="6" spans="1:10" ht="12" customHeight="1" x14ac:dyDescent="0.2">
      <c r="A6" s="3" t="s">
        <v>425</v>
      </c>
    </row>
    <row r="7" spans="1:10" ht="12" customHeight="1" x14ac:dyDescent="0.2">
      <c r="A7" s="2" t="str">
        <f>"Oct "&amp;RIGHT(A6,4)-1</f>
        <v>Oct 2024</v>
      </c>
      <c r="B7" s="11" t="s">
        <v>422</v>
      </c>
      <c r="C7" s="11">
        <v>56408</v>
      </c>
      <c r="D7" s="11">
        <v>56408</v>
      </c>
      <c r="E7" s="11">
        <v>7839759.0219999999</v>
      </c>
      <c r="F7" s="11" t="s">
        <v>422</v>
      </c>
      <c r="G7" s="11" t="s">
        <v>422</v>
      </c>
      <c r="H7" s="11" t="s">
        <v>422</v>
      </c>
      <c r="I7" s="11" t="s">
        <v>422</v>
      </c>
      <c r="J7" s="11">
        <v>7839759.0219999999</v>
      </c>
    </row>
    <row r="8" spans="1:10" ht="12" customHeight="1" x14ac:dyDescent="0.2">
      <c r="A8" s="2" t="str">
        <f>"Nov "&amp;RIGHT(A6,4)-1</f>
        <v>Nov 2024</v>
      </c>
      <c r="B8" s="11" t="s">
        <v>422</v>
      </c>
      <c r="C8" s="11">
        <v>54545</v>
      </c>
      <c r="D8" s="11">
        <v>54545</v>
      </c>
      <c r="E8" s="11">
        <v>7815333.0164000001</v>
      </c>
      <c r="F8" s="11" t="s">
        <v>422</v>
      </c>
      <c r="G8" s="11" t="s">
        <v>422</v>
      </c>
      <c r="H8" s="11" t="s">
        <v>422</v>
      </c>
      <c r="I8" s="11" t="s">
        <v>422</v>
      </c>
      <c r="J8" s="11">
        <v>7815333.0164000001</v>
      </c>
    </row>
    <row r="9" spans="1:10" ht="12" customHeight="1" x14ac:dyDescent="0.2">
      <c r="A9" s="2" t="str">
        <f>"Dec "&amp;RIGHT(A6,4)-1</f>
        <v>Dec 2024</v>
      </c>
      <c r="B9" s="11" t="s">
        <v>422</v>
      </c>
      <c r="C9" s="11">
        <v>53118</v>
      </c>
      <c r="D9" s="11">
        <v>53118</v>
      </c>
      <c r="E9" s="11">
        <v>7625532.5437000003</v>
      </c>
      <c r="F9" s="11">
        <v>7019217</v>
      </c>
      <c r="G9" s="11" t="s">
        <v>422</v>
      </c>
      <c r="H9" s="11" t="s">
        <v>422</v>
      </c>
      <c r="I9" s="11" t="s">
        <v>422</v>
      </c>
      <c r="J9" s="11">
        <v>14644749.5437</v>
      </c>
    </row>
    <row r="10" spans="1:10" ht="12" customHeight="1" x14ac:dyDescent="0.2">
      <c r="A10" s="2" t="str">
        <f>"Jan "&amp;RIGHT(A6,4)</f>
        <v>Jan 2025</v>
      </c>
      <c r="B10" s="11" t="s">
        <v>422</v>
      </c>
      <c r="C10" s="11">
        <v>58237</v>
      </c>
      <c r="D10" s="11">
        <v>58237</v>
      </c>
      <c r="E10" s="11">
        <v>8330490.8898999998</v>
      </c>
      <c r="F10" s="11" t="s">
        <v>422</v>
      </c>
      <c r="G10" s="11" t="s">
        <v>422</v>
      </c>
      <c r="H10" s="11" t="s">
        <v>422</v>
      </c>
      <c r="I10" s="11" t="s">
        <v>422</v>
      </c>
      <c r="J10" s="11">
        <v>8330490.8898999998</v>
      </c>
    </row>
    <row r="11" spans="1:10" ht="12" customHeight="1" x14ac:dyDescent="0.2">
      <c r="A11" s="2" t="str">
        <f>"Feb "&amp;RIGHT(A6,4)</f>
        <v>Feb 2025</v>
      </c>
      <c r="B11" s="11" t="s">
        <v>422</v>
      </c>
      <c r="C11" s="11">
        <v>55027</v>
      </c>
      <c r="D11" s="11">
        <v>55027</v>
      </c>
      <c r="E11" s="11">
        <v>7769240.8103999998</v>
      </c>
      <c r="F11" s="11" t="s">
        <v>422</v>
      </c>
      <c r="G11" s="11" t="s">
        <v>422</v>
      </c>
      <c r="H11" s="11" t="s">
        <v>422</v>
      </c>
      <c r="I11" s="11" t="s">
        <v>422</v>
      </c>
      <c r="J11" s="11">
        <v>7769240.8103999998</v>
      </c>
    </row>
    <row r="12" spans="1:10" ht="12" customHeight="1" x14ac:dyDescent="0.2">
      <c r="A12" s="2" t="str">
        <f>"Mar "&amp;RIGHT(A6,4)</f>
        <v>Mar 2025</v>
      </c>
      <c r="B12" s="11" t="s">
        <v>422</v>
      </c>
      <c r="C12" s="11">
        <v>57726</v>
      </c>
      <c r="D12" s="11">
        <v>57726</v>
      </c>
      <c r="E12" s="11">
        <v>8172581.9708000002</v>
      </c>
      <c r="F12" s="11">
        <v>9577688</v>
      </c>
      <c r="G12" s="11" t="s">
        <v>422</v>
      </c>
      <c r="H12" s="11" t="s">
        <v>422</v>
      </c>
      <c r="I12" s="11" t="s">
        <v>422</v>
      </c>
      <c r="J12" s="11">
        <v>17750269.970800001</v>
      </c>
    </row>
    <row r="13" spans="1:10" ht="12" customHeight="1" x14ac:dyDescent="0.2">
      <c r="A13" s="2" t="str">
        <f>"Apr "&amp;RIGHT(A6,4)</f>
        <v>Apr 2025</v>
      </c>
      <c r="B13" s="11" t="s">
        <v>422</v>
      </c>
      <c r="C13" s="11">
        <v>58577</v>
      </c>
      <c r="D13" s="11">
        <v>58577</v>
      </c>
      <c r="E13" s="11">
        <v>8377229.9040999999</v>
      </c>
      <c r="F13" s="11" t="s">
        <v>422</v>
      </c>
      <c r="G13" s="11" t="s">
        <v>422</v>
      </c>
      <c r="H13" s="11" t="s">
        <v>422</v>
      </c>
      <c r="I13" s="11" t="s">
        <v>422</v>
      </c>
      <c r="J13" s="11">
        <v>8377229.9040999999</v>
      </c>
    </row>
    <row r="14" spans="1:10" ht="12" customHeight="1" x14ac:dyDescent="0.2">
      <c r="A14" s="2" t="str">
        <f>"May "&amp;RIGHT(A6,4)</f>
        <v>May 2025</v>
      </c>
      <c r="B14" s="11" t="s">
        <v>422</v>
      </c>
      <c r="C14" s="11">
        <v>58208</v>
      </c>
      <c r="D14" s="11">
        <v>58208</v>
      </c>
      <c r="E14" s="11">
        <v>8538885.2719999999</v>
      </c>
      <c r="F14" s="11" t="s">
        <v>422</v>
      </c>
      <c r="G14" s="11" t="s">
        <v>422</v>
      </c>
      <c r="H14" s="11" t="s">
        <v>422</v>
      </c>
      <c r="I14" s="11" t="s">
        <v>422</v>
      </c>
      <c r="J14" s="11">
        <v>8538885.2719999999</v>
      </c>
    </row>
    <row r="15" spans="1:10" ht="12" customHeight="1" x14ac:dyDescent="0.2">
      <c r="A15" s="2" t="str">
        <f>"Jun "&amp;RIGHT(A6,4)</f>
        <v>Jun 2025</v>
      </c>
      <c r="B15" s="11" t="s">
        <v>422</v>
      </c>
      <c r="C15" s="11">
        <v>59715</v>
      </c>
      <c r="D15" s="11">
        <v>59715</v>
      </c>
      <c r="E15" s="11">
        <v>8533142.3177000005</v>
      </c>
      <c r="F15" s="11">
        <v>14144845</v>
      </c>
      <c r="G15" s="11" t="s">
        <v>422</v>
      </c>
      <c r="H15" s="11" t="s">
        <v>422</v>
      </c>
      <c r="I15" s="11" t="s">
        <v>422</v>
      </c>
      <c r="J15" s="11">
        <v>22677987.317699999</v>
      </c>
    </row>
    <row r="16" spans="1:10" ht="12" customHeight="1" x14ac:dyDescent="0.2">
      <c r="A16" s="2" t="str">
        <f>"Jul "&amp;RIGHT(A6,4)</f>
        <v>Jul 2025</v>
      </c>
      <c r="B16" s="11" t="s">
        <v>422</v>
      </c>
      <c r="C16" s="11">
        <v>63159</v>
      </c>
      <c r="D16" s="11">
        <v>63159</v>
      </c>
      <c r="E16" s="11">
        <v>9025234.4714000002</v>
      </c>
      <c r="F16" s="11" t="s">
        <v>422</v>
      </c>
      <c r="G16" s="11" t="s">
        <v>422</v>
      </c>
      <c r="H16" s="11" t="s">
        <v>422</v>
      </c>
      <c r="I16" s="11" t="s">
        <v>422</v>
      </c>
      <c r="J16" s="11">
        <v>9025234.4714000002</v>
      </c>
    </row>
    <row r="17" spans="1:10" ht="12" customHeight="1" x14ac:dyDescent="0.2">
      <c r="A17" s="2" t="str">
        <f>"Aug "&amp;RIGHT(A6,4)</f>
        <v>Aug 2025</v>
      </c>
      <c r="B17" s="11" t="s">
        <v>422</v>
      </c>
      <c r="C17" s="11">
        <v>62439</v>
      </c>
      <c r="D17" s="11">
        <v>62439</v>
      </c>
      <c r="E17" s="11">
        <v>9003202.6956999991</v>
      </c>
      <c r="F17" s="11" t="s">
        <v>422</v>
      </c>
      <c r="G17" s="11" t="s">
        <v>422</v>
      </c>
      <c r="H17" s="11" t="s">
        <v>422</v>
      </c>
      <c r="I17" s="11" t="s">
        <v>422</v>
      </c>
      <c r="J17" s="11">
        <v>9003202.6956999991</v>
      </c>
    </row>
    <row r="18" spans="1:10" ht="12" customHeight="1" x14ac:dyDescent="0.2">
      <c r="A18" s="2" t="str">
        <f>"Sep "&amp;RIGHT(A6,4)</f>
        <v>Sep 2025</v>
      </c>
      <c r="B18" s="11" t="s">
        <v>422</v>
      </c>
      <c r="C18" s="11">
        <v>63688</v>
      </c>
      <c r="D18" s="11">
        <v>63688</v>
      </c>
      <c r="E18" s="11">
        <v>9369377.9592000004</v>
      </c>
      <c r="F18" s="11">
        <v>34449243.666699998</v>
      </c>
      <c r="G18" s="11" t="s">
        <v>422</v>
      </c>
      <c r="H18" s="11">
        <v>1199318</v>
      </c>
      <c r="I18" s="11" t="s">
        <v>422</v>
      </c>
      <c r="J18" s="11">
        <v>45017939.6259</v>
      </c>
    </row>
    <row r="19" spans="1:10" ht="12" customHeight="1" x14ac:dyDescent="0.2">
      <c r="A19" s="12" t="s">
        <v>55</v>
      </c>
      <c r="B19" s="13" t="s">
        <v>422</v>
      </c>
      <c r="C19" s="13">
        <v>58403.916700000002</v>
      </c>
      <c r="D19" s="13">
        <v>58403.916700000002</v>
      </c>
      <c r="E19" s="13">
        <v>100400010.8733</v>
      </c>
      <c r="F19" s="13">
        <v>65190993.666699998</v>
      </c>
      <c r="G19" s="13" t="s">
        <v>422</v>
      </c>
      <c r="H19" s="13">
        <v>1199318</v>
      </c>
      <c r="I19" s="13" t="s">
        <v>422</v>
      </c>
      <c r="J19" s="13">
        <v>166790322.53999999</v>
      </c>
    </row>
    <row r="20" spans="1:10" ht="12" customHeight="1" x14ac:dyDescent="0.2">
      <c r="A20" s="14" t="s">
        <v>426</v>
      </c>
      <c r="B20" s="15" t="s">
        <v>422</v>
      </c>
      <c r="C20" s="15">
        <v>55467</v>
      </c>
      <c r="D20" s="15">
        <v>55467</v>
      </c>
      <c r="E20" s="15">
        <v>39380356.282399997</v>
      </c>
      <c r="F20" s="15">
        <v>7019217</v>
      </c>
      <c r="G20" s="15" t="s">
        <v>422</v>
      </c>
      <c r="H20" s="15" t="s">
        <v>422</v>
      </c>
      <c r="I20" s="15" t="s">
        <v>422</v>
      </c>
      <c r="J20" s="15">
        <v>46399573.282399997</v>
      </c>
    </row>
    <row r="21" spans="1:10" ht="12" customHeight="1" x14ac:dyDescent="0.2">
      <c r="A21" s="3" t="str">
        <f>"FY "&amp;RIGHT(A6,4)+1</f>
        <v>FY 2026</v>
      </c>
    </row>
    <row r="22" spans="1:10" ht="12" customHeight="1" x14ac:dyDescent="0.2">
      <c r="A22" s="2" t="str">
        <f>"Oct "&amp;RIGHT(A6,4)</f>
        <v>Oct 2025</v>
      </c>
      <c r="B22" s="11" t="s">
        <v>422</v>
      </c>
      <c r="C22" s="11">
        <v>68327</v>
      </c>
      <c r="D22" s="11">
        <v>68327</v>
      </c>
      <c r="E22" s="11">
        <v>10070892.5362</v>
      </c>
      <c r="F22" s="11" t="s">
        <v>422</v>
      </c>
      <c r="G22" s="11" t="s">
        <v>422</v>
      </c>
      <c r="H22" s="11" t="s">
        <v>422</v>
      </c>
      <c r="I22" s="11" t="s">
        <v>422</v>
      </c>
      <c r="J22" s="11">
        <v>10070892.5362</v>
      </c>
    </row>
    <row r="23" spans="1:10" ht="12" customHeight="1" x14ac:dyDescent="0.2">
      <c r="A23" s="2" t="str">
        <f>"Nov "&amp;RIGHT(A6,4)</f>
        <v>Nov 2025</v>
      </c>
      <c r="B23" s="11" t="s">
        <v>422</v>
      </c>
      <c r="C23" s="11">
        <v>69859</v>
      </c>
      <c r="D23" s="11">
        <v>69859</v>
      </c>
      <c r="E23" s="11">
        <v>10159651.6807</v>
      </c>
      <c r="F23" s="11" t="s">
        <v>422</v>
      </c>
      <c r="G23" s="11" t="s">
        <v>422</v>
      </c>
      <c r="H23" s="11" t="s">
        <v>422</v>
      </c>
      <c r="I23" s="11" t="s">
        <v>422</v>
      </c>
      <c r="J23" s="11">
        <v>10159651.6807</v>
      </c>
    </row>
    <row r="24" spans="1:10" ht="12" customHeight="1" x14ac:dyDescent="0.2">
      <c r="A24" s="2" t="str">
        <f>"Dec "&amp;RIGHT(A6,4)</f>
        <v>Dec 2025</v>
      </c>
      <c r="B24" s="11" t="s">
        <v>422</v>
      </c>
      <c r="C24" s="11">
        <v>66804</v>
      </c>
      <c r="D24" s="11">
        <v>66804</v>
      </c>
      <c r="E24" s="11">
        <v>9520842.6641000006</v>
      </c>
      <c r="F24" s="11">
        <v>12048825</v>
      </c>
      <c r="G24" s="11" t="s">
        <v>422</v>
      </c>
      <c r="H24" s="11" t="s">
        <v>422</v>
      </c>
      <c r="I24" s="11" t="s">
        <v>422</v>
      </c>
      <c r="J24" s="11">
        <v>21569667.664099999</v>
      </c>
    </row>
    <row r="25" spans="1:10" ht="12" customHeight="1" x14ac:dyDescent="0.2">
      <c r="A25" s="2" t="str">
        <f>"Jan "&amp;RIGHT(A6,4)+1</f>
        <v>Jan 2026</v>
      </c>
      <c r="B25" s="11" t="s">
        <v>422</v>
      </c>
      <c r="C25" s="11">
        <v>69313</v>
      </c>
      <c r="D25" s="11">
        <v>69313</v>
      </c>
      <c r="E25" s="11">
        <v>9344025.7466000002</v>
      </c>
      <c r="F25" s="11" t="s">
        <v>422</v>
      </c>
      <c r="G25" s="11" t="s">
        <v>422</v>
      </c>
      <c r="H25" s="11" t="s">
        <v>422</v>
      </c>
      <c r="I25" s="11" t="s">
        <v>422</v>
      </c>
      <c r="J25" s="11">
        <v>9344025.7466000002</v>
      </c>
    </row>
    <row r="26" spans="1:10" ht="12" customHeight="1" x14ac:dyDescent="0.2">
      <c r="A26" s="2" t="str">
        <f>"Feb "&amp;RIGHT(A6,4)+1</f>
        <v>Feb 2026</v>
      </c>
      <c r="B26" s="11" t="s">
        <v>422</v>
      </c>
      <c r="C26" s="11">
        <v>66959</v>
      </c>
      <c r="D26" s="11">
        <v>66959</v>
      </c>
      <c r="E26" s="11">
        <v>9324753.7434999999</v>
      </c>
      <c r="F26" s="11" t="s">
        <v>422</v>
      </c>
      <c r="G26" s="11" t="s">
        <v>422</v>
      </c>
      <c r="H26" s="11" t="s">
        <v>422</v>
      </c>
      <c r="I26" s="11" t="s">
        <v>422</v>
      </c>
      <c r="J26" s="11">
        <v>9324753.7434999999</v>
      </c>
    </row>
    <row r="27" spans="1:10"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t="s">
        <v>422</v>
      </c>
      <c r="C34" s="13">
        <v>68252.399999999994</v>
      </c>
      <c r="D34" s="13">
        <v>68252.399999999994</v>
      </c>
      <c r="E34" s="13">
        <v>48420166.371100001</v>
      </c>
      <c r="F34" s="13">
        <v>12048825</v>
      </c>
      <c r="G34" s="13" t="s">
        <v>422</v>
      </c>
      <c r="H34" s="13" t="s">
        <v>422</v>
      </c>
      <c r="I34" s="13" t="s">
        <v>422</v>
      </c>
      <c r="J34" s="13">
        <v>60468991.371100001</v>
      </c>
    </row>
    <row r="35" spans="1:10" ht="12" customHeight="1" x14ac:dyDescent="0.2">
      <c r="A35" s="14" t="str">
        <f>"Total "&amp;MID(A20,7,LEN(A20)-13)&amp;" Months"</f>
        <v>Total 5 Months</v>
      </c>
      <c r="B35" s="15" t="s">
        <v>422</v>
      </c>
      <c r="C35" s="15">
        <v>68252.399999999994</v>
      </c>
      <c r="D35" s="15">
        <v>68252.399999999994</v>
      </c>
      <c r="E35" s="15">
        <v>48420166.371100001</v>
      </c>
      <c r="F35" s="15">
        <v>12048825</v>
      </c>
      <c r="G35" s="15" t="s">
        <v>422</v>
      </c>
      <c r="H35" s="15" t="s">
        <v>422</v>
      </c>
      <c r="I35" s="15" t="s">
        <v>422</v>
      </c>
      <c r="J35" s="15">
        <v>60468991.371100001</v>
      </c>
    </row>
    <row r="36" spans="1:10" ht="12" customHeight="1" x14ac:dyDescent="0.2">
      <c r="A36" s="85"/>
      <c r="B36" s="85"/>
      <c r="C36" s="85"/>
      <c r="D36" s="85"/>
      <c r="E36" s="85"/>
      <c r="F36" s="85"/>
      <c r="G36" s="1"/>
    </row>
    <row r="37" spans="1:10" ht="69.95" customHeight="1" x14ac:dyDescent="0.2">
      <c r="A37" s="87" t="s">
        <v>390</v>
      </c>
      <c r="B37" s="87"/>
      <c r="C37" s="87"/>
      <c r="D37" s="87"/>
      <c r="E37" s="87"/>
      <c r="F37" s="87"/>
      <c r="G37" s="87"/>
      <c r="H37" s="87"/>
      <c r="I37" s="87"/>
      <c r="J37" s="87"/>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2" t="s">
        <v>445</v>
      </c>
      <c r="B1" s="92"/>
      <c r="C1" s="92"/>
      <c r="D1" s="92"/>
      <c r="E1" s="92"/>
      <c r="F1" s="92"/>
      <c r="G1" s="92"/>
      <c r="H1" s="92"/>
      <c r="I1" s="92"/>
      <c r="J1" s="92"/>
      <c r="K1" s="139">
        <v>46150</v>
      </c>
    </row>
    <row r="2" spans="1:11" ht="12" customHeight="1" x14ac:dyDescent="0.2">
      <c r="A2" s="94" t="s">
        <v>160</v>
      </c>
      <c r="B2" s="94"/>
      <c r="C2" s="94"/>
      <c r="D2" s="94"/>
      <c r="E2" s="94"/>
      <c r="F2" s="94"/>
      <c r="G2" s="94"/>
      <c r="H2" s="94"/>
      <c r="I2" s="94"/>
      <c r="J2" s="94"/>
      <c r="K2" s="1"/>
    </row>
    <row r="3" spans="1:11" ht="24" customHeight="1" x14ac:dyDescent="0.2">
      <c r="A3" s="96" t="s">
        <v>50</v>
      </c>
      <c r="B3" s="91" t="s">
        <v>69</v>
      </c>
      <c r="C3" s="91"/>
      <c r="D3" s="89"/>
      <c r="E3" s="91" t="s">
        <v>134</v>
      </c>
      <c r="F3" s="91"/>
      <c r="G3" s="89"/>
      <c r="H3" s="88" t="s">
        <v>232</v>
      </c>
      <c r="I3" s="91" t="s">
        <v>161</v>
      </c>
      <c r="J3" s="91"/>
      <c r="K3" s="91"/>
    </row>
    <row r="4" spans="1:11" ht="24" customHeight="1" x14ac:dyDescent="0.2">
      <c r="A4" s="97"/>
      <c r="B4" s="10" t="s">
        <v>230</v>
      </c>
      <c r="C4" s="10" t="s">
        <v>162</v>
      </c>
      <c r="D4" s="10" t="s">
        <v>55</v>
      </c>
      <c r="E4" s="10" t="s">
        <v>230</v>
      </c>
      <c r="F4" s="10" t="s">
        <v>231</v>
      </c>
      <c r="G4" s="10" t="s">
        <v>55</v>
      </c>
      <c r="H4" s="89"/>
      <c r="I4" s="10" t="s">
        <v>230</v>
      </c>
      <c r="J4" s="10" t="s">
        <v>231</v>
      </c>
      <c r="K4" s="9" t="s">
        <v>55</v>
      </c>
    </row>
    <row r="5" spans="1:11" ht="12" customHeight="1" x14ac:dyDescent="0.2">
      <c r="A5" s="1"/>
      <c r="B5" s="85" t="str">
        <f>REPT("-",102)&amp;" Dollars "&amp;REPT("-",148)</f>
        <v>------------------------------------------------------------------------------------------------------ Dollars ----------------------------------------------------------------------------------------------------------------------------------------------------</v>
      </c>
      <c r="C5" s="85"/>
      <c r="D5" s="85"/>
      <c r="E5" s="85"/>
      <c r="F5" s="85"/>
      <c r="G5" s="85"/>
      <c r="H5" s="85"/>
      <c r="I5" s="85"/>
      <c r="J5" s="85"/>
      <c r="K5" s="85"/>
    </row>
    <row r="6" spans="1:11" ht="12" customHeight="1" x14ac:dyDescent="0.2">
      <c r="A6" s="3" t="s">
        <v>425</v>
      </c>
    </row>
    <row r="7" spans="1:11" ht="12" customHeight="1" x14ac:dyDescent="0.2">
      <c r="A7" s="2" t="str">
        <f>"Oct "&amp;RIGHT(A6,4)-1</f>
        <v>Oct 2024</v>
      </c>
      <c r="B7" s="11">
        <v>225401381.65000001</v>
      </c>
      <c r="C7" s="11">
        <v>1806649.5</v>
      </c>
      <c r="D7" s="11">
        <v>227208031.15000001</v>
      </c>
      <c r="E7" s="11">
        <v>142358.22</v>
      </c>
      <c r="F7" s="11" t="s">
        <v>422</v>
      </c>
      <c r="G7" s="11">
        <v>142358.22</v>
      </c>
      <c r="H7" s="11">
        <v>531.87</v>
      </c>
      <c r="I7" s="11">
        <v>225544271.74000001</v>
      </c>
      <c r="J7" s="11">
        <v>1806649.5</v>
      </c>
      <c r="K7" s="11">
        <v>227350921.24000001</v>
      </c>
    </row>
    <row r="8" spans="1:11" ht="12" customHeight="1" x14ac:dyDescent="0.2">
      <c r="A8" s="2" t="str">
        <f>"Nov "&amp;RIGHT(A6,4)-1</f>
        <v>Nov 2024</v>
      </c>
      <c r="B8" s="11">
        <v>164858510.41999999</v>
      </c>
      <c r="C8" s="11">
        <v>1427267.1</v>
      </c>
      <c r="D8" s="11">
        <v>166285777.52000001</v>
      </c>
      <c r="E8" s="11">
        <v>47811.54</v>
      </c>
      <c r="F8" s="11" t="s">
        <v>422</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166182502.77000001</v>
      </c>
      <c r="C10" s="11">
        <v>1323665.7</v>
      </c>
      <c r="D10" s="11">
        <v>167506168.47</v>
      </c>
      <c r="E10" s="11">
        <v>412214.21</v>
      </c>
      <c r="F10" s="11" t="s">
        <v>422</v>
      </c>
      <c r="G10" s="11">
        <v>412214.21</v>
      </c>
      <c r="H10" s="11">
        <v>12950.1</v>
      </c>
      <c r="I10" s="11">
        <v>166607667.08000001</v>
      </c>
      <c r="J10" s="11">
        <v>1323665.7</v>
      </c>
      <c r="K10" s="11">
        <v>167931332.78</v>
      </c>
    </row>
    <row r="11" spans="1:11" ht="12" customHeight="1" x14ac:dyDescent="0.2">
      <c r="A11" s="2" t="str">
        <f>"Feb "&amp;RIGHT(A6,4)</f>
        <v>Feb 2025</v>
      </c>
      <c r="B11" s="11">
        <v>135805269.31</v>
      </c>
      <c r="C11" s="11">
        <v>1203137.1000000001</v>
      </c>
      <c r="D11" s="11">
        <v>137008406.41</v>
      </c>
      <c r="E11" s="11">
        <v>283700.49</v>
      </c>
      <c r="F11" s="11" t="s">
        <v>422</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422</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422</v>
      </c>
      <c r="F14" s="11" t="s">
        <v>422</v>
      </c>
      <c r="G14" s="11" t="s">
        <v>422</v>
      </c>
      <c r="H14" s="11" t="s">
        <v>422</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422</v>
      </c>
      <c r="F15" s="11">
        <v>51115444</v>
      </c>
      <c r="G15" s="11">
        <v>51115444</v>
      </c>
      <c r="H15" s="11" t="s">
        <v>422</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439619.54</v>
      </c>
      <c r="F16" s="11" t="s">
        <v>422</v>
      </c>
      <c r="G16" s="11">
        <v>439619.54</v>
      </c>
      <c r="H16" s="11">
        <v>153492.54</v>
      </c>
      <c r="I16" s="11">
        <v>177805499.65000001</v>
      </c>
      <c r="J16" s="11">
        <v>4954.1149999999998</v>
      </c>
      <c r="K16" s="11">
        <v>177810453.76499999</v>
      </c>
    </row>
    <row r="17" spans="1:11" ht="12" customHeight="1" x14ac:dyDescent="0.2">
      <c r="A17" s="2" t="str">
        <f>"Aug "&amp;RIGHT(A6,4)</f>
        <v>Aug 2025</v>
      </c>
      <c r="B17" s="11">
        <v>192706537.06</v>
      </c>
      <c r="C17" s="11">
        <v>1023199.97</v>
      </c>
      <c r="D17" s="11">
        <v>193729737.03</v>
      </c>
      <c r="E17" s="11">
        <v>149834.19</v>
      </c>
      <c r="F17" s="11" t="s">
        <v>422</v>
      </c>
      <c r="G17" s="11">
        <v>149834.19</v>
      </c>
      <c r="H17" s="11">
        <v>198838.65</v>
      </c>
      <c r="I17" s="11">
        <v>193055209.90000001</v>
      </c>
      <c r="J17" s="11">
        <v>1023199.97</v>
      </c>
      <c r="K17" s="11">
        <v>194078409.87</v>
      </c>
    </row>
    <row r="18" spans="1:11" ht="12" customHeight="1" x14ac:dyDescent="0.2">
      <c r="A18" s="2" t="str">
        <f>"Sep "&amp;RIGHT(A6,4)</f>
        <v>Sep 2025</v>
      </c>
      <c r="B18" s="11">
        <v>171044299.91</v>
      </c>
      <c r="C18" s="11">
        <v>1782393.77</v>
      </c>
      <c r="D18" s="11">
        <v>172826693.68000001</v>
      </c>
      <c r="E18" s="11">
        <v>259157.24</v>
      </c>
      <c r="F18" s="11">
        <v>55884455</v>
      </c>
      <c r="G18" s="11">
        <v>56143612.240000002</v>
      </c>
      <c r="H18" s="11">
        <v>603.28</v>
      </c>
      <c r="I18" s="11">
        <v>171304060.43000001</v>
      </c>
      <c r="J18" s="11">
        <v>57666848.770000003</v>
      </c>
      <c r="K18" s="11">
        <v>228970909.19999999</v>
      </c>
    </row>
    <row r="19" spans="1:11" ht="12" customHeight="1" x14ac:dyDescent="0.2">
      <c r="A19" s="12" t="s">
        <v>55</v>
      </c>
      <c r="B19" s="13">
        <v>1648552985.75</v>
      </c>
      <c r="C19" s="13">
        <v>14122943.654999999</v>
      </c>
      <c r="D19" s="13">
        <v>1662675929.405</v>
      </c>
      <c r="E19" s="13">
        <v>2202661.79</v>
      </c>
      <c r="F19" s="13">
        <v>186301601</v>
      </c>
      <c r="G19" s="13">
        <v>188504262.78999999</v>
      </c>
      <c r="H19" s="13">
        <v>868231.92</v>
      </c>
      <c r="I19" s="13">
        <v>1651623879.46</v>
      </c>
      <c r="J19" s="13">
        <v>200424544.655</v>
      </c>
      <c r="K19" s="13">
        <v>1852048424.115</v>
      </c>
    </row>
    <row r="20" spans="1:11" ht="12" customHeight="1" x14ac:dyDescent="0.2">
      <c r="A20" s="14" t="s">
        <v>426</v>
      </c>
      <c r="B20" s="15">
        <v>822379901.13</v>
      </c>
      <c r="C20" s="15">
        <v>7017418.5</v>
      </c>
      <c r="D20" s="15">
        <v>829397319.63</v>
      </c>
      <c r="E20" s="15">
        <v>1072018.81</v>
      </c>
      <c r="F20" s="15">
        <v>34105630</v>
      </c>
      <c r="G20" s="15">
        <v>35177648.810000002</v>
      </c>
      <c r="H20" s="15">
        <v>44980.51</v>
      </c>
      <c r="I20" s="15">
        <v>823496900.45000005</v>
      </c>
      <c r="J20" s="15">
        <v>41123048.5</v>
      </c>
      <c r="K20" s="15">
        <v>864619948.95000005</v>
      </c>
    </row>
    <row r="21" spans="1:11" ht="12" customHeight="1" x14ac:dyDescent="0.2">
      <c r="A21" s="3" t="str">
        <f>"FY "&amp;RIGHT(A6,4)+1</f>
        <v>FY 2026</v>
      </c>
    </row>
    <row r="22" spans="1:11" ht="12" customHeight="1" x14ac:dyDescent="0.2">
      <c r="A22" s="2" t="str">
        <f>"Oct "&amp;RIGHT(A6,4)</f>
        <v>Oct 2025</v>
      </c>
      <c r="B22" s="11">
        <v>236364627.75</v>
      </c>
      <c r="C22" s="11">
        <v>1678054.1850000001</v>
      </c>
      <c r="D22" s="11">
        <v>238042681.935</v>
      </c>
      <c r="E22" s="11">
        <v>402941.45</v>
      </c>
      <c r="F22" s="11" t="s">
        <v>422</v>
      </c>
      <c r="G22" s="11">
        <v>402941.45</v>
      </c>
      <c r="H22" s="11" t="s">
        <v>422</v>
      </c>
      <c r="I22" s="11">
        <v>236767569.19999999</v>
      </c>
      <c r="J22" s="11">
        <v>1678054.1850000001</v>
      </c>
      <c r="K22" s="11">
        <v>238445623.38499999</v>
      </c>
    </row>
    <row r="23" spans="1:11" ht="12" customHeight="1" x14ac:dyDescent="0.2">
      <c r="A23" s="2" t="str">
        <f>"Nov "&amp;RIGHT(A6,4)</f>
        <v>Nov 2025</v>
      </c>
      <c r="B23" s="11">
        <v>177004188.19</v>
      </c>
      <c r="C23" s="11">
        <v>1326388.575</v>
      </c>
      <c r="D23" s="11">
        <v>178330576.76499999</v>
      </c>
      <c r="E23" s="11">
        <v>46694.8</v>
      </c>
      <c r="F23" s="11" t="s">
        <v>422</v>
      </c>
      <c r="G23" s="11">
        <v>46694.8</v>
      </c>
      <c r="H23" s="11">
        <v>4436.6400000000003</v>
      </c>
      <c r="I23" s="11">
        <v>177055319.63</v>
      </c>
      <c r="J23" s="11">
        <v>1326388.575</v>
      </c>
      <c r="K23" s="11">
        <v>178381708.20500001</v>
      </c>
    </row>
    <row r="24" spans="1:11" ht="12" customHeight="1" x14ac:dyDescent="0.2">
      <c r="A24" s="2" t="str">
        <f>"Dec "&amp;RIGHT(A6,4)</f>
        <v>Dec 2025</v>
      </c>
      <c r="B24" s="11">
        <v>137197478.87</v>
      </c>
      <c r="C24" s="11">
        <v>1246014.67</v>
      </c>
      <c r="D24" s="11">
        <v>138443493.53999999</v>
      </c>
      <c r="E24" s="11">
        <v>88133.39</v>
      </c>
      <c r="F24" s="11">
        <v>31310550</v>
      </c>
      <c r="G24" s="11">
        <v>31398683.390000001</v>
      </c>
      <c r="H24" s="11">
        <v>3691.82</v>
      </c>
      <c r="I24" s="11">
        <v>137289304.08000001</v>
      </c>
      <c r="J24" s="11">
        <v>32556564.670000002</v>
      </c>
      <c r="K24" s="11">
        <v>169845868.75</v>
      </c>
    </row>
    <row r="25" spans="1:11" ht="12" customHeight="1" x14ac:dyDescent="0.2">
      <c r="A25" s="2" t="str">
        <f>"Jan "&amp;RIGHT(A6,4)+1</f>
        <v>Jan 2026</v>
      </c>
      <c r="B25" s="11">
        <v>152916848.00999999</v>
      </c>
      <c r="C25" s="11">
        <v>1448430.0549999999</v>
      </c>
      <c r="D25" s="11">
        <v>154365278.065</v>
      </c>
      <c r="E25" s="11">
        <v>32910.550000000003</v>
      </c>
      <c r="F25" s="11" t="s">
        <v>422</v>
      </c>
      <c r="G25" s="11">
        <v>32910.550000000003</v>
      </c>
      <c r="H25" s="11">
        <v>24683.4</v>
      </c>
      <c r="I25" s="11">
        <v>152974441.96000001</v>
      </c>
      <c r="J25" s="11">
        <v>1448430.0549999999</v>
      </c>
      <c r="K25" s="11">
        <v>154422872.01499999</v>
      </c>
    </row>
    <row r="26" spans="1:11" ht="12" customHeight="1" x14ac:dyDescent="0.2">
      <c r="A26" s="2" t="str">
        <f>"Feb "&amp;RIGHT(A6,4)+1</f>
        <v>Feb 2026</v>
      </c>
      <c r="B26" s="11">
        <v>123447663.34</v>
      </c>
      <c r="C26" s="11">
        <v>1363737.655</v>
      </c>
      <c r="D26" s="11">
        <v>124811400.995</v>
      </c>
      <c r="E26" s="11">
        <v>22508</v>
      </c>
      <c r="F26" s="11" t="s">
        <v>422</v>
      </c>
      <c r="G26" s="11">
        <v>22508</v>
      </c>
      <c r="H26" s="11" t="s">
        <v>422</v>
      </c>
      <c r="I26" s="11">
        <v>123470171.34</v>
      </c>
      <c r="J26" s="11">
        <v>1363737.655</v>
      </c>
      <c r="K26" s="11">
        <v>124833908.995</v>
      </c>
    </row>
    <row r="27" spans="1:11"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c r="K27" s="11" t="s">
        <v>422</v>
      </c>
    </row>
    <row r="28" spans="1:11"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c r="K28" s="11" t="s">
        <v>422</v>
      </c>
    </row>
    <row r="29" spans="1:11"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c r="K29" s="11" t="s">
        <v>422</v>
      </c>
    </row>
    <row r="30" spans="1:11"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c r="K30" s="11" t="s">
        <v>422</v>
      </c>
    </row>
    <row r="31" spans="1:11"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c r="K31" s="11" t="s">
        <v>422</v>
      </c>
    </row>
    <row r="32" spans="1:11"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c r="K32" s="11" t="s">
        <v>422</v>
      </c>
    </row>
    <row r="33" spans="1:11"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c r="K33" s="11" t="s">
        <v>422</v>
      </c>
    </row>
    <row r="34" spans="1:11" ht="12" customHeight="1" x14ac:dyDescent="0.2">
      <c r="A34" s="12" t="s">
        <v>55</v>
      </c>
      <c r="B34" s="13">
        <v>826930806.15999997</v>
      </c>
      <c r="C34" s="13">
        <v>7062625.1399999997</v>
      </c>
      <c r="D34" s="13">
        <v>833993431.29999995</v>
      </c>
      <c r="E34" s="13">
        <v>593188.18999999994</v>
      </c>
      <c r="F34" s="13">
        <v>31310550</v>
      </c>
      <c r="G34" s="13">
        <v>31903738.190000001</v>
      </c>
      <c r="H34" s="13">
        <v>32811.86</v>
      </c>
      <c r="I34" s="13">
        <v>827556806.21000004</v>
      </c>
      <c r="J34" s="13">
        <v>38373175.140000001</v>
      </c>
      <c r="K34" s="13">
        <v>865929981.35000002</v>
      </c>
    </row>
    <row r="35" spans="1:11" ht="12" customHeight="1" x14ac:dyDescent="0.2">
      <c r="A35" s="14" t="str">
        <f>"Total "&amp;MID(A20,7,LEN(A20)-13)&amp;" Months"</f>
        <v>Total 5 Months</v>
      </c>
      <c r="B35" s="15">
        <v>826930806.15999997</v>
      </c>
      <c r="C35" s="15">
        <v>7062625.1399999997</v>
      </c>
      <c r="D35" s="15">
        <v>833993431.29999995</v>
      </c>
      <c r="E35" s="15">
        <v>593188.18999999994</v>
      </c>
      <c r="F35" s="15">
        <v>31310550</v>
      </c>
      <c r="G35" s="15">
        <v>31903738.190000001</v>
      </c>
      <c r="H35" s="15">
        <v>32811.86</v>
      </c>
      <c r="I35" s="15">
        <v>827556806.21000004</v>
      </c>
      <c r="J35" s="15">
        <v>38373175.140000001</v>
      </c>
      <c r="K35" s="15">
        <v>865929981.35000002</v>
      </c>
    </row>
    <row r="36" spans="1:11" ht="12" customHeight="1" x14ac:dyDescent="0.2">
      <c r="A36" s="85"/>
      <c r="B36" s="85"/>
      <c r="C36" s="85"/>
      <c r="D36" s="85"/>
      <c r="E36" s="85"/>
      <c r="F36" s="85"/>
      <c r="G36" s="85"/>
      <c r="H36" s="85"/>
      <c r="I36" s="85"/>
      <c r="J36" s="85"/>
    </row>
    <row r="37" spans="1:11" ht="69.95" customHeight="1" x14ac:dyDescent="0.2">
      <c r="A37" s="87" t="s">
        <v>323</v>
      </c>
      <c r="B37" s="87"/>
      <c r="C37" s="87"/>
      <c r="D37" s="87"/>
      <c r="E37" s="87"/>
      <c r="F37" s="87"/>
      <c r="G37" s="87"/>
      <c r="H37" s="87"/>
      <c r="I37" s="87"/>
      <c r="J37" s="87"/>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92" t="s">
        <v>446</v>
      </c>
      <c r="B1" s="92"/>
      <c r="C1" s="92"/>
      <c r="D1" s="92"/>
      <c r="E1" s="92"/>
      <c r="F1" s="92"/>
      <c r="G1" s="92"/>
      <c r="H1" s="92"/>
      <c r="I1" s="92"/>
      <c r="J1" s="139">
        <v>46150</v>
      </c>
    </row>
    <row r="2" spans="1:10" ht="12" customHeight="1" x14ac:dyDescent="0.2">
      <c r="A2" s="94" t="s">
        <v>163</v>
      </c>
      <c r="B2" s="94"/>
      <c r="C2" s="94"/>
      <c r="D2" s="94"/>
      <c r="E2" s="94"/>
      <c r="F2" s="94"/>
      <c r="G2" s="94"/>
      <c r="H2" s="94"/>
      <c r="I2" s="94"/>
      <c r="J2" s="1"/>
    </row>
    <row r="3" spans="1:10" ht="24" customHeight="1" x14ac:dyDescent="0.2">
      <c r="A3" s="96" t="s">
        <v>50</v>
      </c>
      <c r="B3" s="88" t="s">
        <v>233</v>
      </c>
      <c r="C3" s="88" t="s">
        <v>234</v>
      </c>
      <c r="D3" s="91" t="s">
        <v>164</v>
      </c>
      <c r="E3" s="91"/>
      <c r="F3" s="89"/>
      <c r="G3" s="91" t="s">
        <v>165</v>
      </c>
      <c r="H3" s="91"/>
      <c r="I3" s="89"/>
      <c r="J3" s="90" t="s">
        <v>238</v>
      </c>
    </row>
    <row r="4" spans="1:10" ht="24" customHeight="1" x14ac:dyDescent="0.2">
      <c r="A4" s="97"/>
      <c r="B4" s="89"/>
      <c r="C4" s="89"/>
      <c r="D4" s="10" t="s">
        <v>235</v>
      </c>
      <c r="E4" s="10" t="s">
        <v>236</v>
      </c>
      <c r="F4" s="10" t="s">
        <v>237</v>
      </c>
      <c r="G4" s="10" t="s">
        <v>154</v>
      </c>
      <c r="H4" s="10" t="s">
        <v>162</v>
      </c>
      <c r="I4" s="10" t="s">
        <v>55</v>
      </c>
      <c r="J4" s="91"/>
    </row>
    <row r="5" spans="1:10" ht="12" customHeight="1" x14ac:dyDescent="0.2">
      <c r="A5" s="1"/>
      <c r="B5" s="85" t="str">
        <f>REPT("-",100)&amp;" Dollars "&amp;REPT("-",136)</f>
        <v>---------------------------------------------------------------------------------------------------- Dollars ----------------------------------------------------------------------------------------------------------------------------------------</v>
      </c>
      <c r="C5" s="85"/>
      <c r="D5" s="85"/>
      <c r="E5" s="85"/>
      <c r="F5" s="85"/>
      <c r="G5" s="85"/>
      <c r="H5" s="85"/>
      <c r="I5" s="85"/>
      <c r="J5" s="85"/>
    </row>
    <row r="6" spans="1:10" ht="12" customHeight="1" x14ac:dyDescent="0.2">
      <c r="A6" s="3" t="s">
        <v>425</v>
      </c>
    </row>
    <row r="7" spans="1:10" ht="12" customHeight="1" x14ac:dyDescent="0.2">
      <c r="A7" s="2" t="str">
        <f>"Oct "&amp;RIGHT(A6,4)-1</f>
        <v>Oct 2024</v>
      </c>
      <c r="B7" s="11">
        <v>23640029.861499999</v>
      </c>
      <c r="C7" s="11">
        <v>7839759.0219999999</v>
      </c>
      <c r="D7" s="11" t="s">
        <v>422</v>
      </c>
      <c r="E7" s="11" t="s">
        <v>422</v>
      </c>
      <c r="F7" s="11" t="s">
        <v>422</v>
      </c>
      <c r="G7" s="11">
        <v>7839759.0219999999</v>
      </c>
      <c r="H7" s="11" t="str">
        <f t="shared" ref="H7:H20" si="0">IF(ISBLANK(E7),"",E7)</f>
        <v>--</v>
      </c>
      <c r="I7" s="11">
        <v>7839759.0219999999</v>
      </c>
      <c r="J7" s="11" t="s">
        <v>422</v>
      </c>
    </row>
    <row r="8" spans="1:10" ht="12" customHeight="1" x14ac:dyDescent="0.2">
      <c r="A8" s="2" t="str">
        <f>"Nov "&amp;RIGHT(A6,4)-1</f>
        <v>Nov 2024</v>
      </c>
      <c r="B8" s="11">
        <v>23617313.781399999</v>
      </c>
      <c r="C8" s="11">
        <v>7815333.0164000001</v>
      </c>
      <c r="D8" s="11" t="s">
        <v>422</v>
      </c>
      <c r="E8" s="11" t="s">
        <v>422</v>
      </c>
      <c r="F8" s="11" t="s">
        <v>422</v>
      </c>
      <c r="G8" s="11">
        <v>7815333.0164000001</v>
      </c>
      <c r="H8" s="11" t="str">
        <f t="shared" si="0"/>
        <v>--</v>
      </c>
      <c r="I8" s="11">
        <v>7815333.0164000001</v>
      </c>
      <c r="J8" s="11" t="s">
        <v>422</v>
      </c>
    </row>
    <row r="9" spans="1:10" ht="12" customHeight="1" x14ac:dyDescent="0.2">
      <c r="A9" s="2" t="str">
        <f>"Dec "&amp;RIGHT(A6,4)-1</f>
        <v>Dec 2024</v>
      </c>
      <c r="B9" s="11">
        <v>22913652.0517</v>
      </c>
      <c r="C9" s="11">
        <v>7625532.5437000003</v>
      </c>
      <c r="D9" s="11" t="s">
        <v>422</v>
      </c>
      <c r="E9" s="11" t="s">
        <v>422</v>
      </c>
      <c r="F9" s="11" t="s">
        <v>422</v>
      </c>
      <c r="G9" s="11">
        <v>7625532.5437000003</v>
      </c>
      <c r="H9" s="11" t="str">
        <f t="shared" si="0"/>
        <v>--</v>
      </c>
      <c r="I9" s="11">
        <v>7625532.5437000003</v>
      </c>
      <c r="J9" s="11" t="s">
        <v>422</v>
      </c>
    </row>
    <row r="10" spans="1:10" ht="12" customHeight="1" x14ac:dyDescent="0.2">
      <c r="A10" s="2" t="str">
        <f>"Jan "&amp;RIGHT(A6,4)</f>
        <v>Jan 2025</v>
      </c>
      <c r="B10" s="11">
        <v>23061701.972899999</v>
      </c>
      <c r="C10" s="11">
        <v>8330490.8898999998</v>
      </c>
      <c r="D10" s="11" t="s">
        <v>422</v>
      </c>
      <c r="E10" s="11" t="s">
        <v>422</v>
      </c>
      <c r="F10" s="11" t="s">
        <v>422</v>
      </c>
      <c r="G10" s="11">
        <v>8330490.8898999998</v>
      </c>
      <c r="H10" s="11" t="str">
        <f t="shared" si="0"/>
        <v>--</v>
      </c>
      <c r="I10" s="11">
        <v>8330490.8898999998</v>
      </c>
      <c r="J10" s="11" t="s">
        <v>422</v>
      </c>
    </row>
    <row r="11" spans="1:10" ht="12" customHeight="1" x14ac:dyDescent="0.2">
      <c r="A11" s="2" t="str">
        <f>"Feb "&amp;RIGHT(A6,4)</f>
        <v>Feb 2025</v>
      </c>
      <c r="B11" s="11">
        <v>23199240.335299999</v>
      </c>
      <c r="C11" s="11">
        <v>7769240.8103999998</v>
      </c>
      <c r="D11" s="11" t="s">
        <v>422</v>
      </c>
      <c r="E11" s="11" t="s">
        <v>422</v>
      </c>
      <c r="F11" s="11" t="s">
        <v>422</v>
      </c>
      <c r="G11" s="11">
        <v>7769240.8103999998</v>
      </c>
      <c r="H11" s="11" t="str">
        <f t="shared" si="0"/>
        <v>--</v>
      </c>
      <c r="I11" s="11">
        <v>7769240.8103999998</v>
      </c>
      <c r="J11" s="11" t="s">
        <v>422</v>
      </c>
    </row>
    <row r="12" spans="1:10" ht="12" customHeight="1" x14ac:dyDescent="0.2">
      <c r="A12" s="2" t="str">
        <f>"Mar "&amp;RIGHT(A6,4)</f>
        <v>Mar 2025</v>
      </c>
      <c r="B12" s="11">
        <v>23931240.005399998</v>
      </c>
      <c r="C12" s="11">
        <v>8172581.9708000002</v>
      </c>
      <c r="D12" s="11" t="s">
        <v>422</v>
      </c>
      <c r="E12" s="11" t="s">
        <v>422</v>
      </c>
      <c r="F12" s="11" t="s">
        <v>422</v>
      </c>
      <c r="G12" s="11">
        <v>8172581.9708000002</v>
      </c>
      <c r="H12" s="11" t="str">
        <f t="shared" si="0"/>
        <v>--</v>
      </c>
      <c r="I12" s="11">
        <v>8172581.9708000002</v>
      </c>
      <c r="J12" s="11" t="s">
        <v>422</v>
      </c>
    </row>
    <row r="13" spans="1:10" ht="12" customHeight="1" x14ac:dyDescent="0.2">
      <c r="A13" s="2" t="str">
        <f>"Apr "&amp;RIGHT(A6,4)</f>
        <v>Apr 2025</v>
      </c>
      <c r="B13" s="11">
        <v>23467497.645500001</v>
      </c>
      <c r="C13" s="11">
        <v>8377229.9040999999</v>
      </c>
      <c r="D13" s="11">
        <v>104687.7</v>
      </c>
      <c r="E13" s="11">
        <v>0</v>
      </c>
      <c r="F13" s="11">
        <v>104687.7</v>
      </c>
      <c r="G13" s="11">
        <v>8481917.6041000001</v>
      </c>
      <c r="H13" s="11">
        <f t="shared" si="0"/>
        <v>0</v>
      </c>
      <c r="I13" s="11">
        <v>8481917.6041000001</v>
      </c>
      <c r="J13" s="11" t="s">
        <v>422</v>
      </c>
    </row>
    <row r="14" spans="1:10" ht="12" customHeight="1" x14ac:dyDescent="0.2">
      <c r="A14" s="2" t="str">
        <f>"May "&amp;RIGHT(A6,4)</f>
        <v>May 2025</v>
      </c>
      <c r="B14" s="11">
        <v>23530733.575599998</v>
      </c>
      <c r="C14" s="11">
        <v>8538885.2719999999</v>
      </c>
      <c r="D14" s="11" t="s">
        <v>422</v>
      </c>
      <c r="E14" s="11" t="s">
        <v>422</v>
      </c>
      <c r="F14" s="11" t="s">
        <v>422</v>
      </c>
      <c r="G14" s="11">
        <v>8538885.2719999999</v>
      </c>
      <c r="H14" s="11" t="str">
        <f t="shared" si="0"/>
        <v>--</v>
      </c>
      <c r="I14" s="11">
        <v>8538885.2719999999</v>
      </c>
      <c r="J14" s="11" t="s">
        <v>422</v>
      </c>
    </row>
    <row r="15" spans="1:10" ht="12" customHeight="1" x14ac:dyDescent="0.2">
      <c r="A15" s="2" t="str">
        <f>"Jun "&amp;RIGHT(A6,4)</f>
        <v>Jun 2025</v>
      </c>
      <c r="B15" s="11">
        <v>23163139.802099999</v>
      </c>
      <c r="C15" s="11">
        <v>8533142.3177000005</v>
      </c>
      <c r="D15" s="11" t="s">
        <v>422</v>
      </c>
      <c r="E15" s="11" t="s">
        <v>422</v>
      </c>
      <c r="F15" s="11" t="s">
        <v>422</v>
      </c>
      <c r="G15" s="11">
        <v>8533142.3177000005</v>
      </c>
      <c r="H15" s="11" t="str">
        <f t="shared" si="0"/>
        <v>--</v>
      </c>
      <c r="I15" s="11">
        <v>8533142.3177000005</v>
      </c>
      <c r="J15" s="11" t="s">
        <v>422</v>
      </c>
    </row>
    <row r="16" spans="1:10" ht="12" customHeight="1" x14ac:dyDescent="0.2">
      <c r="A16" s="2" t="str">
        <f>"Jul "&amp;RIGHT(A6,4)</f>
        <v>Jul 2025</v>
      </c>
      <c r="B16" s="11">
        <v>23425509.7663</v>
      </c>
      <c r="C16" s="11">
        <v>9025234.4714000002</v>
      </c>
      <c r="D16" s="11">
        <v>1966920.83</v>
      </c>
      <c r="E16" s="11">
        <v>0</v>
      </c>
      <c r="F16" s="11">
        <v>1966920.83</v>
      </c>
      <c r="G16" s="11">
        <v>10992155.3014</v>
      </c>
      <c r="H16" s="11">
        <f t="shared" si="0"/>
        <v>0</v>
      </c>
      <c r="I16" s="11">
        <v>10992155.3014</v>
      </c>
      <c r="J16" s="11" t="s">
        <v>422</v>
      </c>
    </row>
    <row r="17" spans="1:10" ht="12" customHeight="1" x14ac:dyDescent="0.2">
      <c r="A17" s="2" t="str">
        <f>"Aug "&amp;RIGHT(A6,4)</f>
        <v>Aug 2025</v>
      </c>
      <c r="B17" s="11">
        <v>22694676.360599998</v>
      </c>
      <c r="C17" s="11">
        <v>9003202.6956999991</v>
      </c>
      <c r="D17" s="11">
        <v>24052.42</v>
      </c>
      <c r="E17" s="11">
        <v>0</v>
      </c>
      <c r="F17" s="11">
        <v>24052.42</v>
      </c>
      <c r="G17" s="11">
        <v>9027255.1157000009</v>
      </c>
      <c r="H17" s="11">
        <f t="shared" si="0"/>
        <v>0</v>
      </c>
      <c r="I17" s="11">
        <v>9027255.1157000009</v>
      </c>
      <c r="J17" s="11" t="s">
        <v>422</v>
      </c>
    </row>
    <row r="18" spans="1:10" ht="12" customHeight="1" x14ac:dyDescent="0.2">
      <c r="A18" s="2" t="str">
        <f>"Sep "&amp;RIGHT(A6,4)</f>
        <v>Sep 2025</v>
      </c>
      <c r="B18" s="11">
        <v>23339818.265900001</v>
      </c>
      <c r="C18" s="11">
        <v>9369377.9592000004</v>
      </c>
      <c r="D18" s="11">
        <v>116319.53</v>
      </c>
      <c r="E18" s="11">
        <v>0</v>
      </c>
      <c r="F18" s="11">
        <v>116319.53</v>
      </c>
      <c r="G18" s="11">
        <v>9485697.4891999997</v>
      </c>
      <c r="H18" s="11">
        <f t="shared" si="0"/>
        <v>0</v>
      </c>
      <c r="I18" s="11">
        <v>9485697.4891999997</v>
      </c>
      <c r="J18" s="11" t="s">
        <v>422</v>
      </c>
    </row>
    <row r="19" spans="1:10" ht="12" customHeight="1" x14ac:dyDescent="0.2">
      <c r="A19" s="12" t="s">
        <v>55</v>
      </c>
      <c r="B19" s="13">
        <v>279984553.4242</v>
      </c>
      <c r="C19" s="13">
        <v>100400010.8733</v>
      </c>
      <c r="D19" s="13">
        <v>2211980.48</v>
      </c>
      <c r="E19" s="13">
        <v>0</v>
      </c>
      <c r="F19" s="13">
        <v>2211980.48</v>
      </c>
      <c r="G19" s="13">
        <v>102611991.35330001</v>
      </c>
      <c r="H19" s="13">
        <f t="shared" si="0"/>
        <v>0</v>
      </c>
      <c r="I19" s="13">
        <v>102611991.35330001</v>
      </c>
      <c r="J19" s="13" t="s">
        <v>422</v>
      </c>
    </row>
    <row r="20" spans="1:10" ht="12" customHeight="1" x14ac:dyDescent="0.2">
      <c r="A20" s="14" t="s">
        <v>426</v>
      </c>
      <c r="B20" s="15">
        <v>116431938.0028</v>
      </c>
      <c r="C20" s="15">
        <v>39380356.282399997</v>
      </c>
      <c r="D20" s="15" t="s">
        <v>422</v>
      </c>
      <c r="E20" s="15" t="s">
        <v>422</v>
      </c>
      <c r="F20" s="15" t="s">
        <v>422</v>
      </c>
      <c r="G20" s="15">
        <v>39380356.282399997</v>
      </c>
      <c r="H20" s="15" t="str">
        <f t="shared" si="0"/>
        <v>--</v>
      </c>
      <c r="I20" s="15">
        <v>39380356.282399997</v>
      </c>
      <c r="J20" s="15" t="s">
        <v>422</v>
      </c>
    </row>
    <row r="21" spans="1:10" ht="12" customHeight="1" x14ac:dyDescent="0.2">
      <c r="A21" s="3" t="str">
        <f>"FY "&amp;RIGHT(A6,4)+1</f>
        <v>FY 2026</v>
      </c>
    </row>
    <row r="22" spans="1:10" ht="12" customHeight="1" x14ac:dyDescent="0.2">
      <c r="A22" s="2" t="str">
        <f>"Oct "&amp;RIGHT(A6,4)</f>
        <v>Oct 2025</v>
      </c>
      <c r="B22" s="11">
        <v>23225123.447099999</v>
      </c>
      <c r="C22" s="11">
        <v>10070892.5362</v>
      </c>
      <c r="D22" s="11">
        <v>55295.4</v>
      </c>
      <c r="E22" s="11">
        <v>0</v>
      </c>
      <c r="F22" s="11">
        <v>55295.4</v>
      </c>
      <c r="G22" s="11">
        <v>10126187.9362</v>
      </c>
      <c r="H22" s="11">
        <f t="shared" ref="H22:H35" si="1">IF(ISBLANK(E22),"",E22)</f>
        <v>0</v>
      </c>
      <c r="I22" s="11">
        <v>10126187.9362</v>
      </c>
      <c r="J22" s="11" t="s">
        <v>422</v>
      </c>
    </row>
    <row r="23" spans="1:10" ht="12" customHeight="1" x14ac:dyDescent="0.2">
      <c r="A23" s="2" t="str">
        <f>"Nov "&amp;RIGHT(A6,4)</f>
        <v>Nov 2025</v>
      </c>
      <c r="B23" s="11">
        <v>23713549.584100001</v>
      </c>
      <c r="C23" s="11">
        <v>10159651.6807</v>
      </c>
      <c r="D23" s="11" t="s">
        <v>422</v>
      </c>
      <c r="E23" s="11" t="s">
        <v>422</v>
      </c>
      <c r="F23" s="11" t="s">
        <v>422</v>
      </c>
      <c r="G23" s="11">
        <v>10159651.6807</v>
      </c>
      <c r="H23" s="11" t="str">
        <f t="shared" si="1"/>
        <v>--</v>
      </c>
      <c r="I23" s="11">
        <v>10159651.6807</v>
      </c>
      <c r="J23" s="11" t="s">
        <v>422</v>
      </c>
    </row>
    <row r="24" spans="1:10" ht="12" customHeight="1" x14ac:dyDescent="0.2">
      <c r="A24" s="2" t="str">
        <f>"Dec "&amp;RIGHT(A6,4)</f>
        <v>Dec 2025</v>
      </c>
      <c r="B24" s="11">
        <v>22573780.5152</v>
      </c>
      <c r="C24" s="11">
        <v>9520842.6641000006</v>
      </c>
      <c r="D24" s="11" t="s">
        <v>422</v>
      </c>
      <c r="E24" s="11" t="s">
        <v>422</v>
      </c>
      <c r="F24" s="11" t="s">
        <v>422</v>
      </c>
      <c r="G24" s="11">
        <v>9520842.6641000006</v>
      </c>
      <c r="H24" s="11" t="str">
        <f t="shared" si="1"/>
        <v>--</v>
      </c>
      <c r="I24" s="11">
        <v>9520842.6641000006</v>
      </c>
      <c r="J24" s="11" t="s">
        <v>422</v>
      </c>
    </row>
    <row r="25" spans="1:10" ht="12" customHeight="1" x14ac:dyDescent="0.2">
      <c r="A25" s="2" t="str">
        <f>"Jan "&amp;RIGHT(A6,4)+1</f>
        <v>Jan 2026</v>
      </c>
      <c r="B25" s="11">
        <v>22101546.081500001</v>
      </c>
      <c r="C25" s="11">
        <v>9344025.7466000002</v>
      </c>
      <c r="D25" s="11" t="s">
        <v>422</v>
      </c>
      <c r="E25" s="11" t="s">
        <v>422</v>
      </c>
      <c r="F25" s="11" t="s">
        <v>422</v>
      </c>
      <c r="G25" s="11">
        <v>9344025.7466000002</v>
      </c>
      <c r="H25" s="11" t="str">
        <f t="shared" si="1"/>
        <v>--</v>
      </c>
      <c r="I25" s="11">
        <v>9344025.7466000002</v>
      </c>
      <c r="J25" s="11" t="s">
        <v>422</v>
      </c>
    </row>
    <row r="26" spans="1:10" ht="12" customHeight="1" x14ac:dyDescent="0.2">
      <c r="A26" s="2" t="str">
        <f>"Feb "&amp;RIGHT(A6,4)+1</f>
        <v>Feb 2026</v>
      </c>
      <c r="B26" s="11">
        <v>22350995.087200001</v>
      </c>
      <c r="C26" s="11">
        <v>9324753.7434999999</v>
      </c>
      <c r="D26" s="11" t="s">
        <v>422</v>
      </c>
      <c r="E26" s="11" t="s">
        <v>422</v>
      </c>
      <c r="F26" s="11" t="s">
        <v>422</v>
      </c>
      <c r="G26" s="11">
        <v>9324753.7434999999</v>
      </c>
      <c r="H26" s="11" t="str">
        <f t="shared" si="1"/>
        <v>--</v>
      </c>
      <c r="I26" s="11">
        <v>9324753.7434999999</v>
      </c>
      <c r="J26" s="11" t="s">
        <v>422</v>
      </c>
    </row>
    <row r="27" spans="1:10" ht="12" customHeight="1" x14ac:dyDescent="0.2">
      <c r="A27" s="2" t="str">
        <f>"Mar "&amp;RIGHT(A6,4)+1</f>
        <v>Mar 2026</v>
      </c>
      <c r="B27" s="11" t="s">
        <v>422</v>
      </c>
      <c r="C27" s="11" t="s">
        <v>422</v>
      </c>
      <c r="D27" s="11" t="s">
        <v>422</v>
      </c>
      <c r="E27" s="11" t="s">
        <v>422</v>
      </c>
      <c r="F27" s="11" t="s">
        <v>422</v>
      </c>
      <c r="G27" s="11" t="s">
        <v>422</v>
      </c>
      <c r="H27" s="11" t="str">
        <f t="shared" si="1"/>
        <v>--</v>
      </c>
      <c r="I27" s="11" t="s">
        <v>422</v>
      </c>
      <c r="J27" s="11" t="s">
        <v>422</v>
      </c>
    </row>
    <row r="28" spans="1:10" ht="12" customHeight="1" x14ac:dyDescent="0.2">
      <c r="A28" s="2" t="str">
        <f>"Apr "&amp;RIGHT(A6,4)+1</f>
        <v>Apr 2026</v>
      </c>
      <c r="B28" s="11" t="s">
        <v>422</v>
      </c>
      <c r="C28" s="11" t="s">
        <v>422</v>
      </c>
      <c r="D28" s="11" t="s">
        <v>422</v>
      </c>
      <c r="E28" s="11" t="s">
        <v>422</v>
      </c>
      <c r="F28" s="11" t="s">
        <v>422</v>
      </c>
      <c r="G28" s="11" t="s">
        <v>422</v>
      </c>
      <c r="H28" s="11" t="str">
        <f t="shared" si="1"/>
        <v>--</v>
      </c>
      <c r="I28" s="11" t="s">
        <v>422</v>
      </c>
      <c r="J28" s="11" t="s">
        <v>422</v>
      </c>
    </row>
    <row r="29" spans="1:10" ht="12" customHeight="1" x14ac:dyDescent="0.2">
      <c r="A29" s="2" t="str">
        <f>"May "&amp;RIGHT(A6,4)+1</f>
        <v>May 2026</v>
      </c>
      <c r="B29" s="11" t="s">
        <v>422</v>
      </c>
      <c r="C29" s="11" t="s">
        <v>422</v>
      </c>
      <c r="D29" s="11" t="s">
        <v>422</v>
      </c>
      <c r="E29" s="11" t="s">
        <v>422</v>
      </c>
      <c r="F29" s="11" t="s">
        <v>422</v>
      </c>
      <c r="G29" s="11" t="s">
        <v>422</v>
      </c>
      <c r="H29" s="11" t="str">
        <f t="shared" si="1"/>
        <v>--</v>
      </c>
      <c r="I29" s="11" t="s">
        <v>422</v>
      </c>
      <c r="J29" s="11" t="s">
        <v>422</v>
      </c>
    </row>
    <row r="30" spans="1:10" ht="12" customHeight="1" x14ac:dyDescent="0.2">
      <c r="A30" s="2" t="str">
        <f>"Jun "&amp;RIGHT(A6,4)+1</f>
        <v>Jun 2026</v>
      </c>
      <c r="B30" s="11" t="s">
        <v>422</v>
      </c>
      <c r="C30" s="11" t="s">
        <v>422</v>
      </c>
      <c r="D30" s="11" t="s">
        <v>422</v>
      </c>
      <c r="E30" s="11" t="s">
        <v>422</v>
      </c>
      <c r="F30" s="11" t="s">
        <v>422</v>
      </c>
      <c r="G30" s="11" t="s">
        <v>422</v>
      </c>
      <c r="H30" s="11" t="str">
        <f t="shared" si="1"/>
        <v>--</v>
      </c>
      <c r="I30" s="11" t="s">
        <v>422</v>
      </c>
      <c r="J30" s="11" t="s">
        <v>422</v>
      </c>
    </row>
    <row r="31" spans="1:10" ht="12" customHeight="1" x14ac:dyDescent="0.2">
      <c r="A31" s="2" t="str">
        <f>"Jul "&amp;RIGHT(A6,4)+1</f>
        <v>Jul 2026</v>
      </c>
      <c r="B31" s="11" t="s">
        <v>422</v>
      </c>
      <c r="C31" s="11" t="s">
        <v>422</v>
      </c>
      <c r="D31" s="11" t="s">
        <v>422</v>
      </c>
      <c r="E31" s="11" t="s">
        <v>422</v>
      </c>
      <c r="F31" s="11" t="s">
        <v>422</v>
      </c>
      <c r="G31" s="11" t="s">
        <v>422</v>
      </c>
      <c r="H31" s="11" t="str">
        <f t="shared" si="1"/>
        <v>--</v>
      </c>
      <c r="I31" s="11" t="s">
        <v>422</v>
      </c>
      <c r="J31" s="11" t="s">
        <v>422</v>
      </c>
    </row>
    <row r="32" spans="1:10" ht="12" customHeight="1" x14ac:dyDescent="0.2">
      <c r="A32" s="2" t="str">
        <f>"Aug "&amp;RIGHT(A6,4)+1</f>
        <v>Aug 2026</v>
      </c>
      <c r="B32" s="11" t="s">
        <v>422</v>
      </c>
      <c r="C32" s="11" t="s">
        <v>422</v>
      </c>
      <c r="D32" s="11" t="s">
        <v>422</v>
      </c>
      <c r="E32" s="11" t="s">
        <v>422</v>
      </c>
      <c r="F32" s="11" t="s">
        <v>422</v>
      </c>
      <c r="G32" s="11" t="s">
        <v>422</v>
      </c>
      <c r="H32" s="11" t="str">
        <f t="shared" si="1"/>
        <v>--</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tr">
        <f t="shared" si="1"/>
        <v>--</v>
      </c>
      <c r="I33" s="11" t="s">
        <v>422</v>
      </c>
      <c r="J33" s="11" t="s">
        <v>422</v>
      </c>
    </row>
    <row r="34" spans="1:10" ht="12" customHeight="1" x14ac:dyDescent="0.2">
      <c r="A34" s="12" t="s">
        <v>55</v>
      </c>
      <c r="B34" s="13">
        <v>113964994.71510001</v>
      </c>
      <c r="C34" s="13">
        <v>48420166.371100001</v>
      </c>
      <c r="D34" s="13">
        <v>55295.4</v>
      </c>
      <c r="E34" s="13">
        <v>0</v>
      </c>
      <c r="F34" s="13">
        <v>55295.4</v>
      </c>
      <c r="G34" s="13">
        <v>48475461.7711</v>
      </c>
      <c r="H34" s="13">
        <f t="shared" si="1"/>
        <v>0</v>
      </c>
      <c r="I34" s="13">
        <v>48475461.7711</v>
      </c>
      <c r="J34" s="13" t="s">
        <v>422</v>
      </c>
    </row>
    <row r="35" spans="1:10" ht="12" customHeight="1" x14ac:dyDescent="0.2">
      <c r="A35" s="14" t="str">
        <f>"Total "&amp;MID(A20,7,LEN(A20)-13)&amp;" Months"</f>
        <v>Total 5 Months</v>
      </c>
      <c r="B35" s="15">
        <v>113964994.71510001</v>
      </c>
      <c r="C35" s="15">
        <v>48420166.371100001</v>
      </c>
      <c r="D35" s="15">
        <v>55295.4</v>
      </c>
      <c r="E35" s="15">
        <v>0</v>
      </c>
      <c r="F35" s="15">
        <v>55295.4</v>
      </c>
      <c r="G35" s="15">
        <v>48475461.7711</v>
      </c>
      <c r="H35" s="15">
        <f t="shared" si="1"/>
        <v>0</v>
      </c>
      <c r="I35" s="15">
        <v>48475461.7711</v>
      </c>
      <c r="J35" s="15" t="s">
        <v>422</v>
      </c>
    </row>
    <row r="36" spans="1:10" ht="12" customHeight="1" x14ac:dyDescent="0.2">
      <c r="A36" s="85"/>
      <c r="B36" s="85"/>
      <c r="C36" s="85"/>
      <c r="D36" s="85"/>
      <c r="E36" s="85"/>
      <c r="F36" s="85"/>
      <c r="G36" s="85"/>
      <c r="H36" s="85"/>
      <c r="I36" s="85"/>
      <c r="J36" s="85"/>
    </row>
    <row r="37" spans="1:10" ht="69.95" customHeight="1" x14ac:dyDescent="0.2">
      <c r="A37" s="87" t="s">
        <v>389</v>
      </c>
      <c r="B37" s="87"/>
      <c r="C37" s="87"/>
      <c r="D37" s="87"/>
      <c r="E37" s="87"/>
      <c r="F37" s="87"/>
      <c r="G37" s="87"/>
      <c r="H37" s="87"/>
      <c r="I37" s="87"/>
      <c r="J37" s="87"/>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2"/>
    </sheetView>
  </sheetViews>
  <sheetFormatPr defaultRowHeight="12.75" x14ac:dyDescent="0.2"/>
  <cols>
    <col min="1" max="1" width="12.140625" customWidth="1"/>
    <col min="2" max="9" width="11.42578125" customWidth="1"/>
  </cols>
  <sheetData>
    <row r="1" spans="1:9" ht="12" customHeight="1" x14ac:dyDescent="0.2">
      <c r="A1" s="92" t="s">
        <v>445</v>
      </c>
      <c r="B1" s="92"/>
      <c r="C1" s="92"/>
      <c r="D1" s="92"/>
      <c r="E1" s="92"/>
      <c r="F1" s="92"/>
      <c r="G1" s="92"/>
      <c r="H1" s="92"/>
      <c r="I1" s="139">
        <v>46150</v>
      </c>
    </row>
    <row r="2" spans="1:9" ht="12" customHeight="1" x14ac:dyDescent="0.2">
      <c r="A2" s="94" t="s">
        <v>166</v>
      </c>
      <c r="B2" s="94"/>
      <c r="C2" s="94"/>
      <c r="D2" s="94"/>
      <c r="E2" s="94"/>
      <c r="F2" s="94"/>
      <c r="G2" s="94"/>
      <c r="H2" s="94"/>
      <c r="I2" s="1"/>
    </row>
    <row r="3" spans="1:9" ht="24" customHeight="1" x14ac:dyDescent="0.2">
      <c r="A3" s="96" t="s">
        <v>50</v>
      </c>
      <c r="B3" s="88" t="s">
        <v>240</v>
      </c>
      <c r="C3" s="91" t="s">
        <v>167</v>
      </c>
      <c r="D3" s="91"/>
      <c r="E3" s="89"/>
      <c r="F3" s="91" t="s">
        <v>239</v>
      </c>
      <c r="G3" s="91"/>
      <c r="H3" s="89"/>
      <c r="I3" s="90" t="s">
        <v>241</v>
      </c>
    </row>
    <row r="4" spans="1:9" ht="24" customHeight="1" x14ac:dyDescent="0.2">
      <c r="A4" s="97"/>
      <c r="B4" s="89"/>
      <c r="C4" s="10" t="s">
        <v>154</v>
      </c>
      <c r="D4" s="10" t="s">
        <v>162</v>
      </c>
      <c r="E4" s="10" t="s">
        <v>55</v>
      </c>
      <c r="F4" s="10" t="s">
        <v>141</v>
      </c>
      <c r="G4" s="10" t="s">
        <v>168</v>
      </c>
      <c r="H4" s="10" t="s">
        <v>55</v>
      </c>
      <c r="I4" s="91"/>
    </row>
    <row r="5" spans="1:9" ht="12" customHeight="1" x14ac:dyDescent="0.2">
      <c r="A5" s="1"/>
      <c r="B5" s="85" t="str">
        <f>REPT("-",88)&amp;" Dollars "&amp;REPT("-",148)</f>
        <v>---------------------------------------------------------------------------------------- Dollars ----------------------------------------------------------------------------------------------------------------------------------------------------</v>
      </c>
      <c r="C5" s="85"/>
      <c r="D5" s="85"/>
      <c r="E5" s="85"/>
      <c r="F5" s="85"/>
      <c r="G5" s="85"/>
      <c r="H5" s="85"/>
      <c r="I5" s="85"/>
    </row>
    <row r="6" spans="1:9" ht="12" customHeight="1" x14ac:dyDescent="0.2">
      <c r="A6" s="3" t="s">
        <v>425</v>
      </c>
    </row>
    <row r="7" spans="1:9" ht="12" customHeight="1" x14ac:dyDescent="0.2">
      <c r="A7" s="2" t="str">
        <f>"Oct "&amp;RIGHT(A6,4)-1</f>
        <v>Oct 2024</v>
      </c>
      <c r="B7" s="11" t="s">
        <v>422</v>
      </c>
      <c r="C7" s="11">
        <v>257024060.62349999</v>
      </c>
      <c r="D7" s="11">
        <v>1806649.5</v>
      </c>
      <c r="E7" s="11">
        <v>258830710.12349999</v>
      </c>
      <c r="F7" s="11" t="s">
        <v>422</v>
      </c>
      <c r="G7" s="11" t="s">
        <v>422</v>
      </c>
      <c r="H7" s="11" t="s">
        <v>422</v>
      </c>
      <c r="I7" s="11">
        <v>258830710.12349999</v>
      </c>
    </row>
    <row r="8" spans="1:9" ht="12" customHeight="1" x14ac:dyDescent="0.2">
      <c r="A8" s="2" t="str">
        <f>"Nov "&amp;RIGHT(A6,4)-1</f>
        <v>Nov 2024</v>
      </c>
      <c r="B8" s="11" t="s">
        <v>422</v>
      </c>
      <c r="C8" s="11">
        <v>196343418.8978</v>
      </c>
      <c r="D8" s="11">
        <v>1427267.1</v>
      </c>
      <c r="E8" s="11">
        <v>197770685.99779999</v>
      </c>
      <c r="F8" s="11" t="s">
        <v>422</v>
      </c>
      <c r="G8" s="11" t="s">
        <v>422</v>
      </c>
      <c r="H8" s="11" t="s">
        <v>422</v>
      </c>
      <c r="I8" s="11">
        <v>197770685.99779999</v>
      </c>
    </row>
    <row r="9" spans="1:9" ht="12" customHeight="1" x14ac:dyDescent="0.2">
      <c r="A9" s="2" t="str">
        <f>"Dec "&amp;RIGHT(A6,4)-1</f>
        <v>Dec 2024</v>
      </c>
      <c r="B9" s="11" t="s">
        <v>422</v>
      </c>
      <c r="C9" s="11">
        <v>160883484.0054</v>
      </c>
      <c r="D9" s="11">
        <v>35362329.100000001</v>
      </c>
      <c r="E9" s="11">
        <v>196245813.1054</v>
      </c>
      <c r="F9" s="11" t="s">
        <v>422</v>
      </c>
      <c r="G9" s="11" t="s">
        <v>422</v>
      </c>
      <c r="H9" s="11" t="s">
        <v>422</v>
      </c>
      <c r="I9" s="11">
        <v>196245813.1054</v>
      </c>
    </row>
    <row r="10" spans="1:9" ht="12" customHeight="1" x14ac:dyDescent="0.2">
      <c r="A10" s="2" t="str">
        <f>"Jan "&amp;RIGHT(A6,4)</f>
        <v>Jan 2025</v>
      </c>
      <c r="B10" s="11" t="s">
        <v>422</v>
      </c>
      <c r="C10" s="11">
        <v>197999859.94279999</v>
      </c>
      <c r="D10" s="11">
        <v>1323665.7</v>
      </c>
      <c r="E10" s="11">
        <v>199323525.6428</v>
      </c>
      <c r="F10" s="11" t="s">
        <v>422</v>
      </c>
      <c r="G10" s="11" t="s">
        <v>422</v>
      </c>
      <c r="H10" s="11" t="s">
        <v>422</v>
      </c>
      <c r="I10" s="11">
        <v>199323525.6428</v>
      </c>
    </row>
    <row r="11" spans="1:9" ht="12" customHeight="1" x14ac:dyDescent="0.2">
      <c r="A11" s="2" t="str">
        <f>"Feb "&amp;RIGHT(A6,4)</f>
        <v>Feb 2025</v>
      </c>
      <c r="B11" s="11" t="s">
        <v>422</v>
      </c>
      <c r="C11" s="11">
        <v>167058371.26570001</v>
      </c>
      <c r="D11" s="11">
        <v>1203137.1000000001</v>
      </c>
      <c r="E11" s="11">
        <v>168261508.36570001</v>
      </c>
      <c r="F11" s="11" t="s">
        <v>422</v>
      </c>
      <c r="G11" s="11" t="s">
        <v>422</v>
      </c>
      <c r="H11" s="11" t="s">
        <v>422</v>
      </c>
      <c r="I11" s="11">
        <v>168261508.36570001</v>
      </c>
    </row>
    <row r="12" spans="1:9" ht="12" customHeight="1" x14ac:dyDescent="0.2">
      <c r="A12" s="2" t="str">
        <f>"Mar "&amp;RIGHT(A6,4)</f>
        <v>Mar 2025</v>
      </c>
      <c r="B12" s="11" t="s">
        <v>422</v>
      </c>
      <c r="C12" s="11">
        <v>151765969.04620001</v>
      </c>
      <c r="D12" s="11">
        <v>46484399.5</v>
      </c>
      <c r="E12" s="11">
        <v>198250368.54620001</v>
      </c>
      <c r="F12" s="11" t="s">
        <v>422</v>
      </c>
      <c r="G12" s="11" t="s">
        <v>422</v>
      </c>
      <c r="H12" s="11" t="s">
        <v>422</v>
      </c>
      <c r="I12" s="11">
        <v>198250368.54620001</v>
      </c>
    </row>
    <row r="13" spans="1:9" ht="12" customHeight="1" x14ac:dyDescent="0.2">
      <c r="A13" s="2" t="str">
        <f>"Apr "&amp;RIGHT(A6,4)</f>
        <v>Apr 2025</v>
      </c>
      <c r="B13" s="11" t="s">
        <v>422</v>
      </c>
      <c r="C13" s="11">
        <v>114938192.6196</v>
      </c>
      <c r="D13" s="11">
        <v>1777819.2</v>
      </c>
      <c r="E13" s="11">
        <v>116716011.8196</v>
      </c>
      <c r="F13" s="11" t="s">
        <v>422</v>
      </c>
      <c r="G13" s="11" t="s">
        <v>422</v>
      </c>
      <c r="H13" s="11" t="s">
        <v>422</v>
      </c>
      <c r="I13" s="11">
        <v>116716011.8196</v>
      </c>
    </row>
    <row r="14" spans="1:9" ht="12" customHeight="1" x14ac:dyDescent="0.2">
      <c r="A14" s="2" t="str">
        <f>"May "&amp;RIGHT(A6,4)</f>
        <v>May 2025</v>
      </c>
      <c r="B14" s="11" t="s">
        <v>422</v>
      </c>
      <c r="C14" s="11">
        <v>83914608.537599996</v>
      </c>
      <c r="D14" s="11">
        <v>1223852.1000000001</v>
      </c>
      <c r="E14" s="11">
        <v>85138460.637600005</v>
      </c>
      <c r="F14" s="11" t="s">
        <v>422</v>
      </c>
      <c r="G14" s="11" t="s">
        <v>422</v>
      </c>
      <c r="H14" s="11" t="s">
        <v>422</v>
      </c>
      <c r="I14" s="11">
        <v>85138460.637600005</v>
      </c>
    </row>
    <row r="15" spans="1:9" ht="12" customHeight="1" x14ac:dyDescent="0.2">
      <c r="A15" s="2" t="str">
        <f>"Jun "&amp;RIGHT(A6,4)</f>
        <v>Jun 2025</v>
      </c>
      <c r="B15" s="11" t="s">
        <v>422</v>
      </c>
      <c r="C15" s="11">
        <v>63162577.0198</v>
      </c>
      <c r="D15" s="11">
        <v>51120422.5</v>
      </c>
      <c r="E15" s="11">
        <v>114282999.51980001</v>
      </c>
      <c r="F15" s="11" t="s">
        <v>422</v>
      </c>
      <c r="G15" s="11" t="s">
        <v>422</v>
      </c>
      <c r="H15" s="11" t="s">
        <v>422</v>
      </c>
      <c r="I15" s="11">
        <v>114282999.51980001</v>
      </c>
    </row>
    <row r="16" spans="1:9" ht="12" customHeight="1" x14ac:dyDescent="0.2">
      <c r="A16" s="2" t="str">
        <f>"Jul "&amp;RIGHT(A6,4)</f>
        <v>Jul 2025</v>
      </c>
      <c r="B16" s="11" t="s">
        <v>422</v>
      </c>
      <c r="C16" s="11">
        <v>212223164.7177</v>
      </c>
      <c r="D16" s="11">
        <v>4954.1149999999998</v>
      </c>
      <c r="E16" s="11">
        <v>212228118.83270001</v>
      </c>
      <c r="F16" s="11" t="s">
        <v>422</v>
      </c>
      <c r="G16" s="11" t="s">
        <v>422</v>
      </c>
      <c r="H16" s="11" t="s">
        <v>422</v>
      </c>
      <c r="I16" s="11">
        <v>212228118.83270001</v>
      </c>
    </row>
    <row r="17" spans="1:9" ht="12" customHeight="1" x14ac:dyDescent="0.2">
      <c r="A17" s="2" t="str">
        <f>"Aug "&amp;RIGHT(A6,4)</f>
        <v>Aug 2025</v>
      </c>
      <c r="B17" s="11" t="s">
        <v>422</v>
      </c>
      <c r="C17" s="11">
        <v>224777141.37630001</v>
      </c>
      <c r="D17" s="11">
        <v>1023199.97</v>
      </c>
      <c r="E17" s="11">
        <v>225800341.34630001</v>
      </c>
      <c r="F17" s="11" t="s">
        <v>422</v>
      </c>
      <c r="G17" s="11" t="s">
        <v>422</v>
      </c>
      <c r="H17" s="11" t="s">
        <v>422</v>
      </c>
      <c r="I17" s="11">
        <v>225800341.34630001</v>
      </c>
    </row>
    <row r="18" spans="1:9" ht="12" customHeight="1" x14ac:dyDescent="0.2">
      <c r="A18" s="2" t="str">
        <f>"Sep "&amp;RIGHT(A6,4)</f>
        <v>Sep 2025</v>
      </c>
      <c r="B18" s="11" t="s">
        <v>422</v>
      </c>
      <c r="C18" s="11">
        <v>204129576.18509999</v>
      </c>
      <c r="D18" s="11">
        <v>57666848.770000003</v>
      </c>
      <c r="E18" s="11">
        <v>261796424.9551</v>
      </c>
      <c r="F18" s="11" t="s">
        <v>422</v>
      </c>
      <c r="G18" s="11" t="s">
        <v>422</v>
      </c>
      <c r="H18" s="11" t="s">
        <v>422</v>
      </c>
      <c r="I18" s="11">
        <v>261796424.9551</v>
      </c>
    </row>
    <row r="19" spans="1:9" ht="12" customHeight="1" x14ac:dyDescent="0.2">
      <c r="A19" s="12" t="s">
        <v>55</v>
      </c>
      <c r="B19" s="13" t="s">
        <v>422</v>
      </c>
      <c r="C19" s="13">
        <v>2034220424.2375</v>
      </c>
      <c r="D19" s="13">
        <v>200424544.655</v>
      </c>
      <c r="E19" s="13">
        <v>2234644968.8924999</v>
      </c>
      <c r="F19" s="13" t="s">
        <v>422</v>
      </c>
      <c r="G19" s="13" t="s">
        <v>422</v>
      </c>
      <c r="H19" s="13" t="s">
        <v>422</v>
      </c>
      <c r="I19" s="13">
        <v>2234644968.8924999</v>
      </c>
    </row>
    <row r="20" spans="1:9" ht="12" customHeight="1" x14ac:dyDescent="0.2">
      <c r="A20" s="14" t="s">
        <v>426</v>
      </c>
      <c r="B20" s="15" t="s">
        <v>422</v>
      </c>
      <c r="C20" s="15">
        <v>979309194.73520005</v>
      </c>
      <c r="D20" s="15">
        <v>41123048.5</v>
      </c>
      <c r="E20" s="15">
        <v>1020432243.2352</v>
      </c>
      <c r="F20" s="15" t="s">
        <v>422</v>
      </c>
      <c r="G20" s="15" t="s">
        <v>422</v>
      </c>
      <c r="H20" s="15" t="s">
        <v>422</v>
      </c>
      <c r="I20" s="15">
        <v>1020432243.2352</v>
      </c>
    </row>
    <row r="21" spans="1:9" ht="12" customHeight="1" x14ac:dyDescent="0.2">
      <c r="A21" s="3" t="str">
        <f>"FY "&amp;RIGHT(A6,4)+1</f>
        <v>FY 2026</v>
      </c>
    </row>
    <row r="22" spans="1:9" ht="12" customHeight="1" x14ac:dyDescent="0.2">
      <c r="A22" s="2" t="str">
        <f>"Oct "&amp;RIGHT(A6,4)</f>
        <v>Oct 2025</v>
      </c>
      <c r="B22" s="11" t="s">
        <v>422</v>
      </c>
      <c r="C22" s="11">
        <v>270118880.58329999</v>
      </c>
      <c r="D22" s="11">
        <v>1678054.1850000001</v>
      </c>
      <c r="E22" s="11">
        <v>271796934.7683</v>
      </c>
      <c r="F22" s="11" t="s">
        <v>422</v>
      </c>
      <c r="G22" s="11" t="s">
        <v>422</v>
      </c>
      <c r="H22" s="11" t="s">
        <v>422</v>
      </c>
      <c r="I22" s="11">
        <v>271796934.7683</v>
      </c>
    </row>
    <row r="23" spans="1:9" ht="12" customHeight="1" x14ac:dyDescent="0.2">
      <c r="A23" s="2" t="str">
        <f>"Nov "&amp;RIGHT(A6,4)</f>
        <v>Nov 2025</v>
      </c>
      <c r="B23" s="11" t="s">
        <v>422</v>
      </c>
      <c r="C23" s="11">
        <v>210928520.89480001</v>
      </c>
      <c r="D23" s="11">
        <v>1326388.575</v>
      </c>
      <c r="E23" s="11">
        <v>212254909.4698</v>
      </c>
      <c r="F23" s="11" t="s">
        <v>422</v>
      </c>
      <c r="G23" s="11" t="s">
        <v>422</v>
      </c>
      <c r="H23" s="11" t="s">
        <v>422</v>
      </c>
      <c r="I23" s="11">
        <v>212254909.4698</v>
      </c>
    </row>
    <row r="24" spans="1:9" ht="12" customHeight="1" x14ac:dyDescent="0.2">
      <c r="A24" s="2" t="str">
        <f>"Dec "&amp;RIGHT(A6,4)</f>
        <v>Dec 2025</v>
      </c>
      <c r="B24" s="11" t="s">
        <v>422</v>
      </c>
      <c r="C24" s="11">
        <v>169383927.25929999</v>
      </c>
      <c r="D24" s="11">
        <v>32556564.670000002</v>
      </c>
      <c r="E24" s="11">
        <v>201940491.92930001</v>
      </c>
      <c r="F24" s="11" t="s">
        <v>422</v>
      </c>
      <c r="G24" s="11" t="s">
        <v>422</v>
      </c>
      <c r="H24" s="11" t="s">
        <v>422</v>
      </c>
      <c r="I24" s="11">
        <v>201940491.92930001</v>
      </c>
    </row>
    <row r="25" spans="1:9" ht="12" customHeight="1" x14ac:dyDescent="0.2">
      <c r="A25" s="2" t="str">
        <f>"Jan "&amp;RIGHT(A6,4)+1</f>
        <v>Jan 2026</v>
      </c>
      <c r="B25" s="11" t="s">
        <v>422</v>
      </c>
      <c r="C25" s="11">
        <v>184420013.7881</v>
      </c>
      <c r="D25" s="11">
        <v>1448430.0549999999</v>
      </c>
      <c r="E25" s="11">
        <v>185868443.84310001</v>
      </c>
      <c r="F25" s="11" t="s">
        <v>422</v>
      </c>
      <c r="G25" s="11" t="s">
        <v>422</v>
      </c>
      <c r="H25" s="11" t="s">
        <v>422</v>
      </c>
      <c r="I25" s="11">
        <v>185868443.84310001</v>
      </c>
    </row>
    <row r="26" spans="1:9" ht="12" customHeight="1" x14ac:dyDescent="0.2">
      <c r="A26" s="2" t="str">
        <f>"Feb "&amp;RIGHT(A6,4)+1</f>
        <v>Feb 2026</v>
      </c>
      <c r="B26" s="11" t="s">
        <v>422</v>
      </c>
      <c r="C26" s="11">
        <v>155145920.17070001</v>
      </c>
      <c r="D26" s="11">
        <v>1363737.655</v>
      </c>
      <c r="E26" s="11">
        <v>156509657.82570001</v>
      </c>
      <c r="F26" s="11" t="s">
        <v>422</v>
      </c>
      <c r="G26" s="11" t="s">
        <v>422</v>
      </c>
      <c r="H26" s="11" t="s">
        <v>422</v>
      </c>
      <c r="I26" s="11">
        <v>156509657.82570001</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t="s">
        <v>422</v>
      </c>
      <c r="C34" s="13">
        <v>989997262.69620001</v>
      </c>
      <c r="D34" s="13">
        <v>38373175.140000001</v>
      </c>
      <c r="E34" s="13">
        <v>1028370437.8362</v>
      </c>
      <c r="F34" s="13" t="s">
        <v>422</v>
      </c>
      <c r="G34" s="13" t="s">
        <v>422</v>
      </c>
      <c r="H34" s="13" t="s">
        <v>422</v>
      </c>
      <c r="I34" s="13">
        <v>1028370437.8362</v>
      </c>
    </row>
    <row r="35" spans="1:9" ht="12" customHeight="1" x14ac:dyDescent="0.2">
      <c r="A35" s="14" t="str">
        <f>"Total "&amp;MID(A20,7,LEN(A20)-13)&amp;" Months"</f>
        <v>Total 5 Months</v>
      </c>
      <c r="B35" s="15" t="s">
        <v>422</v>
      </c>
      <c r="C35" s="15">
        <v>989997262.69620001</v>
      </c>
      <c r="D35" s="15">
        <v>38373175.140000001</v>
      </c>
      <c r="E35" s="15">
        <v>1028370437.8362</v>
      </c>
      <c r="F35" s="15" t="s">
        <v>422</v>
      </c>
      <c r="G35" s="15" t="s">
        <v>422</v>
      </c>
      <c r="H35" s="15" t="s">
        <v>422</v>
      </c>
      <c r="I35" s="15">
        <v>1028370437.8362</v>
      </c>
    </row>
    <row r="36" spans="1:9" ht="12" customHeight="1" x14ac:dyDescent="0.2">
      <c r="A36" s="85"/>
      <c r="B36" s="85"/>
      <c r="C36" s="85"/>
      <c r="D36" s="85"/>
      <c r="E36" s="85"/>
      <c r="F36" s="85"/>
      <c r="G36" s="85"/>
      <c r="H36" s="85"/>
      <c r="I36" s="85"/>
    </row>
    <row r="37" spans="1:9" ht="69.95" customHeight="1" x14ac:dyDescent="0.2">
      <c r="A37" s="87" t="s">
        <v>325</v>
      </c>
      <c r="B37" s="87"/>
      <c r="C37" s="87"/>
      <c r="D37" s="87"/>
      <c r="E37" s="87"/>
      <c r="F37" s="87"/>
      <c r="G37" s="87"/>
      <c r="H37" s="87"/>
      <c r="I37" s="87"/>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92" t="s">
        <v>445</v>
      </c>
      <c r="B1" s="92"/>
      <c r="C1" s="92"/>
      <c r="D1" s="92"/>
      <c r="E1" s="92"/>
      <c r="F1" s="92"/>
      <c r="G1" s="92"/>
      <c r="H1" s="139">
        <v>46150</v>
      </c>
    </row>
    <row r="2" spans="1:8" ht="12" customHeight="1" x14ac:dyDescent="0.2">
      <c r="A2" s="94" t="s">
        <v>169</v>
      </c>
      <c r="B2" s="94"/>
      <c r="C2" s="94"/>
      <c r="D2" s="94"/>
      <c r="E2" s="94"/>
      <c r="F2" s="94"/>
      <c r="G2" s="94"/>
      <c r="H2" s="1"/>
    </row>
    <row r="3" spans="1:8" ht="24" customHeight="1" x14ac:dyDescent="0.2">
      <c r="A3" s="96" t="s">
        <v>50</v>
      </c>
      <c r="B3" s="91" t="s">
        <v>242</v>
      </c>
      <c r="C3" s="91"/>
      <c r="D3" s="91"/>
      <c r="E3" s="89"/>
      <c r="F3" s="88" t="s">
        <v>243</v>
      </c>
      <c r="G3" s="88" t="s">
        <v>244</v>
      </c>
      <c r="H3" s="90" t="s">
        <v>245</v>
      </c>
    </row>
    <row r="4" spans="1:8" ht="24" customHeight="1" x14ac:dyDescent="0.2">
      <c r="A4" s="97"/>
      <c r="B4" s="10" t="s">
        <v>170</v>
      </c>
      <c r="C4" s="10" t="s">
        <v>171</v>
      </c>
      <c r="D4" s="10" t="s">
        <v>135</v>
      </c>
      <c r="E4" s="10" t="s">
        <v>55</v>
      </c>
      <c r="F4" s="89"/>
      <c r="G4" s="89"/>
      <c r="H4" s="91"/>
    </row>
    <row r="5" spans="1:8" ht="12" customHeight="1" x14ac:dyDescent="0.2">
      <c r="A5" s="1"/>
      <c r="B5" s="85" t="str">
        <f>REPT("-",80)&amp;" Dollars "&amp;REPT("-",80)</f>
        <v>-------------------------------------------------------------------------------- Dollars --------------------------------------------------------------------------------</v>
      </c>
      <c r="C5" s="85"/>
      <c r="D5" s="85"/>
      <c r="E5" s="85"/>
      <c r="F5" s="85"/>
      <c r="G5" s="85"/>
      <c r="H5" s="85"/>
    </row>
    <row r="6" spans="1:8" ht="12" customHeight="1" x14ac:dyDescent="0.2">
      <c r="A6" s="3" t="s">
        <v>425</v>
      </c>
    </row>
    <row r="7" spans="1:8" ht="12" customHeight="1" x14ac:dyDescent="0.2">
      <c r="A7" s="2" t="str">
        <f>"Oct "&amp;RIGHT(A6,4)-1</f>
        <v>Oct 2024</v>
      </c>
      <c r="B7" s="11" t="s">
        <v>422</v>
      </c>
      <c r="C7" s="11" t="s">
        <v>422</v>
      </c>
      <c r="D7" s="11" t="s">
        <v>422</v>
      </c>
      <c r="E7" s="11" t="s">
        <v>422</v>
      </c>
      <c r="F7" s="11" t="s">
        <v>422</v>
      </c>
      <c r="G7" s="11">
        <v>0</v>
      </c>
      <c r="H7" s="11" t="s">
        <v>422</v>
      </c>
    </row>
    <row r="8" spans="1:8" ht="12" customHeight="1" x14ac:dyDescent="0.2">
      <c r="A8" s="2" t="str">
        <f>"Nov "&amp;RIGHT(A6,4)-1</f>
        <v>Nov 2024</v>
      </c>
      <c r="B8" s="11" t="s">
        <v>422</v>
      </c>
      <c r="C8" s="11" t="s">
        <v>422</v>
      </c>
      <c r="D8" s="11" t="s">
        <v>422</v>
      </c>
      <c r="E8" s="11" t="s">
        <v>422</v>
      </c>
      <c r="F8" s="11">
        <v>80481.600000000006</v>
      </c>
      <c r="G8" s="11">
        <v>0</v>
      </c>
      <c r="H8" s="11" t="s">
        <v>422</v>
      </c>
    </row>
    <row r="9" spans="1:8" ht="12" customHeight="1" x14ac:dyDescent="0.2">
      <c r="A9" s="2" t="str">
        <f>"Dec "&amp;RIGHT(A6,4)-1</f>
        <v>Dec 2024</v>
      </c>
      <c r="B9" s="11" t="s">
        <v>422</v>
      </c>
      <c r="C9" s="11" t="s">
        <v>422</v>
      </c>
      <c r="D9" s="11" t="s">
        <v>422</v>
      </c>
      <c r="E9" s="11" t="s">
        <v>422</v>
      </c>
      <c r="F9" s="11">
        <v>20102.02</v>
      </c>
      <c r="G9" s="11">
        <v>0</v>
      </c>
      <c r="H9" s="11" t="s">
        <v>422</v>
      </c>
    </row>
    <row r="10" spans="1:8" ht="12" customHeight="1" x14ac:dyDescent="0.2">
      <c r="A10" s="2" t="str">
        <f>"Jan "&amp;RIGHT(A6,4)</f>
        <v>Jan 2025</v>
      </c>
      <c r="B10" s="11" t="s">
        <v>422</v>
      </c>
      <c r="C10" s="11" t="s">
        <v>422</v>
      </c>
      <c r="D10" s="11" t="s">
        <v>422</v>
      </c>
      <c r="E10" s="11" t="s">
        <v>422</v>
      </c>
      <c r="F10" s="11" t="s">
        <v>422</v>
      </c>
      <c r="G10" s="11">
        <v>0</v>
      </c>
      <c r="H10" s="11" t="s">
        <v>422</v>
      </c>
    </row>
    <row r="11" spans="1:8" ht="12" customHeight="1" x14ac:dyDescent="0.2">
      <c r="A11" s="2" t="str">
        <f>"Feb "&amp;RIGHT(A6,4)</f>
        <v>Feb 2025</v>
      </c>
      <c r="B11" s="11" t="s">
        <v>422</v>
      </c>
      <c r="C11" s="11" t="s">
        <v>422</v>
      </c>
      <c r="D11" s="11" t="s">
        <v>422</v>
      </c>
      <c r="E11" s="11" t="s">
        <v>422</v>
      </c>
      <c r="F11" s="11" t="s">
        <v>422</v>
      </c>
      <c r="G11" s="11">
        <v>0</v>
      </c>
      <c r="H11" s="11" t="s">
        <v>422</v>
      </c>
    </row>
    <row r="12" spans="1:8" ht="12" customHeight="1" x14ac:dyDescent="0.2">
      <c r="A12" s="2" t="str">
        <f>"Mar "&amp;RIGHT(A6,4)</f>
        <v>Mar 2025</v>
      </c>
      <c r="B12" s="11" t="s">
        <v>422</v>
      </c>
      <c r="C12" s="11" t="s">
        <v>422</v>
      </c>
      <c r="D12" s="11" t="s">
        <v>422</v>
      </c>
      <c r="E12" s="11" t="s">
        <v>422</v>
      </c>
      <c r="F12" s="11" t="s">
        <v>422</v>
      </c>
      <c r="G12" s="11">
        <v>0</v>
      </c>
      <c r="H12" s="11" t="s">
        <v>422</v>
      </c>
    </row>
    <row r="13" spans="1:8" ht="12" customHeight="1" x14ac:dyDescent="0.2">
      <c r="A13" s="2" t="str">
        <f>"Apr "&amp;RIGHT(A6,4)</f>
        <v>Apr 2025</v>
      </c>
      <c r="B13" s="11" t="s">
        <v>422</v>
      </c>
      <c r="C13" s="11" t="s">
        <v>422</v>
      </c>
      <c r="D13" s="11" t="s">
        <v>422</v>
      </c>
      <c r="E13" s="11" t="s">
        <v>422</v>
      </c>
      <c r="F13" s="11" t="s">
        <v>422</v>
      </c>
      <c r="G13" s="11">
        <v>0</v>
      </c>
      <c r="H13" s="11" t="s">
        <v>422</v>
      </c>
    </row>
    <row r="14" spans="1:8" ht="12" customHeight="1" x14ac:dyDescent="0.2">
      <c r="A14" s="2" t="str">
        <f>"May "&amp;RIGHT(A6,4)</f>
        <v>May 2025</v>
      </c>
      <c r="B14" s="11" t="s">
        <v>422</v>
      </c>
      <c r="C14" s="11" t="s">
        <v>422</v>
      </c>
      <c r="D14" s="11" t="s">
        <v>422</v>
      </c>
      <c r="E14" s="11" t="s">
        <v>422</v>
      </c>
      <c r="F14" s="11" t="s">
        <v>422</v>
      </c>
      <c r="G14" s="11">
        <v>0</v>
      </c>
      <c r="H14" s="11" t="s">
        <v>422</v>
      </c>
    </row>
    <row r="15" spans="1:8" ht="12" customHeight="1" x14ac:dyDescent="0.2">
      <c r="A15" s="2" t="str">
        <f>"Jun "&amp;RIGHT(A6,4)</f>
        <v>Jun 2025</v>
      </c>
      <c r="B15" s="11" t="s">
        <v>422</v>
      </c>
      <c r="C15" s="11" t="s">
        <v>422</v>
      </c>
      <c r="D15" s="11" t="s">
        <v>422</v>
      </c>
      <c r="E15" s="11" t="s">
        <v>422</v>
      </c>
      <c r="F15" s="11" t="s">
        <v>422</v>
      </c>
      <c r="G15" s="11">
        <v>0</v>
      </c>
      <c r="H15" s="11" t="s">
        <v>422</v>
      </c>
    </row>
    <row r="16" spans="1:8" ht="12" customHeight="1" x14ac:dyDescent="0.2">
      <c r="A16" s="2" t="str">
        <f>"Jul "&amp;RIGHT(A6,4)</f>
        <v>Jul 2025</v>
      </c>
      <c r="B16" s="11" t="s">
        <v>422</v>
      </c>
      <c r="C16" s="11" t="s">
        <v>422</v>
      </c>
      <c r="D16" s="11" t="s">
        <v>422</v>
      </c>
      <c r="E16" s="11" t="s">
        <v>422</v>
      </c>
      <c r="F16" s="11" t="s">
        <v>422</v>
      </c>
      <c r="G16" s="11">
        <v>0</v>
      </c>
      <c r="H16" s="11" t="s">
        <v>422</v>
      </c>
    </row>
    <row r="17" spans="1:8" ht="12" customHeight="1" x14ac:dyDescent="0.2">
      <c r="A17" s="2" t="str">
        <f>"Aug "&amp;RIGHT(A6,4)</f>
        <v>Aug 2025</v>
      </c>
      <c r="B17" s="11" t="s">
        <v>422</v>
      </c>
      <c r="C17" s="11" t="s">
        <v>422</v>
      </c>
      <c r="D17" s="11" t="s">
        <v>422</v>
      </c>
      <c r="E17" s="11" t="s">
        <v>422</v>
      </c>
      <c r="F17" s="11" t="s">
        <v>422</v>
      </c>
      <c r="G17" s="11">
        <v>0</v>
      </c>
      <c r="H17" s="11" t="s">
        <v>422</v>
      </c>
    </row>
    <row r="18" spans="1:8" ht="12" customHeight="1" x14ac:dyDescent="0.2">
      <c r="A18" s="2" t="str">
        <f>"Sep "&amp;RIGHT(A6,4)</f>
        <v>Sep 2025</v>
      </c>
      <c r="B18" s="11" t="s">
        <v>422</v>
      </c>
      <c r="C18" s="11" t="s">
        <v>422</v>
      </c>
      <c r="D18" s="11" t="s">
        <v>422</v>
      </c>
      <c r="E18" s="11" t="s">
        <v>422</v>
      </c>
      <c r="F18" s="11" t="s">
        <v>422</v>
      </c>
      <c r="G18" s="11">
        <v>0</v>
      </c>
      <c r="H18" s="11" t="s">
        <v>422</v>
      </c>
    </row>
    <row r="19" spans="1:8" ht="12" customHeight="1" x14ac:dyDescent="0.2">
      <c r="A19" s="12" t="s">
        <v>55</v>
      </c>
      <c r="B19" s="13" t="s">
        <v>422</v>
      </c>
      <c r="C19" s="13" t="s">
        <v>422</v>
      </c>
      <c r="D19" s="13" t="s">
        <v>422</v>
      </c>
      <c r="E19" s="13" t="s">
        <v>422</v>
      </c>
      <c r="F19" s="13">
        <v>100583.62</v>
      </c>
      <c r="G19" s="13">
        <v>0</v>
      </c>
      <c r="H19" s="13" t="s">
        <v>422</v>
      </c>
    </row>
    <row r="20" spans="1:8" ht="12" customHeight="1" x14ac:dyDescent="0.2">
      <c r="A20" s="14" t="s">
        <v>426</v>
      </c>
      <c r="B20" s="15" t="s">
        <v>422</v>
      </c>
      <c r="C20" s="15" t="s">
        <v>422</v>
      </c>
      <c r="D20" s="15" t="s">
        <v>422</v>
      </c>
      <c r="E20" s="15" t="s">
        <v>422</v>
      </c>
      <c r="F20" s="15">
        <v>100583.62</v>
      </c>
      <c r="G20" s="15">
        <v>0</v>
      </c>
      <c r="H20" s="15" t="s">
        <v>422</v>
      </c>
    </row>
    <row r="21" spans="1:8" ht="12" customHeight="1" x14ac:dyDescent="0.2">
      <c r="A21" s="3" t="str">
        <f>"FY "&amp;RIGHT(A6,4)+1</f>
        <v>FY 2026</v>
      </c>
    </row>
    <row r="22" spans="1:8" ht="12" customHeight="1" x14ac:dyDescent="0.2">
      <c r="A22" s="2" t="str">
        <f>"Oct "&amp;RIGHT(A6,4)</f>
        <v>Oct 2025</v>
      </c>
      <c r="B22" s="11" t="s">
        <v>422</v>
      </c>
      <c r="C22" s="11" t="s">
        <v>422</v>
      </c>
      <c r="D22" s="11" t="s">
        <v>422</v>
      </c>
      <c r="E22" s="11" t="s">
        <v>422</v>
      </c>
      <c r="F22" s="11">
        <v>1858490.71</v>
      </c>
      <c r="G22" s="11" t="s">
        <v>422</v>
      </c>
      <c r="H22" s="11" t="s">
        <v>422</v>
      </c>
    </row>
    <row r="23" spans="1:8" ht="12" customHeight="1" x14ac:dyDescent="0.2">
      <c r="A23" s="2" t="str">
        <f>"Nov "&amp;RIGHT(A6,4)</f>
        <v>Nov 2025</v>
      </c>
      <c r="B23" s="11" t="s">
        <v>422</v>
      </c>
      <c r="C23" s="11" t="s">
        <v>422</v>
      </c>
      <c r="D23" s="11" t="s">
        <v>422</v>
      </c>
      <c r="E23" s="11" t="s">
        <v>422</v>
      </c>
      <c r="F23" s="11">
        <v>2111003.71</v>
      </c>
      <c r="G23" s="11" t="s">
        <v>422</v>
      </c>
      <c r="H23" s="11" t="s">
        <v>422</v>
      </c>
    </row>
    <row r="24" spans="1:8" ht="12" customHeight="1" x14ac:dyDescent="0.2">
      <c r="A24" s="2" t="str">
        <f>"Dec "&amp;RIGHT(A6,4)</f>
        <v>Dec 2025</v>
      </c>
      <c r="B24" s="11" t="s">
        <v>422</v>
      </c>
      <c r="C24" s="11" t="s">
        <v>422</v>
      </c>
      <c r="D24" s="11" t="s">
        <v>422</v>
      </c>
      <c r="E24" s="11" t="s">
        <v>422</v>
      </c>
      <c r="F24" s="11">
        <v>1580970.34</v>
      </c>
      <c r="G24" s="11" t="s">
        <v>422</v>
      </c>
      <c r="H24" s="11" t="s">
        <v>422</v>
      </c>
    </row>
    <row r="25" spans="1:8" ht="12" customHeight="1" x14ac:dyDescent="0.2">
      <c r="A25" s="2" t="str">
        <f>"Jan "&amp;RIGHT(A6,4)+1</f>
        <v>Jan 2026</v>
      </c>
      <c r="B25" s="11" t="s">
        <v>422</v>
      </c>
      <c r="C25" s="11" t="s">
        <v>422</v>
      </c>
      <c r="D25" s="11" t="s">
        <v>422</v>
      </c>
      <c r="E25" s="11" t="s">
        <v>422</v>
      </c>
      <c r="F25" s="11" t="s">
        <v>422</v>
      </c>
      <c r="G25" s="11" t="s">
        <v>422</v>
      </c>
      <c r="H25" s="11" t="s">
        <v>422</v>
      </c>
    </row>
    <row r="26" spans="1:8" ht="12" customHeight="1" x14ac:dyDescent="0.2">
      <c r="A26" s="2" t="str">
        <f>"Feb "&amp;RIGHT(A6,4)+1</f>
        <v>Feb 2026</v>
      </c>
      <c r="B26" s="11" t="s">
        <v>422</v>
      </c>
      <c r="C26" s="11" t="s">
        <v>422</v>
      </c>
      <c r="D26" s="11" t="s">
        <v>422</v>
      </c>
      <c r="E26" s="11" t="s">
        <v>422</v>
      </c>
      <c r="F26" s="11" t="s">
        <v>422</v>
      </c>
      <c r="G26" s="11" t="s">
        <v>422</v>
      </c>
      <c r="H26" s="11" t="s">
        <v>422</v>
      </c>
    </row>
    <row r="27" spans="1:8" ht="12" customHeight="1" x14ac:dyDescent="0.2">
      <c r="A27" s="2" t="str">
        <f>"Mar "&amp;RIGHT(A6,4)+1</f>
        <v>Mar 2026</v>
      </c>
      <c r="B27" s="11" t="s">
        <v>422</v>
      </c>
      <c r="C27" s="11" t="s">
        <v>422</v>
      </c>
      <c r="D27" s="11" t="s">
        <v>422</v>
      </c>
      <c r="E27" s="11" t="s">
        <v>422</v>
      </c>
      <c r="F27" s="11" t="s">
        <v>422</v>
      </c>
      <c r="G27" s="11" t="s">
        <v>422</v>
      </c>
      <c r="H27" s="11" t="s">
        <v>422</v>
      </c>
    </row>
    <row r="28" spans="1:8" ht="12" customHeight="1" x14ac:dyDescent="0.2">
      <c r="A28" s="2" t="str">
        <f>"Apr "&amp;RIGHT(A6,4)+1</f>
        <v>Apr 2026</v>
      </c>
      <c r="B28" s="11" t="s">
        <v>422</v>
      </c>
      <c r="C28" s="11" t="s">
        <v>422</v>
      </c>
      <c r="D28" s="11" t="s">
        <v>422</v>
      </c>
      <c r="E28" s="11" t="s">
        <v>422</v>
      </c>
      <c r="F28" s="11" t="s">
        <v>422</v>
      </c>
      <c r="G28" s="11" t="s">
        <v>422</v>
      </c>
      <c r="H28" s="11" t="s">
        <v>422</v>
      </c>
    </row>
    <row r="29" spans="1:8" ht="12" customHeight="1" x14ac:dyDescent="0.2">
      <c r="A29" s="2" t="str">
        <f>"May "&amp;RIGHT(A6,4)+1</f>
        <v>May 2026</v>
      </c>
      <c r="B29" s="11" t="s">
        <v>422</v>
      </c>
      <c r="C29" s="11" t="s">
        <v>422</v>
      </c>
      <c r="D29" s="11" t="s">
        <v>422</v>
      </c>
      <c r="E29" s="11" t="s">
        <v>422</v>
      </c>
      <c r="F29" s="11" t="s">
        <v>422</v>
      </c>
      <c r="G29" s="11" t="s">
        <v>422</v>
      </c>
      <c r="H29" s="11" t="s">
        <v>422</v>
      </c>
    </row>
    <row r="30" spans="1:8" ht="12" customHeight="1" x14ac:dyDescent="0.2">
      <c r="A30" s="2" t="str">
        <f>"Jun "&amp;RIGHT(A6,4)+1</f>
        <v>Jun 2026</v>
      </c>
      <c r="B30" s="11" t="s">
        <v>422</v>
      </c>
      <c r="C30" s="11" t="s">
        <v>422</v>
      </c>
      <c r="D30" s="11" t="s">
        <v>422</v>
      </c>
      <c r="E30" s="11" t="s">
        <v>422</v>
      </c>
      <c r="F30" s="11" t="s">
        <v>422</v>
      </c>
      <c r="G30" s="11" t="s">
        <v>422</v>
      </c>
      <c r="H30" s="11" t="s">
        <v>422</v>
      </c>
    </row>
    <row r="31" spans="1:8" ht="12" customHeight="1" x14ac:dyDescent="0.2">
      <c r="A31" s="2" t="str">
        <f>"Jul "&amp;RIGHT(A6,4)+1</f>
        <v>Jul 2026</v>
      </c>
      <c r="B31" s="11" t="s">
        <v>422</v>
      </c>
      <c r="C31" s="11" t="s">
        <v>422</v>
      </c>
      <c r="D31" s="11" t="s">
        <v>422</v>
      </c>
      <c r="E31" s="11" t="s">
        <v>422</v>
      </c>
      <c r="F31" s="11" t="s">
        <v>422</v>
      </c>
      <c r="G31" s="11" t="s">
        <v>422</v>
      </c>
      <c r="H31" s="11" t="s">
        <v>422</v>
      </c>
    </row>
    <row r="32" spans="1:8" ht="12" customHeight="1" x14ac:dyDescent="0.2">
      <c r="A32" s="2" t="str">
        <f>"Aug "&amp;RIGHT(A6,4)+1</f>
        <v>Aug 2026</v>
      </c>
      <c r="B32" s="11" t="s">
        <v>422</v>
      </c>
      <c r="C32" s="11" t="s">
        <v>422</v>
      </c>
      <c r="D32" s="11" t="s">
        <v>422</v>
      </c>
      <c r="E32" s="11" t="s">
        <v>422</v>
      </c>
      <c r="F32" s="11" t="s">
        <v>422</v>
      </c>
      <c r="G32" s="11" t="s">
        <v>422</v>
      </c>
      <c r="H32" s="11" t="s">
        <v>422</v>
      </c>
    </row>
    <row r="33" spans="1:8" ht="12" customHeight="1" x14ac:dyDescent="0.2">
      <c r="A33" s="2" t="str">
        <f>"Sep "&amp;RIGHT(A6,4)+1</f>
        <v>Sep 2026</v>
      </c>
      <c r="B33" s="11" t="s">
        <v>422</v>
      </c>
      <c r="C33" s="11" t="s">
        <v>422</v>
      </c>
      <c r="D33" s="11" t="s">
        <v>422</v>
      </c>
      <c r="E33" s="11" t="s">
        <v>422</v>
      </c>
      <c r="F33" s="11" t="s">
        <v>422</v>
      </c>
      <c r="G33" s="11" t="s">
        <v>422</v>
      </c>
      <c r="H33" s="11" t="s">
        <v>422</v>
      </c>
    </row>
    <row r="34" spans="1:8" ht="12" customHeight="1" x14ac:dyDescent="0.2">
      <c r="A34" s="12" t="s">
        <v>55</v>
      </c>
      <c r="B34" s="13" t="s">
        <v>422</v>
      </c>
      <c r="C34" s="13" t="s">
        <v>422</v>
      </c>
      <c r="D34" s="13" t="s">
        <v>422</v>
      </c>
      <c r="E34" s="13" t="s">
        <v>422</v>
      </c>
      <c r="F34" s="13">
        <v>5550464.7599999998</v>
      </c>
      <c r="G34" s="13" t="s">
        <v>422</v>
      </c>
      <c r="H34" s="13" t="s">
        <v>422</v>
      </c>
    </row>
    <row r="35" spans="1:8" ht="12" customHeight="1" x14ac:dyDescent="0.2">
      <c r="A35" s="14" t="str">
        <f>"Total "&amp;MID(A20,7,LEN(A20)-13)&amp;" Months"</f>
        <v>Total 5 Months</v>
      </c>
      <c r="B35" s="15" t="s">
        <v>422</v>
      </c>
      <c r="C35" s="15" t="s">
        <v>422</v>
      </c>
      <c r="D35" s="15" t="s">
        <v>422</v>
      </c>
      <c r="E35" s="15" t="s">
        <v>422</v>
      </c>
      <c r="F35" s="15">
        <v>5550464.7599999998</v>
      </c>
      <c r="G35" s="15" t="s">
        <v>422</v>
      </c>
      <c r="H35" s="15" t="s">
        <v>422</v>
      </c>
    </row>
    <row r="36" spans="1:8" ht="12" customHeight="1" x14ac:dyDescent="0.2">
      <c r="A36" s="85"/>
      <c r="B36" s="85"/>
      <c r="C36" s="85"/>
      <c r="D36" s="85"/>
      <c r="E36" s="85"/>
      <c r="F36" s="85"/>
      <c r="G36" s="85"/>
      <c r="H36" s="85"/>
    </row>
    <row r="37" spans="1:8" ht="69.95" customHeight="1" x14ac:dyDescent="0.2">
      <c r="A37" s="87" t="s">
        <v>388</v>
      </c>
      <c r="B37" s="87"/>
      <c r="C37" s="87"/>
      <c r="D37" s="87"/>
      <c r="E37" s="87"/>
      <c r="F37" s="87"/>
      <c r="G37" s="87"/>
      <c r="H37" s="87"/>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7" width="12.28515625" customWidth="1"/>
    <col min="8" max="8" width="12.42578125" customWidth="1"/>
    <col min="9" max="9" width="11.42578125" customWidth="1"/>
    <col min="10" max="10" width="12.5703125" bestFit="1" customWidth="1"/>
  </cols>
  <sheetData>
    <row r="1" spans="1:10" ht="12" customHeight="1" x14ac:dyDescent="0.2">
      <c r="A1" s="92" t="s">
        <v>445</v>
      </c>
      <c r="B1" s="92"/>
      <c r="C1" s="92"/>
      <c r="D1" s="92"/>
      <c r="E1" s="92"/>
      <c r="F1" s="92"/>
      <c r="G1" s="92"/>
      <c r="H1" s="92"/>
      <c r="I1" s="92"/>
      <c r="J1" s="139">
        <v>46150</v>
      </c>
    </row>
    <row r="2" spans="1:10" ht="12" customHeight="1" x14ac:dyDescent="0.2">
      <c r="A2" s="94" t="s">
        <v>315</v>
      </c>
      <c r="B2" s="94"/>
      <c r="C2" s="94"/>
      <c r="D2" s="94"/>
      <c r="E2" s="94"/>
      <c r="F2" s="94"/>
      <c r="G2" s="94"/>
      <c r="H2" s="94"/>
      <c r="I2" s="94"/>
      <c r="J2" s="1"/>
    </row>
    <row r="3" spans="1:10" ht="24" customHeight="1" x14ac:dyDescent="0.2">
      <c r="A3" s="96" t="s">
        <v>50</v>
      </c>
      <c r="B3" s="91" t="s">
        <v>194</v>
      </c>
      <c r="C3" s="89"/>
      <c r="D3" s="91" t="s">
        <v>56</v>
      </c>
      <c r="E3" s="89"/>
      <c r="F3" s="88" t="s">
        <v>195</v>
      </c>
      <c r="G3" s="88" t="s">
        <v>327</v>
      </c>
      <c r="H3" s="88" t="s">
        <v>57</v>
      </c>
      <c r="I3" s="88" t="s">
        <v>326</v>
      </c>
      <c r="J3" s="90" t="s">
        <v>58</v>
      </c>
    </row>
    <row r="4" spans="1:10" ht="24" customHeight="1" x14ac:dyDescent="0.2">
      <c r="A4" s="97"/>
      <c r="B4" s="10" t="s">
        <v>59</v>
      </c>
      <c r="C4" s="10" t="s">
        <v>60</v>
      </c>
      <c r="D4" s="10" t="s">
        <v>61</v>
      </c>
      <c r="E4" s="10" t="s">
        <v>201</v>
      </c>
      <c r="F4" s="89"/>
      <c r="G4" s="98"/>
      <c r="H4" s="89"/>
      <c r="I4" s="89"/>
      <c r="J4" s="91"/>
    </row>
    <row r="5" spans="1:10" ht="12" customHeight="1" x14ac:dyDescent="0.2">
      <c r="A5" s="1"/>
      <c r="B5" s="85" t="str">
        <f>REPT("-",17)&amp;" Number "&amp;REPT("-",17)</f>
        <v>----------------- Number -----------------</v>
      </c>
      <c r="C5" s="85"/>
      <c r="D5" s="85" t="str">
        <f>REPT("-",67)&amp;" Dollars "&amp;REPT("-",67)</f>
        <v>------------------------------------------------------------------- Dollars -------------------------------------------------------------------</v>
      </c>
      <c r="E5" s="85"/>
      <c r="F5" s="85"/>
      <c r="G5" s="85"/>
      <c r="H5" s="85"/>
      <c r="I5" s="85"/>
      <c r="J5" s="85"/>
    </row>
    <row r="6" spans="1:10" ht="12" customHeight="1" x14ac:dyDescent="0.2">
      <c r="A6" s="3" t="s">
        <v>425</v>
      </c>
    </row>
    <row r="7" spans="1:10" ht="12" customHeight="1" x14ac:dyDescent="0.2">
      <c r="A7" s="2" t="str">
        <f>"Oct "&amp;RIGHT(A6,4)-1</f>
        <v>Oct 2024</v>
      </c>
      <c r="B7" s="11">
        <v>21296388</v>
      </c>
      <c r="C7" s="11">
        <v>40168084</v>
      </c>
      <c r="D7" s="16">
        <v>193.4188</v>
      </c>
      <c r="E7" s="11">
        <v>7769262547</v>
      </c>
      <c r="F7" s="11" t="s">
        <v>422</v>
      </c>
      <c r="G7" s="11" t="s">
        <v>422</v>
      </c>
      <c r="H7" s="11" t="s">
        <v>422</v>
      </c>
      <c r="I7" s="11">
        <v>33997833</v>
      </c>
      <c r="J7" s="11">
        <v>7803260380</v>
      </c>
    </row>
    <row r="8" spans="1:10" ht="12" customHeight="1" x14ac:dyDescent="0.2">
      <c r="A8" s="2" t="str">
        <f>"Nov "&amp;RIGHT(A6,4)-1</f>
        <v>Nov 2024</v>
      </c>
      <c r="B8" s="11">
        <v>22929894</v>
      </c>
      <c r="C8" s="11">
        <v>43021582</v>
      </c>
      <c r="D8" s="16">
        <v>193.93709999999999</v>
      </c>
      <c r="E8" s="11">
        <v>8343481357</v>
      </c>
      <c r="F8" s="11" t="s">
        <v>422</v>
      </c>
      <c r="G8" s="11" t="s">
        <v>422</v>
      </c>
      <c r="H8" s="11" t="s">
        <v>422</v>
      </c>
      <c r="I8" s="11">
        <v>33997833</v>
      </c>
      <c r="J8" s="11">
        <v>8377479190</v>
      </c>
    </row>
    <row r="9" spans="1:10" ht="12" customHeight="1" x14ac:dyDescent="0.2">
      <c r="A9" s="2" t="str">
        <f>"Dec "&amp;RIGHT(A6,4)-1</f>
        <v>Dec 2024</v>
      </c>
      <c r="B9" s="11">
        <v>22902423</v>
      </c>
      <c r="C9" s="11">
        <v>42957379</v>
      </c>
      <c r="D9" s="16">
        <v>190.36789999999999</v>
      </c>
      <c r="E9" s="11">
        <v>8177708111</v>
      </c>
      <c r="F9" s="11">
        <v>1238891416</v>
      </c>
      <c r="G9" s="11">
        <v>86600821</v>
      </c>
      <c r="H9" s="11">
        <v>102062585</v>
      </c>
      <c r="I9" s="11">
        <v>33997833</v>
      </c>
      <c r="J9" s="11">
        <v>9639260766</v>
      </c>
    </row>
    <row r="10" spans="1:10" ht="12" customHeight="1" x14ac:dyDescent="0.2">
      <c r="A10" s="2" t="str">
        <f>"Jan "&amp;RIGHT(A6,4)</f>
        <v>Jan 2025</v>
      </c>
      <c r="B10" s="11">
        <v>22718587</v>
      </c>
      <c r="C10" s="11">
        <v>42828452</v>
      </c>
      <c r="D10" s="16">
        <v>185.91159999999999</v>
      </c>
      <c r="E10" s="11">
        <v>7962304363</v>
      </c>
      <c r="F10" s="11" t="s">
        <v>422</v>
      </c>
      <c r="G10" s="11" t="s">
        <v>422</v>
      </c>
      <c r="H10" s="11" t="s">
        <v>422</v>
      </c>
      <c r="I10" s="11">
        <v>33997833</v>
      </c>
      <c r="J10" s="11">
        <v>7996302196</v>
      </c>
    </row>
    <row r="11" spans="1:10" ht="12" customHeight="1" x14ac:dyDescent="0.2">
      <c r="A11" s="2" t="str">
        <f>"Feb "&amp;RIGHT(A6,4)</f>
        <v>Feb 2025</v>
      </c>
      <c r="B11" s="11">
        <v>22600332</v>
      </c>
      <c r="C11" s="11">
        <v>42180523</v>
      </c>
      <c r="D11" s="16">
        <v>187.4614</v>
      </c>
      <c r="E11" s="11">
        <v>7907221718</v>
      </c>
      <c r="F11" s="11" t="s">
        <v>422</v>
      </c>
      <c r="G11" s="11" t="s">
        <v>422</v>
      </c>
      <c r="H11" s="11" t="s">
        <v>422</v>
      </c>
      <c r="I11" s="11">
        <v>33997833</v>
      </c>
      <c r="J11" s="11">
        <v>7941219551</v>
      </c>
    </row>
    <row r="12" spans="1:10" ht="12" customHeight="1" x14ac:dyDescent="0.2">
      <c r="A12" s="2" t="str">
        <f>"Mar "&amp;RIGHT(A6,4)</f>
        <v>Mar 2025</v>
      </c>
      <c r="B12" s="11">
        <v>22633956</v>
      </c>
      <c r="C12" s="11">
        <v>42193855</v>
      </c>
      <c r="D12" s="16">
        <v>188.0805</v>
      </c>
      <c r="E12" s="11">
        <v>7935843121</v>
      </c>
      <c r="F12" s="11">
        <v>1245316451</v>
      </c>
      <c r="G12" s="11">
        <v>84067353</v>
      </c>
      <c r="H12" s="11">
        <v>78966263</v>
      </c>
      <c r="I12" s="11">
        <v>33997833</v>
      </c>
      <c r="J12" s="11">
        <v>9378191021</v>
      </c>
    </row>
    <row r="13" spans="1:10" ht="12" customHeight="1" x14ac:dyDescent="0.2">
      <c r="A13" s="2" t="str">
        <f>"Apr "&amp;RIGHT(A6,4)</f>
        <v>Apr 2025</v>
      </c>
      <c r="B13" s="11">
        <v>22531012</v>
      </c>
      <c r="C13" s="11">
        <v>42353149</v>
      </c>
      <c r="D13" s="16">
        <v>186.8329</v>
      </c>
      <c r="E13" s="11">
        <v>7912963531</v>
      </c>
      <c r="F13" s="11" t="s">
        <v>422</v>
      </c>
      <c r="G13" s="11" t="s">
        <v>422</v>
      </c>
      <c r="H13" s="11" t="s">
        <v>422</v>
      </c>
      <c r="I13" s="11">
        <v>33997833</v>
      </c>
      <c r="J13" s="11">
        <v>7946961364</v>
      </c>
    </row>
    <row r="14" spans="1:10" ht="12" customHeight="1" x14ac:dyDescent="0.2">
      <c r="A14" s="2" t="str">
        <f>"May "&amp;RIGHT(A6,4)</f>
        <v>May 2025</v>
      </c>
      <c r="B14" s="11">
        <v>22492408</v>
      </c>
      <c r="C14" s="11">
        <v>42248301</v>
      </c>
      <c r="D14" s="16">
        <v>186.286</v>
      </c>
      <c r="E14" s="11">
        <v>7870267738</v>
      </c>
      <c r="F14" s="11" t="s">
        <v>422</v>
      </c>
      <c r="G14" s="11" t="s">
        <v>422</v>
      </c>
      <c r="H14" s="11" t="s">
        <v>422</v>
      </c>
      <c r="I14" s="11">
        <v>33997833</v>
      </c>
      <c r="J14" s="11">
        <v>7904265571</v>
      </c>
    </row>
    <row r="15" spans="1:10" ht="12" customHeight="1" x14ac:dyDescent="0.2">
      <c r="A15" s="2" t="str">
        <f>"Jun "&amp;RIGHT(A6,4)</f>
        <v>Jun 2025</v>
      </c>
      <c r="B15" s="11">
        <v>22387591</v>
      </c>
      <c r="C15" s="11">
        <v>42084880</v>
      </c>
      <c r="D15" s="16">
        <v>185.1884</v>
      </c>
      <c r="E15" s="11">
        <v>7793629653</v>
      </c>
      <c r="F15" s="11">
        <v>1304881625</v>
      </c>
      <c r="G15" s="11">
        <v>90273510</v>
      </c>
      <c r="H15" s="11">
        <v>110776167</v>
      </c>
      <c r="I15" s="11">
        <v>33997833</v>
      </c>
      <c r="J15" s="11">
        <v>9333558788</v>
      </c>
    </row>
    <row r="16" spans="1:10" ht="12" customHeight="1" x14ac:dyDescent="0.2">
      <c r="A16" s="2" t="str">
        <f>"Jul "&amp;RIGHT(A6,4)</f>
        <v>Jul 2025</v>
      </c>
      <c r="B16" s="11">
        <v>22349187</v>
      </c>
      <c r="C16" s="11">
        <v>42012830</v>
      </c>
      <c r="D16" s="16">
        <v>186.08260000000001</v>
      </c>
      <c r="E16" s="11">
        <v>7817856779</v>
      </c>
      <c r="F16" s="11" t="s">
        <v>422</v>
      </c>
      <c r="G16" s="11" t="s">
        <v>422</v>
      </c>
      <c r="H16" s="11" t="s">
        <v>422</v>
      </c>
      <c r="I16" s="11">
        <v>33997833</v>
      </c>
      <c r="J16" s="11">
        <v>7851854612</v>
      </c>
    </row>
    <row r="17" spans="1:10" ht="12" customHeight="1" x14ac:dyDescent="0.2">
      <c r="A17" s="2" t="str">
        <f>"Aug "&amp;RIGHT(A6,4)</f>
        <v>Aug 2025</v>
      </c>
      <c r="B17" s="11">
        <v>22251078</v>
      </c>
      <c r="C17" s="11">
        <v>41836900</v>
      </c>
      <c r="D17" s="16">
        <v>186.09899999999999</v>
      </c>
      <c r="E17" s="11">
        <v>7785804230</v>
      </c>
      <c r="F17" s="11" t="s">
        <v>422</v>
      </c>
      <c r="G17" s="11" t="s">
        <v>422</v>
      </c>
      <c r="H17" s="11" t="s">
        <v>422</v>
      </c>
      <c r="I17" s="11">
        <v>33997833</v>
      </c>
      <c r="J17" s="11">
        <v>7819802063</v>
      </c>
    </row>
    <row r="18" spans="1:10" ht="12" customHeight="1" x14ac:dyDescent="0.2">
      <c r="A18" s="2" t="str">
        <f>"Sep "&amp;RIGHT(A6,4)</f>
        <v>Sep 2025</v>
      </c>
      <c r="B18" s="11">
        <v>22167323</v>
      </c>
      <c r="C18" s="11">
        <v>41633090</v>
      </c>
      <c r="D18" s="16">
        <v>185.3862</v>
      </c>
      <c r="E18" s="11">
        <v>7718200274</v>
      </c>
      <c r="F18" s="11">
        <v>1697014178</v>
      </c>
      <c r="G18" s="11">
        <v>193844365</v>
      </c>
      <c r="H18" s="11">
        <v>133412407</v>
      </c>
      <c r="I18" s="11">
        <v>33997837</v>
      </c>
      <c r="J18" s="11">
        <v>9776469061</v>
      </c>
    </row>
    <row r="19" spans="1:10" ht="12" customHeight="1" x14ac:dyDescent="0.2">
      <c r="A19" s="12" t="s">
        <v>55</v>
      </c>
      <c r="B19" s="13">
        <v>22438348.25</v>
      </c>
      <c r="C19" s="13">
        <v>42126585.416699998</v>
      </c>
      <c r="D19" s="17">
        <v>187.91489999999999</v>
      </c>
      <c r="E19" s="13">
        <v>94994543422</v>
      </c>
      <c r="F19" s="13">
        <v>5486103670</v>
      </c>
      <c r="G19" s="13">
        <v>454786049</v>
      </c>
      <c r="H19" s="13">
        <v>425217422</v>
      </c>
      <c r="I19" s="13">
        <v>407974000</v>
      </c>
      <c r="J19" s="13">
        <v>101768624563</v>
      </c>
    </row>
    <row r="20" spans="1:10" ht="12" customHeight="1" x14ac:dyDescent="0.2">
      <c r="A20" s="14" t="s">
        <v>426</v>
      </c>
      <c r="B20" s="15">
        <v>22489524.800000001</v>
      </c>
      <c r="C20" s="15">
        <v>42231204</v>
      </c>
      <c r="D20" s="18">
        <v>190.191</v>
      </c>
      <c r="E20" s="15">
        <v>40159978096</v>
      </c>
      <c r="F20" s="15">
        <v>1238891416</v>
      </c>
      <c r="G20" s="15">
        <v>86600821</v>
      </c>
      <c r="H20" s="15">
        <v>102062585</v>
      </c>
      <c r="I20" s="15">
        <v>169989165</v>
      </c>
      <c r="J20" s="15">
        <v>41757522083</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21915695</v>
      </c>
      <c r="C22" s="11">
        <v>41091800</v>
      </c>
      <c r="D22" s="16">
        <v>190.10130000000001</v>
      </c>
      <c r="E22" s="11">
        <v>7811603847</v>
      </c>
      <c r="F22" s="11" t="s">
        <v>422</v>
      </c>
      <c r="G22" s="11" t="s">
        <v>422</v>
      </c>
      <c r="H22" s="11" t="s">
        <v>422</v>
      </c>
      <c r="I22" s="11" t="s">
        <v>422</v>
      </c>
      <c r="J22" s="11">
        <v>7811603847</v>
      </c>
    </row>
    <row r="23" spans="1:10" ht="12" customHeight="1" x14ac:dyDescent="0.2">
      <c r="A23" s="2" t="str">
        <f>"Nov "&amp;RIGHT(A6,4)</f>
        <v>Nov 2025</v>
      </c>
      <c r="B23" s="11">
        <v>21565975</v>
      </c>
      <c r="C23" s="11">
        <v>39997940</v>
      </c>
      <c r="D23" s="16">
        <v>192.22569999999999</v>
      </c>
      <c r="E23" s="11">
        <v>7688630669</v>
      </c>
      <c r="F23" s="11" t="s">
        <v>422</v>
      </c>
      <c r="G23" s="11" t="s">
        <v>422</v>
      </c>
      <c r="H23" s="11" t="s">
        <v>422</v>
      </c>
      <c r="I23" s="11" t="s">
        <v>422</v>
      </c>
      <c r="J23" s="11">
        <v>7688630669</v>
      </c>
    </row>
    <row r="24" spans="1:10" ht="12" customHeight="1" x14ac:dyDescent="0.2">
      <c r="A24" s="2" t="str">
        <f>"Dec "&amp;RIGHT(A6,4)</f>
        <v>Dec 2025</v>
      </c>
      <c r="B24" s="11">
        <v>21218367</v>
      </c>
      <c r="C24" s="11">
        <v>39205146</v>
      </c>
      <c r="D24" s="16">
        <v>191.1037</v>
      </c>
      <c r="E24" s="11">
        <v>7492249099</v>
      </c>
      <c r="F24" s="11">
        <v>1143419354</v>
      </c>
      <c r="G24" s="11" t="s">
        <v>422</v>
      </c>
      <c r="H24" s="11">
        <v>92994484</v>
      </c>
      <c r="I24" s="11" t="s">
        <v>422</v>
      </c>
      <c r="J24" s="11">
        <v>8728662937</v>
      </c>
    </row>
    <row r="25" spans="1:10" ht="12" customHeight="1" x14ac:dyDescent="0.2">
      <c r="A25" s="2" t="str">
        <f>"Jan "&amp;RIGHT(A6,4)+1</f>
        <v>Jan 2026</v>
      </c>
      <c r="B25" s="11">
        <v>20920416</v>
      </c>
      <c r="C25" s="11">
        <v>38535642</v>
      </c>
      <c r="D25" s="16">
        <v>190.4135</v>
      </c>
      <c r="E25" s="11">
        <v>7337706312</v>
      </c>
      <c r="F25" s="11" t="s">
        <v>422</v>
      </c>
      <c r="G25" s="11" t="s">
        <v>422</v>
      </c>
      <c r="H25" s="11" t="s">
        <v>422</v>
      </c>
      <c r="I25" s="11" t="s">
        <v>422</v>
      </c>
      <c r="J25" s="11">
        <v>7337706312</v>
      </c>
    </row>
    <row r="26" spans="1:10" ht="12" customHeight="1" x14ac:dyDescent="0.2">
      <c r="A26" s="2" t="str">
        <f>"Feb "&amp;RIGHT(A6,4)+1</f>
        <v>Feb 2026</v>
      </c>
      <c r="B26" s="11">
        <v>20581644.6831</v>
      </c>
      <c r="C26" s="11">
        <v>37870817.194499999</v>
      </c>
      <c r="D26" s="16">
        <v>190.86080000000001</v>
      </c>
      <c r="E26" s="11">
        <v>7228055374.8394003</v>
      </c>
      <c r="F26" s="11" t="s">
        <v>422</v>
      </c>
      <c r="G26" s="11" t="s">
        <v>422</v>
      </c>
      <c r="H26" s="11" t="s">
        <v>422</v>
      </c>
      <c r="I26" s="11" t="s">
        <v>422</v>
      </c>
      <c r="J26" s="11">
        <v>7228055374.8394003</v>
      </c>
    </row>
    <row r="27" spans="1:10" ht="12" customHeight="1" x14ac:dyDescent="0.2">
      <c r="A27" s="2" t="str">
        <f>"Mar "&amp;RIGHT(A6,4)+1</f>
        <v>Mar 2026</v>
      </c>
      <c r="B27" s="11" t="s">
        <v>422</v>
      </c>
      <c r="C27" s="11" t="s">
        <v>422</v>
      </c>
      <c r="D27" s="16" t="s">
        <v>422</v>
      </c>
      <c r="E27" s="11" t="s">
        <v>422</v>
      </c>
      <c r="F27" s="11" t="s">
        <v>422</v>
      </c>
      <c r="G27" s="11" t="s">
        <v>422</v>
      </c>
      <c r="H27" s="11" t="s">
        <v>422</v>
      </c>
      <c r="I27" s="11" t="s">
        <v>422</v>
      </c>
      <c r="J27" s="11" t="s">
        <v>422</v>
      </c>
    </row>
    <row r="28" spans="1:10" ht="12" customHeight="1" x14ac:dyDescent="0.2">
      <c r="A28" s="2" t="str">
        <f>"Apr "&amp;RIGHT(A6,4)+1</f>
        <v>Apr 2026</v>
      </c>
      <c r="B28" s="11" t="s">
        <v>422</v>
      </c>
      <c r="C28" s="11" t="s">
        <v>422</v>
      </c>
      <c r="D28" s="16" t="s">
        <v>422</v>
      </c>
      <c r="E28" s="11" t="s">
        <v>422</v>
      </c>
      <c r="F28" s="11" t="s">
        <v>422</v>
      </c>
      <c r="G28" s="11" t="s">
        <v>422</v>
      </c>
      <c r="H28" s="11" t="s">
        <v>422</v>
      </c>
      <c r="I28" s="11" t="s">
        <v>422</v>
      </c>
      <c r="J28" s="11" t="s">
        <v>422</v>
      </c>
    </row>
    <row r="29" spans="1:10" ht="12" customHeight="1" x14ac:dyDescent="0.2">
      <c r="A29" s="2" t="str">
        <f>"May "&amp;RIGHT(A6,4)+1</f>
        <v>May 2026</v>
      </c>
      <c r="B29" s="11" t="s">
        <v>422</v>
      </c>
      <c r="C29" s="11" t="s">
        <v>422</v>
      </c>
      <c r="D29" s="16" t="s">
        <v>422</v>
      </c>
      <c r="E29" s="11" t="s">
        <v>422</v>
      </c>
      <c r="F29" s="11" t="s">
        <v>422</v>
      </c>
      <c r="G29" s="11" t="s">
        <v>422</v>
      </c>
      <c r="H29" s="11" t="s">
        <v>422</v>
      </c>
      <c r="I29" s="11" t="s">
        <v>422</v>
      </c>
      <c r="J29" s="11" t="s">
        <v>422</v>
      </c>
    </row>
    <row r="30" spans="1:10" ht="12" customHeight="1" x14ac:dyDescent="0.2">
      <c r="A30" s="2" t="str">
        <f>"Jun "&amp;RIGHT(A6,4)+1</f>
        <v>Jun 2026</v>
      </c>
      <c r="B30" s="11" t="s">
        <v>422</v>
      </c>
      <c r="C30" s="11" t="s">
        <v>422</v>
      </c>
      <c r="D30" s="16" t="s">
        <v>422</v>
      </c>
      <c r="E30" s="11" t="s">
        <v>422</v>
      </c>
      <c r="F30" s="11" t="s">
        <v>422</v>
      </c>
      <c r="G30" s="11" t="s">
        <v>422</v>
      </c>
      <c r="H30" s="11" t="s">
        <v>422</v>
      </c>
      <c r="I30" s="11" t="s">
        <v>422</v>
      </c>
      <c r="J30" s="11" t="s">
        <v>422</v>
      </c>
    </row>
    <row r="31" spans="1:10" ht="12" customHeight="1" x14ac:dyDescent="0.2">
      <c r="A31" s="2" t="str">
        <f>"Jul "&amp;RIGHT(A6,4)+1</f>
        <v>Jul 2026</v>
      </c>
      <c r="B31" s="11" t="s">
        <v>422</v>
      </c>
      <c r="C31" s="11" t="s">
        <v>422</v>
      </c>
      <c r="D31" s="16" t="s">
        <v>422</v>
      </c>
      <c r="E31" s="11" t="s">
        <v>422</v>
      </c>
      <c r="F31" s="11" t="s">
        <v>422</v>
      </c>
      <c r="G31" s="11" t="s">
        <v>422</v>
      </c>
      <c r="H31" s="11" t="s">
        <v>422</v>
      </c>
      <c r="I31" s="11" t="s">
        <v>422</v>
      </c>
      <c r="J31" s="11" t="s">
        <v>422</v>
      </c>
    </row>
    <row r="32" spans="1:10" ht="12" customHeight="1" x14ac:dyDescent="0.2">
      <c r="A32" s="2" t="str">
        <f>"Aug "&amp;RIGHT(A6,4)+1</f>
        <v>Aug 2026</v>
      </c>
      <c r="B32" s="11" t="s">
        <v>422</v>
      </c>
      <c r="C32" s="11" t="s">
        <v>422</v>
      </c>
      <c r="D32" s="16"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6" t="s">
        <v>422</v>
      </c>
      <c r="E33" s="11" t="s">
        <v>422</v>
      </c>
      <c r="F33" s="11" t="s">
        <v>422</v>
      </c>
      <c r="G33" s="11" t="s">
        <v>422</v>
      </c>
      <c r="H33" s="11" t="s">
        <v>422</v>
      </c>
      <c r="I33" s="11" t="s">
        <v>422</v>
      </c>
      <c r="J33" s="11" t="s">
        <v>422</v>
      </c>
    </row>
    <row r="34" spans="1:10" ht="12" customHeight="1" x14ac:dyDescent="0.2">
      <c r="A34" s="12" t="s">
        <v>55</v>
      </c>
      <c r="B34" s="13">
        <v>21240419.536600001</v>
      </c>
      <c r="C34" s="13">
        <v>39340269.038900003</v>
      </c>
      <c r="D34" s="17">
        <v>190.94049999999999</v>
      </c>
      <c r="E34" s="13">
        <v>37558245301.839401</v>
      </c>
      <c r="F34" s="13">
        <v>1143419354</v>
      </c>
      <c r="G34" s="13" t="s">
        <v>422</v>
      </c>
      <c r="H34" s="13">
        <v>92994484</v>
      </c>
      <c r="I34" s="13" t="s">
        <v>422</v>
      </c>
      <c r="J34" s="13">
        <v>38794659139.839401</v>
      </c>
    </row>
    <row r="35" spans="1:10" ht="12" customHeight="1" x14ac:dyDescent="0.2">
      <c r="A35" s="14" t="str">
        <f>"Total "&amp;MID(A20,7,LEN(A20)-13)&amp;" Months"</f>
        <v>Total 5 Months</v>
      </c>
      <c r="B35" s="15">
        <v>21240419.536600001</v>
      </c>
      <c r="C35" s="15">
        <v>39340269.038900003</v>
      </c>
      <c r="D35" s="18">
        <v>190.94049999999999</v>
      </c>
      <c r="E35" s="15">
        <v>37558245301.839401</v>
      </c>
      <c r="F35" s="15">
        <v>1143419354</v>
      </c>
      <c r="G35" s="15" t="s">
        <v>422</v>
      </c>
      <c r="H35" s="15">
        <v>92994484</v>
      </c>
      <c r="I35" s="15" t="s">
        <v>422</v>
      </c>
      <c r="J35" s="15">
        <v>38794659139.839401</v>
      </c>
    </row>
    <row r="36" spans="1:10" ht="12" customHeight="1" x14ac:dyDescent="0.2">
      <c r="A36" s="85"/>
      <c r="B36" s="85"/>
      <c r="C36" s="85"/>
      <c r="D36" s="85"/>
      <c r="E36" s="85"/>
      <c r="F36" s="85"/>
      <c r="G36" s="85"/>
      <c r="H36" s="85"/>
      <c r="I36" s="85"/>
      <c r="J36" s="85"/>
    </row>
    <row r="37" spans="1:10" ht="97.15" customHeight="1" x14ac:dyDescent="0.2">
      <c r="A37" s="87" t="s">
        <v>380</v>
      </c>
      <c r="B37" s="87"/>
      <c r="C37" s="87"/>
      <c r="D37" s="87"/>
      <c r="E37" s="87"/>
      <c r="F37" s="87"/>
      <c r="G37" s="87"/>
      <c r="H37" s="87"/>
      <c r="I37" s="87"/>
      <c r="J37" s="87"/>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92" t="s">
        <v>445</v>
      </c>
      <c r="B1" s="92"/>
      <c r="C1" s="92"/>
      <c r="D1" s="92"/>
      <c r="E1" s="92"/>
      <c r="F1" s="92"/>
      <c r="G1" s="92"/>
      <c r="H1" s="92"/>
      <c r="I1" s="139">
        <v>46150</v>
      </c>
    </row>
    <row r="2" spans="1:9" ht="12" customHeight="1" x14ac:dyDescent="0.2">
      <c r="A2" s="94" t="s">
        <v>247</v>
      </c>
      <c r="B2" s="94"/>
      <c r="C2" s="94"/>
      <c r="D2" s="94"/>
      <c r="E2" s="94"/>
      <c r="F2" s="94"/>
      <c r="G2" s="94"/>
      <c r="H2" s="94"/>
      <c r="I2" s="1"/>
    </row>
    <row r="3" spans="1:9" ht="24" customHeight="1" x14ac:dyDescent="0.2">
      <c r="A3" s="96" t="s">
        <v>50</v>
      </c>
      <c r="B3" s="91" t="s">
        <v>172</v>
      </c>
      <c r="C3" s="91"/>
      <c r="D3" s="89"/>
      <c r="E3" s="88" t="s">
        <v>173</v>
      </c>
      <c r="F3" s="88" t="s">
        <v>174</v>
      </c>
      <c r="G3" s="88" t="s">
        <v>175</v>
      </c>
      <c r="H3" s="88" t="s">
        <v>248</v>
      </c>
      <c r="I3" s="90" t="s">
        <v>176</v>
      </c>
    </row>
    <row r="4" spans="1:9" ht="24" customHeight="1" x14ac:dyDescent="0.2">
      <c r="A4" s="97"/>
      <c r="B4" s="10" t="s">
        <v>246</v>
      </c>
      <c r="C4" s="10" t="s">
        <v>177</v>
      </c>
      <c r="D4" s="10" t="s">
        <v>55</v>
      </c>
      <c r="E4" s="89"/>
      <c r="F4" s="89"/>
      <c r="G4" s="89"/>
      <c r="H4" s="89"/>
      <c r="I4" s="91"/>
    </row>
    <row r="5" spans="1:9" ht="12" customHeight="1" x14ac:dyDescent="0.2">
      <c r="A5" s="1"/>
      <c r="B5" s="85" t="str">
        <f>REPT("-",88)&amp;" Dollars "&amp;REPT("-",148)</f>
        <v>---------------------------------------------------------------------------------------- Dollars ----------------------------------------------------------------------------------------------------------------------------------------------------</v>
      </c>
      <c r="C5" s="85"/>
      <c r="D5" s="85"/>
      <c r="E5" s="85"/>
      <c r="F5" s="85"/>
      <c r="G5" s="85"/>
      <c r="H5" s="85"/>
      <c r="I5" s="85"/>
    </row>
    <row r="6" spans="1:9" ht="12" customHeight="1" x14ac:dyDescent="0.2">
      <c r="A6" s="3" t="s">
        <v>425</v>
      </c>
    </row>
    <row r="7" spans="1:9" ht="12" customHeight="1" x14ac:dyDescent="0.2">
      <c r="A7" s="2" t="str">
        <f>"Oct "&amp;RIGHT(A6,4)-1</f>
        <v>Oct 2024</v>
      </c>
      <c r="B7" s="11">
        <v>793.22</v>
      </c>
      <c r="C7" s="11">
        <v>112322.34</v>
      </c>
      <c r="D7" s="11">
        <v>113115.56</v>
      </c>
      <c r="E7" s="11" t="s">
        <v>422</v>
      </c>
      <c r="F7" s="11" t="s">
        <v>422</v>
      </c>
      <c r="G7" s="11">
        <v>113115.56</v>
      </c>
      <c r="H7" s="11">
        <v>198185419.49000001</v>
      </c>
      <c r="I7" s="11">
        <v>198298535.05000001</v>
      </c>
    </row>
    <row r="8" spans="1:9" ht="12" customHeight="1" x14ac:dyDescent="0.2">
      <c r="A8" s="2" t="str">
        <f>"Nov "&amp;RIGHT(A6,4)-1</f>
        <v>Nov 2024</v>
      </c>
      <c r="B8" s="11">
        <v>1098.8449000000001</v>
      </c>
      <c r="C8" s="11">
        <v>157733.42000000001</v>
      </c>
      <c r="D8" s="11">
        <v>158832.26490000001</v>
      </c>
      <c r="E8" s="11" t="s">
        <v>422</v>
      </c>
      <c r="F8" s="11" t="s">
        <v>422</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422</v>
      </c>
      <c r="F9" s="11" t="s">
        <v>422</v>
      </c>
      <c r="G9" s="11">
        <v>98077.692299999995</v>
      </c>
      <c r="H9" s="11">
        <v>163044351.71000001</v>
      </c>
      <c r="I9" s="11">
        <v>163142429.4023</v>
      </c>
    </row>
    <row r="10" spans="1:9" ht="12" customHeight="1" x14ac:dyDescent="0.2">
      <c r="A10" s="2" t="str">
        <f>"Jan "&amp;RIGHT(A6,4)</f>
        <v>Jan 2025</v>
      </c>
      <c r="B10" s="11">
        <v>662.03</v>
      </c>
      <c r="C10" s="11">
        <v>44887.12</v>
      </c>
      <c r="D10" s="11">
        <v>45549.15</v>
      </c>
      <c r="E10" s="11" t="s">
        <v>422</v>
      </c>
      <c r="F10" s="11" t="s">
        <v>422</v>
      </c>
      <c r="G10" s="11">
        <v>45549.15</v>
      </c>
      <c r="H10" s="11">
        <v>128668908.83</v>
      </c>
      <c r="I10" s="11">
        <v>128714457.98</v>
      </c>
    </row>
    <row r="11" spans="1:9" ht="12" customHeight="1" x14ac:dyDescent="0.2">
      <c r="A11" s="2" t="str">
        <f>"Feb "&amp;RIGHT(A6,4)</f>
        <v>Feb 2025</v>
      </c>
      <c r="B11" s="11">
        <v>728.30499999999995</v>
      </c>
      <c r="C11" s="11" t="s">
        <v>422</v>
      </c>
      <c r="D11" s="11">
        <v>728.30499999999995</v>
      </c>
      <c r="E11" s="11" t="s">
        <v>422</v>
      </c>
      <c r="F11" s="11" t="s">
        <v>422</v>
      </c>
      <c r="G11" s="11">
        <v>728.30499999999995</v>
      </c>
      <c r="H11" s="11">
        <v>96539729.920000002</v>
      </c>
      <c r="I11" s="11">
        <v>96540458.224999994</v>
      </c>
    </row>
    <row r="12" spans="1:9" ht="12" customHeight="1" x14ac:dyDescent="0.2">
      <c r="A12" s="2" t="str">
        <f>"Mar "&amp;RIGHT(A6,4)</f>
        <v>Mar 2025</v>
      </c>
      <c r="B12" s="11">
        <v>854.75</v>
      </c>
      <c r="C12" s="11" t="s">
        <v>422</v>
      </c>
      <c r="D12" s="11">
        <v>854.75</v>
      </c>
      <c r="E12" s="11" t="s">
        <v>422</v>
      </c>
      <c r="F12" s="11" t="s">
        <v>422</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422</v>
      </c>
      <c r="F13" s="11" t="s">
        <v>422</v>
      </c>
      <c r="G13" s="11">
        <v>25298.720000000001</v>
      </c>
      <c r="H13" s="11">
        <v>95313162.670000002</v>
      </c>
      <c r="I13" s="11">
        <v>95338461.390000001</v>
      </c>
    </row>
    <row r="14" spans="1:9" ht="12" customHeight="1" x14ac:dyDescent="0.2">
      <c r="A14" s="2" t="str">
        <f>"May "&amp;RIGHT(A6,4)</f>
        <v>May 2025</v>
      </c>
      <c r="B14" s="11">
        <v>595.04499999999996</v>
      </c>
      <c r="C14" s="11" t="s">
        <v>422</v>
      </c>
      <c r="D14" s="11">
        <v>595.04499999999996</v>
      </c>
      <c r="E14" s="11" t="s">
        <v>422</v>
      </c>
      <c r="F14" s="11" t="s">
        <v>422</v>
      </c>
      <c r="G14" s="11">
        <v>595.04499999999996</v>
      </c>
      <c r="H14" s="11">
        <v>108990524.45</v>
      </c>
      <c r="I14" s="11">
        <v>108991119.495</v>
      </c>
    </row>
    <row r="15" spans="1:9" ht="12" customHeight="1" x14ac:dyDescent="0.2">
      <c r="A15" s="2" t="str">
        <f>"Jun "&amp;RIGHT(A6,4)</f>
        <v>Jun 2025</v>
      </c>
      <c r="B15" s="11">
        <v>582.505</v>
      </c>
      <c r="C15" s="11" t="s">
        <v>422</v>
      </c>
      <c r="D15" s="11">
        <v>582.505</v>
      </c>
      <c r="E15" s="11" t="s">
        <v>422</v>
      </c>
      <c r="F15" s="11" t="s">
        <v>422</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422</v>
      </c>
      <c r="F16" s="11" t="s">
        <v>422</v>
      </c>
      <c r="G16" s="11">
        <v>25316.705000000002</v>
      </c>
      <c r="H16" s="11">
        <v>119218623.29000001</v>
      </c>
      <c r="I16" s="11">
        <v>119243939.995</v>
      </c>
    </row>
    <row r="17" spans="1:9" ht="12" customHeight="1" x14ac:dyDescent="0.2">
      <c r="A17" s="2" t="str">
        <f>"Aug "&amp;RIGHT(A6,4)</f>
        <v>Aug 2025</v>
      </c>
      <c r="B17" s="11">
        <v>486.7</v>
      </c>
      <c r="C17" s="11" t="s">
        <v>422</v>
      </c>
      <c r="D17" s="11">
        <v>486.7</v>
      </c>
      <c r="E17" s="11" t="s">
        <v>422</v>
      </c>
      <c r="F17" s="11" t="s">
        <v>422</v>
      </c>
      <c r="G17" s="11">
        <v>486.7</v>
      </c>
      <c r="H17" s="11">
        <v>116412085.78</v>
      </c>
      <c r="I17" s="11">
        <v>116412572.48</v>
      </c>
    </row>
    <row r="18" spans="1:9" ht="12" customHeight="1" x14ac:dyDescent="0.2">
      <c r="A18" s="2" t="str">
        <f>"Sep "&amp;RIGHT(A6,4)</f>
        <v>Sep 2025</v>
      </c>
      <c r="B18" s="11">
        <v>459.22500000000002</v>
      </c>
      <c r="C18" s="11" t="s">
        <v>422</v>
      </c>
      <c r="D18" s="11">
        <v>459.22500000000002</v>
      </c>
      <c r="E18" s="11" t="s">
        <v>422</v>
      </c>
      <c r="F18" s="11" t="s">
        <v>422</v>
      </c>
      <c r="G18" s="11">
        <v>459.22500000000002</v>
      </c>
      <c r="H18" s="11">
        <v>113647034.42</v>
      </c>
      <c r="I18" s="11">
        <v>113647493.645</v>
      </c>
    </row>
    <row r="19" spans="1:9" ht="12" customHeight="1" x14ac:dyDescent="0.2">
      <c r="A19" s="12" t="s">
        <v>55</v>
      </c>
      <c r="B19" s="13">
        <v>8576.2222000000002</v>
      </c>
      <c r="C19" s="13">
        <v>441218.38</v>
      </c>
      <c r="D19" s="13">
        <v>449794.60220000002</v>
      </c>
      <c r="E19" s="13" t="s">
        <v>422</v>
      </c>
      <c r="F19" s="13" t="s">
        <v>422</v>
      </c>
      <c r="G19" s="13">
        <v>550378.22219999996</v>
      </c>
      <c r="H19" s="13">
        <v>1536255918.05</v>
      </c>
      <c r="I19" s="13">
        <v>1536806296.2722001</v>
      </c>
    </row>
    <row r="20" spans="1:9" ht="12" customHeight="1" x14ac:dyDescent="0.2">
      <c r="A20" s="14" t="s">
        <v>426</v>
      </c>
      <c r="B20" s="15">
        <v>4122.5721999999996</v>
      </c>
      <c r="C20" s="15">
        <v>392078.38</v>
      </c>
      <c r="D20" s="15">
        <v>396200.9522</v>
      </c>
      <c r="E20" s="15" t="s">
        <v>422</v>
      </c>
      <c r="F20" s="15" t="s">
        <v>422</v>
      </c>
      <c r="G20" s="15">
        <v>496784.5722</v>
      </c>
      <c r="H20" s="15">
        <v>762179754.44000006</v>
      </c>
      <c r="I20" s="15">
        <v>762676539.0122</v>
      </c>
    </row>
    <row r="21" spans="1:9" ht="12" customHeight="1" x14ac:dyDescent="0.2">
      <c r="A21" s="3" t="str">
        <f>"FY "&amp;RIGHT(A6,4)+1</f>
        <v>FY 2026</v>
      </c>
    </row>
    <row r="22" spans="1:9" ht="12" customHeight="1" x14ac:dyDescent="0.2">
      <c r="A22" s="2" t="str">
        <f>"Oct "&amp;RIGHT(A6,4)</f>
        <v>Oct 2025</v>
      </c>
      <c r="B22" s="11">
        <v>282.60000000000002</v>
      </c>
      <c r="C22" s="11" t="s">
        <v>422</v>
      </c>
      <c r="D22" s="11">
        <v>282.60000000000002</v>
      </c>
      <c r="E22" s="11" t="s">
        <v>422</v>
      </c>
      <c r="F22" s="11" t="s">
        <v>422</v>
      </c>
      <c r="G22" s="11">
        <v>1858773.31</v>
      </c>
      <c r="H22" s="11">
        <v>126756907.90000001</v>
      </c>
      <c r="I22" s="11">
        <v>128615681.20999999</v>
      </c>
    </row>
    <row r="23" spans="1:9" ht="12" customHeight="1" x14ac:dyDescent="0.2">
      <c r="A23" s="2" t="str">
        <f>"Nov "&amp;RIGHT(A6,4)</f>
        <v>Nov 2025</v>
      </c>
      <c r="B23" s="11">
        <v>404.27499999999998</v>
      </c>
      <c r="C23" s="11">
        <v>68518.2</v>
      </c>
      <c r="D23" s="11">
        <v>68922.475000000006</v>
      </c>
      <c r="E23" s="11" t="s">
        <v>422</v>
      </c>
      <c r="F23" s="11" t="s">
        <v>422</v>
      </c>
      <c r="G23" s="11">
        <v>2179926.1850000001</v>
      </c>
      <c r="H23" s="11">
        <v>122544453.75</v>
      </c>
      <c r="I23" s="11">
        <v>124724379.935</v>
      </c>
    </row>
    <row r="24" spans="1:9" ht="12" customHeight="1" x14ac:dyDescent="0.2">
      <c r="A24" s="2" t="str">
        <f>"Dec "&amp;RIGHT(A6,4)</f>
        <v>Dec 2025</v>
      </c>
      <c r="B24" s="11">
        <v>482.77499999999998</v>
      </c>
      <c r="C24" s="11" t="s">
        <v>422</v>
      </c>
      <c r="D24" s="11">
        <v>482.77499999999998</v>
      </c>
      <c r="E24" s="11" t="s">
        <v>422</v>
      </c>
      <c r="F24" s="11" t="s">
        <v>422</v>
      </c>
      <c r="G24" s="11">
        <v>1581453.115</v>
      </c>
      <c r="H24" s="11">
        <v>102468305.33</v>
      </c>
      <c r="I24" s="11">
        <v>104049758.44499999</v>
      </c>
    </row>
    <row r="25" spans="1:9" ht="12" customHeight="1" x14ac:dyDescent="0.2">
      <c r="A25" s="2" t="str">
        <f>"Jan "&amp;RIGHT(A6,4)+1</f>
        <v>Jan 2026</v>
      </c>
      <c r="B25" s="11">
        <v>3.9249999999999998</v>
      </c>
      <c r="C25" s="11" t="s">
        <v>422</v>
      </c>
      <c r="D25" s="11">
        <v>3.9249999999999998</v>
      </c>
      <c r="E25" s="11" t="s">
        <v>422</v>
      </c>
      <c r="F25" s="11" t="s">
        <v>422</v>
      </c>
      <c r="G25" s="11">
        <v>3.9249999999999998</v>
      </c>
      <c r="H25" s="11">
        <v>63552194.670000002</v>
      </c>
      <c r="I25" s="11">
        <v>63552198.594999999</v>
      </c>
    </row>
    <row r="26" spans="1:9" ht="12" customHeight="1" x14ac:dyDescent="0.2">
      <c r="A26" s="2" t="str">
        <f>"Feb "&amp;RIGHT(A6,4)+1</f>
        <v>Feb 2026</v>
      </c>
      <c r="B26" s="11">
        <v>24</v>
      </c>
      <c r="C26" s="11" t="s">
        <v>422</v>
      </c>
      <c r="D26" s="11">
        <v>24</v>
      </c>
      <c r="E26" s="11" t="s">
        <v>422</v>
      </c>
      <c r="F26" s="11" t="s">
        <v>422</v>
      </c>
      <c r="G26" s="11">
        <v>24</v>
      </c>
      <c r="H26" s="11">
        <v>52970870.07</v>
      </c>
      <c r="I26" s="11">
        <v>52970894.07</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row>
    <row r="34" spans="1:10" ht="12" customHeight="1" x14ac:dyDescent="0.2">
      <c r="A34" s="12" t="s">
        <v>55</v>
      </c>
      <c r="B34" s="13">
        <v>1197.575</v>
      </c>
      <c r="C34" s="13">
        <v>68518.2</v>
      </c>
      <c r="D34" s="13">
        <v>69715.774999999994</v>
      </c>
      <c r="E34" s="13" t="s">
        <v>422</v>
      </c>
      <c r="F34" s="13" t="s">
        <v>422</v>
      </c>
      <c r="G34" s="13">
        <v>5620180.5350000001</v>
      </c>
      <c r="H34" s="13">
        <v>468292731.72000003</v>
      </c>
      <c r="I34" s="13">
        <v>473912912.255</v>
      </c>
    </row>
    <row r="35" spans="1:10" ht="12" customHeight="1" x14ac:dyDescent="0.2">
      <c r="A35" s="14" t="str">
        <f>"Total "&amp;MID(A20,7,LEN(A20)-13)&amp;" Months"</f>
        <v>Total 5 Months</v>
      </c>
      <c r="B35" s="15">
        <v>1197.575</v>
      </c>
      <c r="C35" s="15">
        <v>68518.2</v>
      </c>
      <c r="D35" s="15">
        <v>69715.774999999994</v>
      </c>
      <c r="E35" s="15" t="s">
        <v>422</v>
      </c>
      <c r="F35" s="15" t="s">
        <v>422</v>
      </c>
      <c r="G35" s="15">
        <v>5620180.5350000001</v>
      </c>
      <c r="H35" s="15">
        <v>468292731.72000003</v>
      </c>
      <c r="I35" s="15">
        <v>473912912.255</v>
      </c>
    </row>
    <row r="36" spans="1:10" ht="12" customHeight="1" x14ac:dyDescent="0.2">
      <c r="A36" s="112"/>
      <c r="B36" s="112"/>
      <c r="C36" s="112"/>
      <c r="D36" s="112"/>
      <c r="E36" s="112"/>
      <c r="F36" s="112"/>
      <c r="G36" s="112"/>
      <c r="H36" s="112"/>
      <c r="I36" s="112"/>
      <c r="J36" s="112"/>
    </row>
    <row r="37" spans="1:10" ht="69.95" customHeight="1" x14ac:dyDescent="0.2">
      <c r="A37" s="87" t="s">
        <v>387</v>
      </c>
      <c r="B37" s="87"/>
      <c r="C37" s="87"/>
      <c r="D37" s="87"/>
      <c r="E37" s="87"/>
      <c r="F37" s="87"/>
      <c r="G37" s="87"/>
      <c r="H37" s="87"/>
      <c r="I37" s="87"/>
      <c r="J37" s="87"/>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92" t="s">
        <v>445</v>
      </c>
      <c r="B1" s="92"/>
      <c r="C1" s="92"/>
      <c r="D1" s="92"/>
      <c r="E1" s="92"/>
      <c r="F1" s="92"/>
      <c r="G1" s="139">
        <v>46150</v>
      </c>
    </row>
    <row r="2" spans="1:7" ht="12" customHeight="1" x14ac:dyDescent="0.2">
      <c r="A2" s="94" t="s">
        <v>178</v>
      </c>
      <c r="B2" s="94"/>
      <c r="C2" s="94"/>
      <c r="D2" s="94"/>
      <c r="E2" s="94"/>
      <c r="F2" s="94"/>
      <c r="G2" s="1"/>
    </row>
    <row r="3" spans="1:7" ht="24" customHeight="1" x14ac:dyDescent="0.2">
      <c r="A3" s="96" t="s">
        <v>50</v>
      </c>
      <c r="B3" s="91" t="s">
        <v>179</v>
      </c>
      <c r="C3" s="91"/>
      <c r="D3" s="89"/>
      <c r="E3" s="91" t="s">
        <v>180</v>
      </c>
      <c r="F3" s="89"/>
      <c r="G3" s="90" t="s">
        <v>181</v>
      </c>
    </row>
    <row r="4" spans="1:7" ht="24" customHeight="1" x14ac:dyDescent="0.2">
      <c r="A4" s="96"/>
      <c r="B4" s="88" t="s">
        <v>182</v>
      </c>
      <c r="C4" s="88" t="s">
        <v>183</v>
      </c>
      <c r="D4" s="88" t="s">
        <v>55</v>
      </c>
      <c r="E4" s="88" t="s">
        <v>184</v>
      </c>
      <c r="F4" s="88" t="s">
        <v>249</v>
      </c>
      <c r="G4" s="90"/>
    </row>
    <row r="5" spans="1:7" ht="24" customHeight="1" x14ac:dyDescent="0.2">
      <c r="A5" s="97"/>
      <c r="B5" s="89"/>
      <c r="C5" s="89"/>
      <c r="D5" s="89"/>
      <c r="E5" s="89"/>
      <c r="F5" s="89"/>
      <c r="G5" s="91"/>
    </row>
    <row r="6" spans="1:7" ht="12" customHeight="1" x14ac:dyDescent="0.2">
      <c r="A6" s="1"/>
      <c r="B6" s="85" t="str">
        <f>REPT("-",64)&amp;" Dollars "&amp;REPT("-",64)</f>
        <v>---------------------------------------------------------------- Dollars ----------------------------------------------------------------</v>
      </c>
      <c r="C6" s="85"/>
      <c r="D6" s="85"/>
      <c r="E6" s="85"/>
      <c r="F6" s="85"/>
      <c r="G6" s="85"/>
    </row>
    <row r="7" spans="1:7" ht="12" customHeight="1" x14ac:dyDescent="0.2">
      <c r="A7" s="3" t="s">
        <v>425</v>
      </c>
    </row>
    <row r="8" spans="1:7" ht="12" customHeight="1" x14ac:dyDescent="0.2">
      <c r="A8" s="2" t="str">
        <f>"Oct "&amp;RIGHT(A7,4)-1</f>
        <v>Oct 2024</v>
      </c>
      <c r="B8" s="11">
        <v>258830710.12349999</v>
      </c>
      <c r="C8" s="11" t="s">
        <v>422</v>
      </c>
      <c r="D8" s="11">
        <v>258830710.12349999</v>
      </c>
      <c r="E8" s="11">
        <v>113115.56</v>
      </c>
      <c r="F8" s="11">
        <v>198185419.49000001</v>
      </c>
      <c r="G8" s="11">
        <v>457129245.1735</v>
      </c>
    </row>
    <row r="9" spans="1:7" ht="12" customHeight="1" x14ac:dyDescent="0.2">
      <c r="A9" s="2" t="str">
        <f>"Nov "&amp;RIGHT(A7,4)-1</f>
        <v>Nov 2024</v>
      </c>
      <c r="B9" s="11">
        <v>197770685.99779999</v>
      </c>
      <c r="C9" s="11" t="s">
        <v>422</v>
      </c>
      <c r="D9" s="11">
        <v>197770685.99779999</v>
      </c>
      <c r="E9" s="11">
        <v>239313.86489999999</v>
      </c>
      <c r="F9" s="11">
        <v>175741344.49000001</v>
      </c>
      <c r="G9" s="11">
        <v>373751344.3527</v>
      </c>
    </row>
    <row r="10" spans="1:7" ht="12" customHeight="1" x14ac:dyDescent="0.2">
      <c r="A10" s="2" t="str">
        <f>"Dec "&amp;RIGHT(A7,4)-1</f>
        <v>Dec 2024</v>
      </c>
      <c r="B10" s="11">
        <v>196245813.1054</v>
      </c>
      <c r="C10" s="11" t="s">
        <v>422</v>
      </c>
      <c r="D10" s="11">
        <v>196245813.1054</v>
      </c>
      <c r="E10" s="11">
        <v>98077.692299999995</v>
      </c>
      <c r="F10" s="11">
        <v>163044351.71000001</v>
      </c>
      <c r="G10" s="11">
        <v>359388242.50770003</v>
      </c>
    </row>
    <row r="11" spans="1:7" ht="12" customHeight="1" x14ac:dyDescent="0.2">
      <c r="A11" s="2" t="str">
        <f>"Jan "&amp;RIGHT(A7,4)</f>
        <v>Jan 2025</v>
      </c>
      <c r="B11" s="11">
        <v>199323525.6428</v>
      </c>
      <c r="C11" s="11" t="s">
        <v>422</v>
      </c>
      <c r="D11" s="11">
        <v>199323525.6428</v>
      </c>
      <c r="E11" s="11">
        <v>45549.15</v>
      </c>
      <c r="F11" s="11">
        <v>128668908.83</v>
      </c>
      <c r="G11" s="11">
        <v>328037983.62279999</v>
      </c>
    </row>
    <row r="12" spans="1:7" ht="12" customHeight="1" x14ac:dyDescent="0.2">
      <c r="A12" s="2" t="str">
        <f>"Feb "&amp;RIGHT(A7,4)</f>
        <v>Feb 2025</v>
      </c>
      <c r="B12" s="11">
        <v>168261508.36570001</v>
      </c>
      <c r="C12" s="11" t="s">
        <v>422</v>
      </c>
      <c r="D12" s="11">
        <v>168261508.36570001</v>
      </c>
      <c r="E12" s="11">
        <v>728.30499999999995</v>
      </c>
      <c r="F12" s="11">
        <v>96539729.920000002</v>
      </c>
      <c r="G12" s="11">
        <v>264801966.5907</v>
      </c>
    </row>
    <row r="13" spans="1:7" ht="12" customHeight="1" x14ac:dyDescent="0.2">
      <c r="A13" s="2" t="str">
        <f>"Mar "&amp;RIGHT(A7,4)</f>
        <v>Mar 2025</v>
      </c>
      <c r="B13" s="11">
        <v>198250368.54620001</v>
      </c>
      <c r="C13" s="11" t="s">
        <v>422</v>
      </c>
      <c r="D13" s="11">
        <v>198250368.54620001</v>
      </c>
      <c r="E13" s="11">
        <v>854.75</v>
      </c>
      <c r="F13" s="11">
        <v>95781082.329999998</v>
      </c>
      <c r="G13" s="11">
        <v>294032305.62620002</v>
      </c>
    </row>
    <row r="14" spans="1:7" ht="12" customHeight="1" x14ac:dyDescent="0.2">
      <c r="A14" s="2" t="str">
        <f>"Apr "&amp;RIGHT(A7,4)</f>
        <v>Apr 2025</v>
      </c>
      <c r="B14" s="11">
        <v>116820699.5196</v>
      </c>
      <c r="C14" s="11" t="s">
        <v>422</v>
      </c>
      <c r="D14" s="11">
        <v>116820699.5196</v>
      </c>
      <c r="E14" s="11">
        <v>25298.720000000001</v>
      </c>
      <c r="F14" s="11">
        <v>95313162.670000002</v>
      </c>
      <c r="G14" s="11">
        <v>212159160.90959999</v>
      </c>
    </row>
    <row r="15" spans="1:7" ht="12" customHeight="1" x14ac:dyDescent="0.2">
      <c r="A15" s="2" t="str">
        <f>"May "&amp;RIGHT(A7,4)</f>
        <v>May 2025</v>
      </c>
      <c r="B15" s="11">
        <v>85138460.637600005</v>
      </c>
      <c r="C15" s="11" t="s">
        <v>422</v>
      </c>
      <c r="D15" s="11">
        <v>85138460.637600005</v>
      </c>
      <c r="E15" s="11">
        <v>595.04499999999996</v>
      </c>
      <c r="F15" s="11">
        <v>108990524.45</v>
      </c>
      <c r="G15" s="11">
        <v>194129580.13260001</v>
      </c>
    </row>
    <row r="16" spans="1:7" ht="12" customHeight="1" x14ac:dyDescent="0.2">
      <c r="A16" s="2" t="str">
        <f>"Jun "&amp;RIGHT(A7,4)</f>
        <v>Jun 2025</v>
      </c>
      <c r="B16" s="11">
        <v>114282999.51980001</v>
      </c>
      <c r="C16" s="11" t="s">
        <v>422</v>
      </c>
      <c r="D16" s="11">
        <v>114282999.51980001</v>
      </c>
      <c r="E16" s="11">
        <v>582.505</v>
      </c>
      <c r="F16" s="11">
        <v>124713650.67</v>
      </c>
      <c r="G16" s="11">
        <v>238997232.69479999</v>
      </c>
    </row>
    <row r="17" spans="1:7" ht="12" customHeight="1" x14ac:dyDescent="0.2">
      <c r="A17" s="2" t="str">
        <f>"Jul "&amp;RIGHT(A7,4)</f>
        <v>Jul 2025</v>
      </c>
      <c r="B17" s="11">
        <v>214195039.6627</v>
      </c>
      <c r="C17" s="11" t="s">
        <v>422</v>
      </c>
      <c r="D17" s="11">
        <v>214195039.6627</v>
      </c>
      <c r="E17" s="11">
        <v>25316.705000000002</v>
      </c>
      <c r="F17" s="11">
        <v>119218623.29000001</v>
      </c>
      <c r="G17" s="11">
        <v>333438979.6577</v>
      </c>
    </row>
    <row r="18" spans="1:7" ht="12" customHeight="1" x14ac:dyDescent="0.2">
      <c r="A18" s="2" t="str">
        <f>"Aug "&amp;RIGHT(A7,4)</f>
        <v>Aug 2025</v>
      </c>
      <c r="B18" s="11">
        <v>225824393.76629999</v>
      </c>
      <c r="C18" s="11" t="s">
        <v>422</v>
      </c>
      <c r="D18" s="11">
        <v>225824393.76629999</v>
      </c>
      <c r="E18" s="11">
        <v>486.7</v>
      </c>
      <c r="F18" s="11">
        <v>116412085.78</v>
      </c>
      <c r="G18" s="11">
        <v>342236966.24629998</v>
      </c>
    </row>
    <row r="19" spans="1:7" ht="12" customHeight="1" x14ac:dyDescent="0.2">
      <c r="A19" s="2" t="str">
        <f>"Sep "&amp;RIGHT(A7,4)</f>
        <v>Sep 2025</v>
      </c>
      <c r="B19" s="11">
        <v>261912744.4851</v>
      </c>
      <c r="C19" s="11" t="s">
        <v>422</v>
      </c>
      <c r="D19" s="11">
        <v>261912744.4851</v>
      </c>
      <c r="E19" s="11">
        <v>459.22500000000002</v>
      </c>
      <c r="F19" s="11">
        <v>113647034.42</v>
      </c>
      <c r="G19" s="11">
        <v>375560238.13010001</v>
      </c>
    </row>
    <row r="20" spans="1:7" ht="12" customHeight="1" x14ac:dyDescent="0.2">
      <c r="A20" s="12" t="s">
        <v>55</v>
      </c>
      <c r="B20" s="13">
        <v>2236856949.3724999</v>
      </c>
      <c r="C20" s="13" t="s">
        <v>422</v>
      </c>
      <c r="D20" s="13">
        <v>2236856949.3724999</v>
      </c>
      <c r="E20" s="13">
        <v>550378.22219999996</v>
      </c>
      <c r="F20" s="13">
        <v>1536255918.05</v>
      </c>
      <c r="G20" s="13">
        <v>3773663245.6447001</v>
      </c>
    </row>
    <row r="21" spans="1:7" ht="12" customHeight="1" x14ac:dyDescent="0.2">
      <c r="A21" s="14" t="s">
        <v>426</v>
      </c>
      <c r="B21" s="15">
        <v>1020432243.2352</v>
      </c>
      <c r="C21" s="15" t="s">
        <v>422</v>
      </c>
      <c r="D21" s="15">
        <v>1020432243.2352</v>
      </c>
      <c r="E21" s="15">
        <v>496784.5722</v>
      </c>
      <c r="F21" s="15">
        <v>762179754.44000006</v>
      </c>
      <c r="G21" s="15">
        <v>1783108782.2474</v>
      </c>
    </row>
    <row r="22" spans="1:7" ht="12" customHeight="1" x14ac:dyDescent="0.2">
      <c r="A22" s="3" t="str">
        <f>"FY "&amp;RIGHT(A7,4)+1</f>
        <v>FY 2026</v>
      </c>
    </row>
    <row r="23" spans="1:7" ht="12" customHeight="1" x14ac:dyDescent="0.2">
      <c r="A23" s="2" t="str">
        <f>"Oct "&amp;RIGHT(A7,4)</f>
        <v>Oct 2025</v>
      </c>
      <c r="B23" s="11">
        <v>271852230.16829997</v>
      </c>
      <c r="C23" s="11" t="s">
        <v>422</v>
      </c>
      <c r="D23" s="11">
        <v>271852230.16829997</v>
      </c>
      <c r="E23" s="11">
        <v>1858773.31</v>
      </c>
      <c r="F23" s="11">
        <v>126756907.90000001</v>
      </c>
      <c r="G23" s="11">
        <v>400467911.37830001</v>
      </c>
    </row>
    <row r="24" spans="1:7" ht="12" customHeight="1" x14ac:dyDescent="0.2">
      <c r="A24" s="2" t="str">
        <f>"Nov "&amp;RIGHT(A7,4)</f>
        <v>Nov 2025</v>
      </c>
      <c r="B24" s="11">
        <v>212254909.4698</v>
      </c>
      <c r="C24" s="11" t="s">
        <v>422</v>
      </c>
      <c r="D24" s="11">
        <v>212254909.4698</v>
      </c>
      <c r="E24" s="11">
        <v>2179926.1850000001</v>
      </c>
      <c r="F24" s="11">
        <v>122544453.75</v>
      </c>
      <c r="G24" s="11">
        <v>336979289.4048</v>
      </c>
    </row>
    <row r="25" spans="1:7" ht="12" customHeight="1" x14ac:dyDescent="0.2">
      <c r="A25" s="2" t="str">
        <f>"Dec "&amp;RIGHT(A7,4)</f>
        <v>Dec 2025</v>
      </c>
      <c r="B25" s="11">
        <v>201940491.92930001</v>
      </c>
      <c r="C25" s="11" t="s">
        <v>422</v>
      </c>
      <c r="D25" s="11">
        <v>201940491.92930001</v>
      </c>
      <c r="E25" s="11">
        <v>1581453.115</v>
      </c>
      <c r="F25" s="11">
        <v>102468305.33</v>
      </c>
      <c r="G25" s="11">
        <v>305990250.3743</v>
      </c>
    </row>
    <row r="26" spans="1:7" ht="12" customHeight="1" x14ac:dyDescent="0.2">
      <c r="A26" s="2" t="str">
        <f>"Jan "&amp;RIGHT(A7,4)+1</f>
        <v>Jan 2026</v>
      </c>
      <c r="B26" s="11">
        <v>185868443.84310001</v>
      </c>
      <c r="C26" s="11" t="s">
        <v>422</v>
      </c>
      <c r="D26" s="11">
        <v>185868443.84310001</v>
      </c>
      <c r="E26" s="11">
        <v>3.9249999999999998</v>
      </c>
      <c r="F26" s="11">
        <v>63552194.670000002</v>
      </c>
      <c r="G26" s="11">
        <v>249420642.43810001</v>
      </c>
    </row>
    <row r="27" spans="1:7" ht="12" customHeight="1" x14ac:dyDescent="0.2">
      <c r="A27" s="2" t="str">
        <f>"Feb "&amp;RIGHT(A7,4)+1</f>
        <v>Feb 2026</v>
      </c>
      <c r="B27" s="11">
        <v>156509657.82570001</v>
      </c>
      <c r="C27" s="11" t="s">
        <v>422</v>
      </c>
      <c r="D27" s="11">
        <v>156509657.82570001</v>
      </c>
      <c r="E27" s="11">
        <v>24</v>
      </c>
      <c r="F27" s="11">
        <v>52970870.07</v>
      </c>
      <c r="G27" s="11">
        <v>209480551.89570001</v>
      </c>
    </row>
    <row r="28" spans="1:7" ht="12" customHeight="1" x14ac:dyDescent="0.2">
      <c r="A28" s="2" t="str">
        <f>"Mar "&amp;RIGHT(A7,4)+1</f>
        <v>Mar 2026</v>
      </c>
      <c r="B28" s="11" t="s">
        <v>422</v>
      </c>
      <c r="C28" s="11" t="s">
        <v>422</v>
      </c>
      <c r="D28" s="11" t="s">
        <v>422</v>
      </c>
      <c r="E28" s="11" t="s">
        <v>422</v>
      </c>
      <c r="F28" s="11" t="s">
        <v>422</v>
      </c>
      <c r="G28" s="11" t="s">
        <v>422</v>
      </c>
    </row>
    <row r="29" spans="1:7" ht="12" customHeight="1" x14ac:dyDescent="0.2">
      <c r="A29" s="2" t="str">
        <f>"Apr "&amp;RIGHT(A7,4)+1</f>
        <v>Apr 2026</v>
      </c>
      <c r="B29" s="11" t="s">
        <v>422</v>
      </c>
      <c r="C29" s="11" t="s">
        <v>422</v>
      </c>
      <c r="D29" s="11" t="s">
        <v>422</v>
      </c>
      <c r="E29" s="11" t="s">
        <v>422</v>
      </c>
      <c r="F29" s="11" t="s">
        <v>422</v>
      </c>
      <c r="G29" s="11" t="s">
        <v>422</v>
      </c>
    </row>
    <row r="30" spans="1:7" ht="12" customHeight="1" x14ac:dyDescent="0.2">
      <c r="A30" s="2" t="str">
        <f>"May "&amp;RIGHT(A7,4)+1</f>
        <v>May 2026</v>
      </c>
      <c r="B30" s="11" t="s">
        <v>422</v>
      </c>
      <c r="C30" s="11" t="s">
        <v>422</v>
      </c>
      <c r="D30" s="11" t="s">
        <v>422</v>
      </c>
      <c r="E30" s="11" t="s">
        <v>422</v>
      </c>
      <c r="F30" s="11" t="s">
        <v>422</v>
      </c>
      <c r="G30" s="11" t="s">
        <v>422</v>
      </c>
    </row>
    <row r="31" spans="1:7" ht="12" customHeight="1" x14ac:dyDescent="0.2">
      <c r="A31" s="2" t="str">
        <f>"Jun "&amp;RIGHT(A7,4)+1</f>
        <v>Jun 2026</v>
      </c>
      <c r="B31" s="11" t="s">
        <v>422</v>
      </c>
      <c r="C31" s="11" t="s">
        <v>422</v>
      </c>
      <c r="D31" s="11" t="s">
        <v>422</v>
      </c>
      <c r="E31" s="11" t="s">
        <v>422</v>
      </c>
      <c r="F31" s="11" t="s">
        <v>422</v>
      </c>
      <c r="G31" s="11" t="s">
        <v>422</v>
      </c>
    </row>
    <row r="32" spans="1:7" ht="12" customHeight="1" x14ac:dyDescent="0.2">
      <c r="A32" s="2" t="str">
        <f>"Jul "&amp;RIGHT(A7,4)+1</f>
        <v>Jul 2026</v>
      </c>
      <c r="B32" s="11" t="s">
        <v>422</v>
      </c>
      <c r="C32" s="11" t="s">
        <v>422</v>
      </c>
      <c r="D32" s="11" t="s">
        <v>422</v>
      </c>
      <c r="E32" s="11" t="s">
        <v>422</v>
      </c>
      <c r="F32" s="11" t="s">
        <v>422</v>
      </c>
      <c r="G32" s="11" t="s">
        <v>422</v>
      </c>
    </row>
    <row r="33" spans="1:7" ht="12" customHeight="1" x14ac:dyDescent="0.2">
      <c r="A33" s="2" t="str">
        <f>"Aug "&amp;RIGHT(A7,4)+1</f>
        <v>Aug 2026</v>
      </c>
      <c r="B33" s="11" t="s">
        <v>422</v>
      </c>
      <c r="C33" s="11" t="s">
        <v>422</v>
      </c>
      <c r="D33" s="11" t="s">
        <v>422</v>
      </c>
      <c r="E33" s="11" t="s">
        <v>422</v>
      </c>
      <c r="F33" s="11" t="s">
        <v>422</v>
      </c>
      <c r="G33" s="11" t="s">
        <v>422</v>
      </c>
    </row>
    <row r="34" spans="1:7" ht="12" customHeight="1" x14ac:dyDescent="0.2">
      <c r="A34" s="2" t="str">
        <f>"Sep "&amp;RIGHT(A7,4)+1</f>
        <v>Sep 2026</v>
      </c>
      <c r="B34" s="11" t="s">
        <v>422</v>
      </c>
      <c r="C34" s="11" t="s">
        <v>422</v>
      </c>
      <c r="D34" s="11" t="s">
        <v>422</v>
      </c>
      <c r="E34" s="11" t="s">
        <v>422</v>
      </c>
      <c r="F34" s="11" t="s">
        <v>422</v>
      </c>
      <c r="G34" s="11" t="s">
        <v>422</v>
      </c>
    </row>
    <row r="35" spans="1:7" ht="12" customHeight="1" x14ac:dyDescent="0.2">
      <c r="A35" s="12" t="s">
        <v>55</v>
      </c>
      <c r="B35" s="13">
        <v>1028425733.2362</v>
      </c>
      <c r="C35" s="13" t="s">
        <v>422</v>
      </c>
      <c r="D35" s="13">
        <v>1028425733.2362</v>
      </c>
      <c r="E35" s="13">
        <v>5620180.5350000001</v>
      </c>
      <c r="F35" s="13">
        <v>468292731.72000003</v>
      </c>
      <c r="G35" s="13">
        <v>1502338645.4912</v>
      </c>
    </row>
    <row r="36" spans="1:7" ht="12" customHeight="1" x14ac:dyDescent="0.2">
      <c r="A36" s="14" t="str">
        <f>"Total "&amp;MID(A21,7,LEN(A21)-13)&amp;" Months"</f>
        <v>Total 5 Months</v>
      </c>
      <c r="B36" s="15">
        <v>1028425733.2362</v>
      </c>
      <c r="C36" s="15" t="s">
        <v>422</v>
      </c>
      <c r="D36" s="15">
        <v>1028425733.2362</v>
      </c>
      <c r="E36" s="15">
        <v>5620180.5350000001</v>
      </c>
      <c r="F36" s="15">
        <v>468292731.72000003</v>
      </c>
      <c r="G36" s="15">
        <v>1502338645.4912</v>
      </c>
    </row>
    <row r="37" spans="1:7" ht="12" customHeight="1" x14ac:dyDescent="0.2">
      <c r="A37" s="85"/>
      <c r="B37" s="85"/>
      <c r="C37" s="85"/>
      <c r="D37" s="85"/>
      <c r="E37" s="85"/>
      <c r="F37" s="85"/>
      <c r="G37" s="85"/>
    </row>
    <row r="38" spans="1:7" ht="69.95" customHeight="1" x14ac:dyDescent="0.2">
      <c r="A38" s="87" t="s">
        <v>386</v>
      </c>
      <c r="B38" s="87"/>
      <c r="C38" s="87"/>
      <c r="D38" s="87"/>
      <c r="E38" s="87"/>
      <c r="F38" s="87"/>
      <c r="G38" s="87"/>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9.28515625" bestFit="1" customWidth="1"/>
    <col min="3" max="8" width="11.42578125" customWidth="1"/>
  </cols>
  <sheetData>
    <row r="1" spans="1:8" ht="12" customHeight="1" x14ac:dyDescent="0.2">
      <c r="A1" s="92" t="s">
        <v>445</v>
      </c>
      <c r="B1" s="92"/>
      <c r="C1" s="92"/>
      <c r="D1" s="92"/>
      <c r="E1" s="92"/>
      <c r="F1" s="92"/>
      <c r="G1" s="92"/>
      <c r="H1" s="139">
        <v>46150</v>
      </c>
    </row>
    <row r="2" spans="1:8" ht="12" customHeight="1" x14ac:dyDescent="0.2">
      <c r="A2" s="94" t="s">
        <v>250</v>
      </c>
      <c r="B2" s="94"/>
      <c r="C2" s="94"/>
      <c r="D2" s="94"/>
      <c r="E2" s="94"/>
      <c r="F2" s="94"/>
      <c r="G2" s="94"/>
      <c r="H2" s="1"/>
    </row>
    <row r="3" spans="1:8" ht="24" customHeight="1" x14ac:dyDescent="0.2">
      <c r="A3" s="96" t="s">
        <v>50</v>
      </c>
      <c r="B3" s="88" t="s">
        <v>320</v>
      </c>
      <c r="C3" s="88" t="s">
        <v>259</v>
      </c>
      <c r="D3" s="91" t="s">
        <v>53</v>
      </c>
      <c r="E3" s="89"/>
      <c r="F3" s="91" t="s">
        <v>185</v>
      </c>
      <c r="G3" s="91"/>
      <c r="H3" s="91"/>
    </row>
    <row r="4" spans="1:8" ht="24" customHeight="1" x14ac:dyDescent="0.2">
      <c r="A4" s="97"/>
      <c r="B4" s="89"/>
      <c r="C4" s="89"/>
      <c r="D4" s="10" t="s">
        <v>251</v>
      </c>
      <c r="E4" s="10" t="s">
        <v>338</v>
      </c>
      <c r="F4" s="10" t="s">
        <v>370</v>
      </c>
      <c r="G4" s="10" t="s">
        <v>252</v>
      </c>
      <c r="H4" s="9" t="s">
        <v>55</v>
      </c>
    </row>
    <row r="5" spans="1:8" ht="12" customHeight="1" x14ac:dyDescent="0.2">
      <c r="A5" s="1"/>
      <c r="B5" s="85" t="str">
        <f>REPT("-",78)&amp;" Dollars "&amp;REPT("-",78)</f>
        <v>------------------------------------------------------------------------------ Dollars ------------------------------------------------------------------------------</v>
      </c>
      <c r="C5" s="85"/>
      <c r="D5" s="85"/>
      <c r="E5" s="85"/>
      <c r="F5" s="85"/>
      <c r="G5" s="85"/>
      <c r="H5" s="85"/>
    </row>
    <row r="6" spans="1:8" ht="12" customHeight="1" x14ac:dyDescent="0.2">
      <c r="A6" s="3" t="s">
        <v>425</v>
      </c>
    </row>
    <row r="7" spans="1:8" ht="12" customHeight="1" x14ac:dyDescent="0.2">
      <c r="A7" s="2" t="str">
        <f>"Oct "&amp;RIGHT(A6,4)-1</f>
        <v>Oct 2024</v>
      </c>
      <c r="B7" s="11">
        <v>7803260380</v>
      </c>
      <c r="C7" s="11" t="s">
        <v>422</v>
      </c>
      <c r="D7" s="11">
        <v>1206584976</v>
      </c>
      <c r="E7" s="11">
        <v>23640029.861499999</v>
      </c>
      <c r="F7" s="11">
        <v>7840552.2419999996</v>
      </c>
      <c r="G7" s="11">
        <v>112322.34</v>
      </c>
      <c r="H7" s="11">
        <v>7952874.5820000004</v>
      </c>
    </row>
    <row r="8" spans="1:8" ht="12" customHeight="1" x14ac:dyDescent="0.2">
      <c r="A8" s="2" t="str">
        <f>"Nov "&amp;RIGHT(A6,4)-1</f>
        <v>Nov 2024</v>
      </c>
      <c r="B8" s="11">
        <v>8377479190</v>
      </c>
      <c r="C8" s="11" t="s">
        <v>422</v>
      </c>
      <c r="D8" s="11">
        <v>601600873</v>
      </c>
      <c r="E8" s="11">
        <v>23617313.781399999</v>
      </c>
      <c r="F8" s="11">
        <v>7816431.8613</v>
      </c>
      <c r="G8" s="11">
        <v>157733.42000000001</v>
      </c>
      <c r="H8" s="11">
        <v>7974165.2812999999</v>
      </c>
    </row>
    <row r="9" spans="1:8" ht="12" customHeight="1" x14ac:dyDescent="0.2">
      <c r="A9" s="2" t="str">
        <f>"Dec "&amp;RIGHT(A6,4)-1</f>
        <v>Dec 2024</v>
      </c>
      <c r="B9" s="11">
        <v>9639260766</v>
      </c>
      <c r="C9" s="11">
        <v>10254443</v>
      </c>
      <c r="D9" s="11">
        <v>588409208</v>
      </c>
      <c r="E9" s="11">
        <v>22913652.0517</v>
      </c>
      <c r="F9" s="11">
        <v>14645589.716</v>
      </c>
      <c r="G9" s="11">
        <v>77135.5</v>
      </c>
      <c r="H9" s="11">
        <v>14722725.216</v>
      </c>
    </row>
    <row r="10" spans="1:8" ht="12" customHeight="1" x14ac:dyDescent="0.2">
      <c r="A10" s="2" t="str">
        <f>"Jan "&amp;RIGHT(A6,4)</f>
        <v>Jan 2025</v>
      </c>
      <c r="B10" s="11">
        <v>7996302196</v>
      </c>
      <c r="C10" s="11" t="s">
        <v>422</v>
      </c>
      <c r="D10" s="11">
        <v>595019657</v>
      </c>
      <c r="E10" s="11">
        <v>23061701.972899999</v>
      </c>
      <c r="F10" s="11">
        <v>8331152.9199000001</v>
      </c>
      <c r="G10" s="11">
        <v>44887.12</v>
      </c>
      <c r="H10" s="11">
        <v>8376040.0399000002</v>
      </c>
    </row>
    <row r="11" spans="1:8" ht="12" customHeight="1" x14ac:dyDescent="0.2">
      <c r="A11" s="2" t="str">
        <f>"Feb "&amp;RIGHT(A6,4)</f>
        <v>Feb 2025</v>
      </c>
      <c r="B11" s="11">
        <v>7941219551</v>
      </c>
      <c r="C11" s="11" t="s">
        <v>422</v>
      </c>
      <c r="D11" s="11">
        <v>567018887</v>
      </c>
      <c r="E11" s="11">
        <v>23199240.335299999</v>
      </c>
      <c r="F11" s="11">
        <v>7769969.1153999995</v>
      </c>
      <c r="G11" s="11" t="s">
        <v>422</v>
      </c>
      <c r="H11" s="11">
        <v>7769969.1153999995</v>
      </c>
    </row>
    <row r="12" spans="1:8" ht="12" customHeight="1" x14ac:dyDescent="0.2">
      <c r="A12" s="2" t="str">
        <f>"Mar "&amp;RIGHT(A6,4)</f>
        <v>Mar 2025</v>
      </c>
      <c r="B12" s="11">
        <v>9378191021</v>
      </c>
      <c r="C12" s="11">
        <v>5925816</v>
      </c>
      <c r="D12" s="11">
        <v>575823292</v>
      </c>
      <c r="E12" s="11">
        <v>23931240.005399998</v>
      </c>
      <c r="F12" s="11">
        <v>17751124.720800001</v>
      </c>
      <c r="G12" s="11" t="s">
        <v>422</v>
      </c>
      <c r="H12" s="11">
        <v>17751124.720800001</v>
      </c>
    </row>
    <row r="13" spans="1:8" ht="12" customHeight="1" x14ac:dyDescent="0.2">
      <c r="A13" s="2" t="str">
        <f>"Apr "&amp;RIGHT(A6,4)</f>
        <v>Apr 2025</v>
      </c>
      <c r="B13" s="11">
        <v>7946961364</v>
      </c>
      <c r="C13" s="11" t="s">
        <v>422</v>
      </c>
      <c r="D13" s="11">
        <v>605490342</v>
      </c>
      <c r="E13" s="11">
        <v>23467497.645500001</v>
      </c>
      <c r="F13" s="11">
        <v>8377958.6240999997</v>
      </c>
      <c r="G13" s="11">
        <v>129257.7</v>
      </c>
      <c r="H13" s="11">
        <v>8507216.3241000008</v>
      </c>
    </row>
    <row r="14" spans="1:8" ht="12" customHeight="1" x14ac:dyDescent="0.2">
      <c r="A14" s="2" t="str">
        <f>"May "&amp;RIGHT(A6,4)</f>
        <v>May 2025</v>
      </c>
      <c r="B14" s="11">
        <v>7904265571</v>
      </c>
      <c r="C14" s="11" t="s">
        <v>422</v>
      </c>
      <c r="D14" s="11">
        <v>578007884.14289999</v>
      </c>
      <c r="E14" s="11">
        <v>23530733.575599998</v>
      </c>
      <c r="F14" s="11">
        <v>8539480.3169999998</v>
      </c>
      <c r="G14" s="11" t="s">
        <v>422</v>
      </c>
      <c r="H14" s="11">
        <v>8539480.3169999998</v>
      </c>
    </row>
    <row r="15" spans="1:8" ht="12" customHeight="1" x14ac:dyDescent="0.2">
      <c r="A15" s="2" t="str">
        <f>"Jun "&amp;RIGHT(A6,4)</f>
        <v>Jun 2025</v>
      </c>
      <c r="B15" s="11">
        <v>9333558788</v>
      </c>
      <c r="C15" s="11">
        <v>16376792</v>
      </c>
      <c r="D15" s="11">
        <v>591564728.85710001</v>
      </c>
      <c r="E15" s="11">
        <v>23163139.802099999</v>
      </c>
      <c r="F15" s="11">
        <v>22678569.822700001</v>
      </c>
      <c r="G15" s="11" t="s">
        <v>422</v>
      </c>
      <c r="H15" s="11">
        <v>22678569.822700001</v>
      </c>
    </row>
    <row r="16" spans="1:8" ht="12" customHeight="1" x14ac:dyDescent="0.2">
      <c r="A16" s="2" t="str">
        <f>"Jul "&amp;RIGHT(A6,4)</f>
        <v>Jul 2025</v>
      </c>
      <c r="B16" s="11">
        <v>7851854612</v>
      </c>
      <c r="C16" s="11" t="s">
        <v>422</v>
      </c>
      <c r="D16" s="11">
        <v>585775865</v>
      </c>
      <c r="E16" s="11">
        <v>23425509.7663</v>
      </c>
      <c r="F16" s="11">
        <v>9025981.1764000002</v>
      </c>
      <c r="G16" s="11">
        <v>1991490.83</v>
      </c>
      <c r="H16" s="11">
        <v>11017472.0064</v>
      </c>
    </row>
    <row r="17" spans="1:8" ht="12" customHeight="1" x14ac:dyDescent="0.2">
      <c r="A17" s="2" t="str">
        <f>"Aug "&amp;RIGHT(A6,4)</f>
        <v>Aug 2025</v>
      </c>
      <c r="B17" s="11">
        <v>7819802063</v>
      </c>
      <c r="C17" s="11" t="s">
        <v>422</v>
      </c>
      <c r="D17" s="11">
        <v>575089223</v>
      </c>
      <c r="E17" s="11">
        <v>22694676.360599998</v>
      </c>
      <c r="F17" s="11">
        <v>9003689.3957000002</v>
      </c>
      <c r="G17" s="11">
        <v>24052.42</v>
      </c>
      <c r="H17" s="11">
        <v>9027741.8157000002</v>
      </c>
    </row>
    <row r="18" spans="1:8" ht="12" customHeight="1" x14ac:dyDescent="0.2">
      <c r="A18" s="2" t="str">
        <f>"Sep "&amp;RIGHT(A6,4)</f>
        <v>Sep 2025</v>
      </c>
      <c r="B18" s="11">
        <v>9776469061</v>
      </c>
      <c r="C18" s="11">
        <v>15228790</v>
      </c>
      <c r="D18" s="11">
        <v>752550473</v>
      </c>
      <c r="E18" s="11">
        <v>95426585.265900001</v>
      </c>
      <c r="F18" s="11">
        <v>45018398.850900002</v>
      </c>
      <c r="G18" s="11">
        <v>116319.53</v>
      </c>
      <c r="H18" s="11">
        <v>45134718.380900003</v>
      </c>
    </row>
    <row r="19" spans="1:8" ht="12" customHeight="1" x14ac:dyDescent="0.2">
      <c r="A19" s="12" t="s">
        <v>55</v>
      </c>
      <c r="B19" s="13">
        <v>101768624563</v>
      </c>
      <c r="C19" s="13">
        <v>47785841</v>
      </c>
      <c r="D19" s="13">
        <v>7822935409</v>
      </c>
      <c r="E19" s="13">
        <v>352071320.4242</v>
      </c>
      <c r="F19" s="13">
        <v>166798898.7622</v>
      </c>
      <c r="G19" s="13">
        <v>2653198.86</v>
      </c>
      <c r="H19" s="13">
        <v>169452097.62220001</v>
      </c>
    </row>
    <row r="20" spans="1:8" ht="12" customHeight="1" x14ac:dyDescent="0.2">
      <c r="A20" s="14" t="s">
        <v>426</v>
      </c>
      <c r="B20" s="15">
        <v>41757522083</v>
      </c>
      <c r="C20" s="15">
        <v>10254443</v>
      </c>
      <c r="D20" s="15">
        <v>3558633601</v>
      </c>
      <c r="E20" s="15">
        <v>116431938.0028</v>
      </c>
      <c r="F20" s="15">
        <v>46403695.854599997</v>
      </c>
      <c r="G20" s="15">
        <v>392078.38</v>
      </c>
      <c r="H20" s="15">
        <v>46795774.2346</v>
      </c>
    </row>
    <row r="21" spans="1:8" ht="12" customHeight="1" x14ac:dyDescent="0.2">
      <c r="A21" s="3" t="str">
        <f>"FY "&amp;RIGHT(A6,4)+1</f>
        <v>FY 2026</v>
      </c>
    </row>
    <row r="22" spans="1:8" ht="12" customHeight="1" x14ac:dyDescent="0.2">
      <c r="A22" s="2" t="str">
        <f>"Oct "&amp;RIGHT(A6,4)</f>
        <v>Oct 2025</v>
      </c>
      <c r="B22" s="11">
        <v>7811603847</v>
      </c>
      <c r="C22" s="11" t="s">
        <v>422</v>
      </c>
      <c r="D22" s="11">
        <v>1118886380</v>
      </c>
      <c r="E22" s="11">
        <v>23225123.447099999</v>
      </c>
      <c r="F22" s="11">
        <v>10071175.1362</v>
      </c>
      <c r="G22" s="11">
        <v>55295.4</v>
      </c>
      <c r="H22" s="11">
        <v>10126470.5362</v>
      </c>
    </row>
    <row r="23" spans="1:8" ht="12" customHeight="1" x14ac:dyDescent="0.2">
      <c r="A23" s="2" t="str">
        <f>"Nov "&amp;RIGHT(A6,4)</f>
        <v>Nov 2025</v>
      </c>
      <c r="B23" s="11">
        <v>7688630669</v>
      </c>
      <c r="C23" s="11" t="s">
        <v>422</v>
      </c>
      <c r="D23" s="11">
        <v>594653888</v>
      </c>
      <c r="E23" s="11">
        <v>23713549.584100001</v>
      </c>
      <c r="F23" s="11">
        <v>10160055.955700001</v>
      </c>
      <c r="G23" s="11">
        <v>68518.2</v>
      </c>
      <c r="H23" s="11">
        <v>10228574.1557</v>
      </c>
    </row>
    <row r="24" spans="1:8" ht="12" customHeight="1" x14ac:dyDescent="0.2">
      <c r="A24" s="2" t="str">
        <f>"Dec "&amp;RIGHT(A6,4)</f>
        <v>Dec 2025</v>
      </c>
      <c r="B24" s="11">
        <v>8728662937</v>
      </c>
      <c r="C24" s="11">
        <v>11170665</v>
      </c>
      <c r="D24" s="11">
        <v>621529535</v>
      </c>
      <c r="E24" s="11">
        <v>52265764.515199997</v>
      </c>
      <c r="F24" s="11">
        <v>21570150.439100001</v>
      </c>
      <c r="G24" s="11" t="s">
        <v>422</v>
      </c>
      <c r="H24" s="11">
        <v>21570150.439100001</v>
      </c>
    </row>
    <row r="25" spans="1:8" ht="12" customHeight="1" x14ac:dyDescent="0.2">
      <c r="A25" s="2" t="str">
        <f>"Jan "&amp;RIGHT(A6,4)+1</f>
        <v>Jan 2026</v>
      </c>
      <c r="B25" s="11">
        <v>7337706312</v>
      </c>
      <c r="C25" s="11" t="s">
        <v>422</v>
      </c>
      <c r="D25" s="11">
        <v>592200218</v>
      </c>
      <c r="E25" s="11">
        <v>22101546.081500001</v>
      </c>
      <c r="F25" s="11">
        <v>9344029.6715999991</v>
      </c>
      <c r="G25" s="11" t="s">
        <v>422</v>
      </c>
      <c r="H25" s="11">
        <v>9344029.6715999991</v>
      </c>
    </row>
    <row r="26" spans="1:8" ht="12" customHeight="1" x14ac:dyDescent="0.2">
      <c r="A26" s="2" t="str">
        <f>"Feb "&amp;RIGHT(A6,4)+1</f>
        <v>Feb 2026</v>
      </c>
      <c r="B26" s="11">
        <v>7228055374.8394003</v>
      </c>
      <c r="C26" s="11" t="s">
        <v>422</v>
      </c>
      <c r="D26" s="11">
        <v>561569913</v>
      </c>
      <c r="E26" s="11">
        <v>22350995.087200001</v>
      </c>
      <c r="F26" s="11">
        <v>9324777.7434999999</v>
      </c>
      <c r="G26" s="11" t="s">
        <v>422</v>
      </c>
      <c r="H26" s="11">
        <v>9324777.7434999999</v>
      </c>
    </row>
    <row r="27" spans="1:8" ht="12" customHeight="1" x14ac:dyDescent="0.2">
      <c r="A27" s="2" t="str">
        <f>"Mar "&amp;RIGHT(A6,4)+1</f>
        <v>Mar 2026</v>
      </c>
      <c r="B27" s="11" t="s">
        <v>422</v>
      </c>
      <c r="C27" s="11" t="s">
        <v>422</v>
      </c>
      <c r="D27" s="11" t="s">
        <v>422</v>
      </c>
      <c r="E27" s="11" t="s">
        <v>422</v>
      </c>
      <c r="F27" s="11" t="s">
        <v>422</v>
      </c>
      <c r="G27" s="11" t="s">
        <v>422</v>
      </c>
      <c r="H27" s="11" t="s">
        <v>422</v>
      </c>
    </row>
    <row r="28" spans="1:8" ht="12" customHeight="1" x14ac:dyDescent="0.2">
      <c r="A28" s="2" t="str">
        <f>"Apr "&amp;RIGHT(A6,4)+1</f>
        <v>Apr 2026</v>
      </c>
      <c r="B28" s="11" t="s">
        <v>422</v>
      </c>
      <c r="C28" s="11" t="s">
        <v>422</v>
      </c>
      <c r="D28" s="11" t="s">
        <v>422</v>
      </c>
      <c r="E28" s="11" t="s">
        <v>422</v>
      </c>
      <c r="F28" s="11" t="s">
        <v>422</v>
      </c>
      <c r="G28" s="11" t="s">
        <v>422</v>
      </c>
      <c r="H28" s="11" t="s">
        <v>422</v>
      </c>
    </row>
    <row r="29" spans="1:8" ht="12" customHeight="1" x14ac:dyDescent="0.2">
      <c r="A29" s="2" t="str">
        <f>"May "&amp;RIGHT(A6,4)+1</f>
        <v>May 2026</v>
      </c>
      <c r="B29" s="11" t="s">
        <v>422</v>
      </c>
      <c r="C29" s="11" t="s">
        <v>422</v>
      </c>
      <c r="D29" s="11" t="s">
        <v>422</v>
      </c>
      <c r="E29" s="11" t="s">
        <v>422</v>
      </c>
      <c r="F29" s="11" t="s">
        <v>422</v>
      </c>
      <c r="G29" s="11" t="s">
        <v>422</v>
      </c>
      <c r="H29" s="11" t="s">
        <v>422</v>
      </c>
    </row>
    <row r="30" spans="1:8" ht="12" customHeight="1" x14ac:dyDescent="0.2">
      <c r="A30" s="2" t="str">
        <f>"Jun "&amp;RIGHT(A6,4)+1</f>
        <v>Jun 2026</v>
      </c>
      <c r="B30" s="11" t="s">
        <v>422</v>
      </c>
      <c r="C30" s="11" t="s">
        <v>422</v>
      </c>
      <c r="D30" s="11" t="s">
        <v>422</v>
      </c>
      <c r="E30" s="11" t="s">
        <v>422</v>
      </c>
      <c r="F30" s="11" t="s">
        <v>422</v>
      </c>
      <c r="G30" s="11" t="s">
        <v>422</v>
      </c>
      <c r="H30" s="11" t="s">
        <v>422</v>
      </c>
    </row>
    <row r="31" spans="1:8" ht="12" customHeight="1" x14ac:dyDescent="0.2">
      <c r="A31" s="2" t="str">
        <f>"Jul "&amp;RIGHT(A6,4)+1</f>
        <v>Jul 2026</v>
      </c>
      <c r="B31" s="11" t="s">
        <v>422</v>
      </c>
      <c r="C31" s="11" t="s">
        <v>422</v>
      </c>
      <c r="D31" s="11" t="s">
        <v>422</v>
      </c>
      <c r="E31" s="11" t="s">
        <v>422</v>
      </c>
      <c r="F31" s="11" t="s">
        <v>422</v>
      </c>
      <c r="G31" s="11" t="s">
        <v>422</v>
      </c>
      <c r="H31" s="11" t="s">
        <v>422</v>
      </c>
    </row>
    <row r="32" spans="1:8" ht="12" customHeight="1" x14ac:dyDescent="0.2">
      <c r="A32" s="2" t="str">
        <f>"Aug "&amp;RIGHT(A6,4)+1</f>
        <v>Aug 2026</v>
      </c>
      <c r="B32" s="11" t="s">
        <v>422</v>
      </c>
      <c r="C32" s="11" t="s">
        <v>422</v>
      </c>
      <c r="D32" s="11" t="s">
        <v>422</v>
      </c>
      <c r="E32" s="11" t="s">
        <v>422</v>
      </c>
      <c r="F32" s="11" t="s">
        <v>422</v>
      </c>
      <c r="G32" s="11" t="s">
        <v>422</v>
      </c>
      <c r="H32" s="11" t="s">
        <v>422</v>
      </c>
    </row>
    <row r="33" spans="1:8" ht="12" customHeight="1" x14ac:dyDescent="0.2">
      <c r="A33" s="2" t="str">
        <f>"Sep "&amp;RIGHT(A6,4)+1</f>
        <v>Sep 2026</v>
      </c>
      <c r="B33" s="11" t="s">
        <v>422</v>
      </c>
      <c r="C33" s="11" t="s">
        <v>422</v>
      </c>
      <c r="D33" s="11" t="s">
        <v>422</v>
      </c>
      <c r="E33" s="11" t="s">
        <v>422</v>
      </c>
      <c r="F33" s="11" t="s">
        <v>422</v>
      </c>
      <c r="G33" s="11" t="s">
        <v>422</v>
      </c>
      <c r="H33" s="11" t="s">
        <v>422</v>
      </c>
    </row>
    <row r="34" spans="1:8" ht="12" customHeight="1" x14ac:dyDescent="0.2">
      <c r="A34" s="12" t="s">
        <v>55</v>
      </c>
      <c r="B34" s="13">
        <v>38794659139.839401</v>
      </c>
      <c r="C34" s="13">
        <v>11170665</v>
      </c>
      <c r="D34" s="13">
        <v>3488839934</v>
      </c>
      <c r="E34" s="13">
        <v>143656978.71509999</v>
      </c>
      <c r="F34" s="13">
        <v>60470188.946099997</v>
      </c>
      <c r="G34" s="13">
        <v>123813.6</v>
      </c>
      <c r="H34" s="13">
        <v>60594002.546099998</v>
      </c>
    </row>
    <row r="35" spans="1:8" ht="12" customHeight="1" x14ac:dyDescent="0.2">
      <c r="A35" s="14" t="str">
        <f>"Total "&amp;MID(A20,7,LEN(A20)-13)&amp;" Months"</f>
        <v>Total 5 Months</v>
      </c>
      <c r="B35" s="15">
        <v>38794659139.839401</v>
      </c>
      <c r="C35" s="15">
        <v>11170665</v>
      </c>
      <c r="D35" s="15">
        <v>3488839934</v>
      </c>
      <c r="E35" s="15">
        <v>143656978.71509999</v>
      </c>
      <c r="F35" s="15">
        <v>60470188.946099997</v>
      </c>
      <c r="G35" s="15">
        <v>123813.6</v>
      </c>
      <c r="H35" s="15">
        <v>60594002.546099998</v>
      </c>
    </row>
    <row r="36" spans="1:8" ht="12" customHeight="1" x14ac:dyDescent="0.2">
      <c r="A36" s="85"/>
      <c r="B36" s="85"/>
      <c r="C36" s="85"/>
      <c r="D36" s="85"/>
      <c r="E36" s="85"/>
      <c r="F36" s="85"/>
      <c r="G36" s="85"/>
      <c r="H36" s="85"/>
    </row>
    <row r="37" spans="1:8" ht="84" customHeight="1" x14ac:dyDescent="0.2">
      <c r="A37" s="87" t="s">
        <v>385</v>
      </c>
      <c r="B37" s="87"/>
      <c r="C37" s="87"/>
      <c r="D37" s="87"/>
      <c r="E37" s="87"/>
      <c r="F37" s="87"/>
      <c r="G37" s="87"/>
      <c r="H37" s="87"/>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92" t="s">
        <v>445</v>
      </c>
      <c r="B1" s="92"/>
      <c r="C1" s="92"/>
      <c r="D1" s="92"/>
      <c r="E1" s="92"/>
      <c r="F1" s="92"/>
      <c r="G1" s="92"/>
      <c r="H1" s="92"/>
      <c r="I1" s="139">
        <v>46150</v>
      </c>
    </row>
    <row r="2" spans="1:9" ht="12" customHeight="1" x14ac:dyDescent="0.2">
      <c r="A2" s="94" t="s">
        <v>253</v>
      </c>
      <c r="B2" s="94"/>
      <c r="C2" s="94"/>
      <c r="D2" s="94"/>
      <c r="E2" s="94"/>
      <c r="F2" s="94"/>
      <c r="G2" s="94"/>
      <c r="H2" s="94"/>
      <c r="I2" s="1"/>
    </row>
    <row r="3" spans="1:9" ht="24" customHeight="1" x14ac:dyDescent="0.2">
      <c r="A3" s="96" t="s">
        <v>50</v>
      </c>
      <c r="B3" s="91" t="s">
        <v>254</v>
      </c>
      <c r="C3" s="91"/>
      <c r="D3" s="91"/>
      <c r="E3" s="91"/>
      <c r="F3" s="91"/>
      <c r="G3" s="91"/>
      <c r="H3" s="89"/>
      <c r="I3" s="90" t="s">
        <v>52</v>
      </c>
    </row>
    <row r="4" spans="1:9" ht="24" customHeight="1" x14ac:dyDescent="0.2">
      <c r="A4" s="97"/>
      <c r="B4" s="10" t="s">
        <v>186</v>
      </c>
      <c r="C4" s="10" t="s">
        <v>187</v>
      </c>
      <c r="D4" s="10" t="s">
        <v>188</v>
      </c>
      <c r="E4" s="10" t="s">
        <v>171</v>
      </c>
      <c r="F4" s="10" t="s">
        <v>189</v>
      </c>
      <c r="G4" s="10" t="s">
        <v>190</v>
      </c>
      <c r="H4" s="10" t="s">
        <v>55</v>
      </c>
      <c r="I4" s="91"/>
    </row>
    <row r="5" spans="1:9" ht="12" customHeight="1" x14ac:dyDescent="0.2">
      <c r="A5" s="1"/>
      <c r="B5" s="85" t="str">
        <f>REPT("-",90)&amp;" Dollars "&amp;REPT("-",90)</f>
        <v>------------------------------------------------------------------------------------------ Dollars ------------------------------------------------------------------------------------------</v>
      </c>
      <c r="C5" s="85"/>
      <c r="D5" s="85"/>
      <c r="E5" s="85"/>
      <c r="F5" s="85"/>
      <c r="G5" s="85"/>
      <c r="H5" s="85"/>
      <c r="I5" s="85"/>
    </row>
    <row r="6" spans="1:9" ht="12" customHeight="1" x14ac:dyDescent="0.2">
      <c r="A6" s="3" t="s">
        <v>425</v>
      </c>
    </row>
    <row r="7" spans="1:9" ht="12" customHeight="1" x14ac:dyDescent="0.2">
      <c r="A7" s="2" t="str">
        <f>"Oct "&amp;RIGHT(A6,4)-1</f>
        <v>Oct 2024</v>
      </c>
      <c r="B7" s="11">
        <v>2242829532.75</v>
      </c>
      <c r="C7" s="11" t="s">
        <v>422</v>
      </c>
      <c r="D7" s="11">
        <v>712118305.70000005</v>
      </c>
      <c r="E7" s="11">
        <v>387801927.62</v>
      </c>
      <c r="F7" s="11">
        <v>556347.93999999994</v>
      </c>
      <c r="G7" s="11" t="s">
        <v>422</v>
      </c>
      <c r="H7" s="11">
        <v>3343306114.0100002</v>
      </c>
      <c r="I7" s="11">
        <v>480940.67</v>
      </c>
    </row>
    <row r="8" spans="1:9" ht="12" customHeight="1" x14ac:dyDescent="0.2">
      <c r="A8" s="2" t="str">
        <f>"Nov "&amp;RIGHT(A6,4)-1</f>
        <v>Nov 2024</v>
      </c>
      <c r="B8" s="11">
        <v>1717294971.1800001</v>
      </c>
      <c r="C8" s="11" t="s">
        <v>422</v>
      </c>
      <c r="D8" s="11">
        <v>557837742.92999995</v>
      </c>
      <c r="E8" s="11">
        <v>311215923.44</v>
      </c>
      <c r="F8" s="11">
        <v>72573.600000000006</v>
      </c>
      <c r="G8" s="11" t="s">
        <v>422</v>
      </c>
      <c r="H8" s="11">
        <v>2586421211.1500001</v>
      </c>
      <c r="I8" s="11">
        <v>378887.96</v>
      </c>
    </row>
    <row r="9" spans="1:9" ht="12" customHeight="1" x14ac:dyDescent="0.2">
      <c r="A9" s="2" t="str">
        <f>"Dec "&amp;RIGHT(A6,4)-1</f>
        <v>Dec 2024</v>
      </c>
      <c r="B9" s="11">
        <v>1550108953.3699999</v>
      </c>
      <c r="C9" s="11" t="s">
        <v>422</v>
      </c>
      <c r="D9" s="11">
        <v>495051010.83999997</v>
      </c>
      <c r="E9" s="11">
        <v>372622252.55000001</v>
      </c>
      <c r="F9" s="11">
        <v>2859572.08</v>
      </c>
      <c r="G9" s="11">
        <v>148830366</v>
      </c>
      <c r="H9" s="11">
        <v>2569472154.8400002</v>
      </c>
      <c r="I9" s="11">
        <v>334721.40000000002</v>
      </c>
    </row>
    <row r="10" spans="1:9" ht="12" customHeight="1" x14ac:dyDescent="0.2">
      <c r="A10" s="2" t="str">
        <f>"Jan "&amp;RIGHT(A6,4)</f>
        <v>Jan 2025</v>
      </c>
      <c r="B10" s="11">
        <v>1798080882.05</v>
      </c>
      <c r="C10" s="11" t="s">
        <v>422</v>
      </c>
      <c r="D10" s="11">
        <v>558213954.77999997</v>
      </c>
      <c r="E10" s="11">
        <v>336145610.06</v>
      </c>
      <c r="F10" s="11">
        <v>180232.45</v>
      </c>
      <c r="G10" s="11" t="s">
        <v>422</v>
      </c>
      <c r="H10" s="11">
        <v>2692620679.3400002</v>
      </c>
      <c r="I10" s="11">
        <v>412914.82</v>
      </c>
    </row>
    <row r="11" spans="1:9" ht="12" customHeight="1" x14ac:dyDescent="0.2">
      <c r="A11" s="2" t="str">
        <f>"Feb "&amp;RIGHT(A6,4)</f>
        <v>Feb 2025</v>
      </c>
      <c r="B11" s="11">
        <v>1819983369.0799999</v>
      </c>
      <c r="C11" s="11" t="s">
        <v>422</v>
      </c>
      <c r="D11" s="11">
        <v>581983054.17999995</v>
      </c>
      <c r="E11" s="11">
        <v>336133344.37</v>
      </c>
      <c r="F11" s="11">
        <v>318835.65999999997</v>
      </c>
      <c r="G11" s="11" t="s">
        <v>422</v>
      </c>
      <c r="H11" s="11">
        <v>2738418603.29</v>
      </c>
      <c r="I11" s="11">
        <v>389433.81</v>
      </c>
    </row>
    <row r="12" spans="1:9" ht="12" customHeight="1" x14ac:dyDescent="0.2">
      <c r="A12" s="2" t="str">
        <f>"Mar "&amp;RIGHT(A6,4)</f>
        <v>Mar 2025</v>
      </c>
      <c r="B12" s="11">
        <v>1832032136.1900001</v>
      </c>
      <c r="C12" s="11" t="s">
        <v>422</v>
      </c>
      <c r="D12" s="11">
        <v>604238218.09000003</v>
      </c>
      <c r="E12" s="11">
        <v>441097356.26999998</v>
      </c>
      <c r="F12" s="11">
        <v>2982841.27</v>
      </c>
      <c r="G12" s="11">
        <v>119124507</v>
      </c>
      <c r="H12" s="11">
        <v>2999475058.8200002</v>
      </c>
      <c r="I12" s="11">
        <v>383328.81</v>
      </c>
    </row>
    <row r="13" spans="1:9" ht="12" customHeight="1" x14ac:dyDescent="0.2">
      <c r="A13" s="2" t="str">
        <f>"Apr "&amp;RIGHT(A6,4)</f>
        <v>Apr 2025</v>
      </c>
      <c r="B13" s="11">
        <v>1927347578.3499999</v>
      </c>
      <c r="C13" s="11" t="s">
        <v>422</v>
      </c>
      <c r="D13" s="11">
        <v>648349011.92999995</v>
      </c>
      <c r="E13" s="11">
        <v>378939667.68000001</v>
      </c>
      <c r="F13" s="11">
        <v>385938.97</v>
      </c>
      <c r="G13" s="11" t="s">
        <v>422</v>
      </c>
      <c r="H13" s="11">
        <v>2955022196.9299998</v>
      </c>
      <c r="I13" s="11">
        <v>415000.85</v>
      </c>
    </row>
    <row r="14" spans="1:9" ht="12" customHeight="1" x14ac:dyDescent="0.2">
      <c r="A14" s="2" t="str">
        <f>"May "&amp;RIGHT(A6,4)</f>
        <v>May 2025</v>
      </c>
      <c r="B14" s="11">
        <v>1812397349.23</v>
      </c>
      <c r="C14" s="11" t="s">
        <v>422</v>
      </c>
      <c r="D14" s="11">
        <v>629809304.08000004</v>
      </c>
      <c r="E14" s="11">
        <v>358897018.69999999</v>
      </c>
      <c r="F14" s="11">
        <v>7940795.8099999996</v>
      </c>
      <c r="G14" s="11" t="s">
        <v>422</v>
      </c>
      <c r="H14" s="11">
        <v>2809044467.8200002</v>
      </c>
      <c r="I14" s="11">
        <v>409996.54</v>
      </c>
    </row>
    <row r="15" spans="1:9" ht="12" customHeight="1" x14ac:dyDescent="0.2">
      <c r="A15" s="2" t="str">
        <f>"Jun "&amp;RIGHT(A6,4)</f>
        <v>Jun 2025</v>
      </c>
      <c r="B15" s="11">
        <v>429017822.33999997</v>
      </c>
      <c r="C15" s="11" t="s">
        <v>422</v>
      </c>
      <c r="D15" s="11">
        <v>158811426.13999999</v>
      </c>
      <c r="E15" s="11">
        <v>330530626.57999998</v>
      </c>
      <c r="F15" s="11">
        <v>244309163.96000001</v>
      </c>
      <c r="G15" s="11">
        <v>128407026</v>
      </c>
      <c r="H15" s="11">
        <v>1291076065.02</v>
      </c>
      <c r="I15" s="11">
        <v>172285.62</v>
      </c>
    </row>
    <row r="16" spans="1:9" ht="12" customHeight="1" x14ac:dyDescent="0.2">
      <c r="A16" s="2" t="str">
        <f>"Jul "&amp;RIGHT(A6,4)</f>
        <v>Jul 2025</v>
      </c>
      <c r="B16" s="11">
        <v>266935193.405</v>
      </c>
      <c r="C16" s="11" t="s">
        <v>422</v>
      </c>
      <c r="D16" s="11">
        <v>40769897.359999999</v>
      </c>
      <c r="E16" s="11">
        <v>246602472.24000001</v>
      </c>
      <c r="F16" s="11">
        <v>320670670.31</v>
      </c>
      <c r="G16" s="11" t="s">
        <v>422</v>
      </c>
      <c r="H16" s="11">
        <v>874978233.31500006</v>
      </c>
      <c r="I16" s="11">
        <v>240431.04250000001</v>
      </c>
    </row>
    <row r="17" spans="1:9" ht="12" customHeight="1" x14ac:dyDescent="0.2">
      <c r="A17" s="2" t="str">
        <f>"Aug "&amp;RIGHT(A6,4)</f>
        <v>Aug 2025</v>
      </c>
      <c r="B17" s="11">
        <v>1247840653.4000001</v>
      </c>
      <c r="C17" s="11" t="s">
        <v>422</v>
      </c>
      <c r="D17" s="11">
        <v>359273073.89999998</v>
      </c>
      <c r="E17" s="11">
        <v>286389006.20999998</v>
      </c>
      <c r="F17" s="11">
        <v>86609811.989999995</v>
      </c>
      <c r="G17" s="11" t="s">
        <v>422</v>
      </c>
      <c r="H17" s="11">
        <v>1980112545.5</v>
      </c>
      <c r="I17" s="11">
        <v>197870.17499999999</v>
      </c>
    </row>
    <row r="18" spans="1:9" ht="12" customHeight="1" x14ac:dyDescent="0.2">
      <c r="A18" s="2" t="str">
        <f>"Sep "&amp;RIGHT(A6,4)</f>
        <v>Sep 2025</v>
      </c>
      <c r="B18" s="11">
        <v>2253086030.7800002</v>
      </c>
      <c r="C18" s="11" t="s">
        <v>422</v>
      </c>
      <c r="D18" s="11">
        <v>730058603.70000005</v>
      </c>
      <c r="E18" s="11">
        <v>469857517.69</v>
      </c>
      <c r="F18" s="11">
        <v>73658042.909999996</v>
      </c>
      <c r="G18" s="11">
        <v>248335303</v>
      </c>
      <c r="H18" s="11">
        <v>3774995498.0799999</v>
      </c>
      <c r="I18" s="11">
        <v>426976.72749999998</v>
      </c>
    </row>
    <row r="19" spans="1:9" ht="12" customHeight="1" x14ac:dyDescent="0.2">
      <c r="A19" s="12" t="s">
        <v>55</v>
      </c>
      <c r="B19" s="13">
        <v>18896954472.125</v>
      </c>
      <c r="C19" s="13" t="s">
        <v>422</v>
      </c>
      <c r="D19" s="13">
        <v>6076513603.6300001</v>
      </c>
      <c r="E19" s="13">
        <v>4256232723.4099998</v>
      </c>
      <c r="F19" s="13">
        <v>740544826.95000005</v>
      </c>
      <c r="G19" s="13">
        <v>644697202</v>
      </c>
      <c r="H19" s="13">
        <v>30614942828.115002</v>
      </c>
      <c r="I19" s="13">
        <v>4242788.4249999998</v>
      </c>
    </row>
    <row r="20" spans="1:9" ht="12" customHeight="1" x14ac:dyDescent="0.2">
      <c r="A20" s="14" t="s">
        <v>426</v>
      </c>
      <c r="B20" s="15">
        <v>9128297708.4300003</v>
      </c>
      <c r="C20" s="15" t="s">
        <v>422</v>
      </c>
      <c r="D20" s="15">
        <v>2905204068.4299998</v>
      </c>
      <c r="E20" s="15">
        <v>1743919058.04</v>
      </c>
      <c r="F20" s="15">
        <v>3987561.73</v>
      </c>
      <c r="G20" s="15">
        <v>148830366</v>
      </c>
      <c r="H20" s="15">
        <v>13930238762.629999</v>
      </c>
      <c r="I20" s="15">
        <v>1996898.66</v>
      </c>
    </row>
    <row r="21" spans="1:9" ht="12" customHeight="1" x14ac:dyDescent="0.2">
      <c r="A21" s="3" t="str">
        <f>"FY "&amp;RIGHT(A6,4)+1</f>
        <v>FY 2026</v>
      </c>
    </row>
    <row r="22" spans="1:9" ht="12" customHeight="1" x14ac:dyDescent="0.2">
      <c r="A22" s="2" t="str">
        <f>"Oct "&amp;RIGHT(A6,4)</f>
        <v>Oct 2025</v>
      </c>
      <c r="B22" s="11">
        <v>2314980517.395</v>
      </c>
      <c r="C22" s="11" t="s">
        <v>422</v>
      </c>
      <c r="D22" s="11">
        <v>736803303.87</v>
      </c>
      <c r="E22" s="11">
        <v>405881236.94</v>
      </c>
      <c r="F22" s="11">
        <v>39468.410000000003</v>
      </c>
      <c r="G22" s="11" t="s">
        <v>422</v>
      </c>
      <c r="H22" s="11">
        <v>3457704526.6149998</v>
      </c>
      <c r="I22" s="11">
        <v>423634.64250000002</v>
      </c>
    </row>
    <row r="23" spans="1:9" ht="12" customHeight="1" x14ac:dyDescent="0.2">
      <c r="A23" s="2" t="str">
        <f>"Nov "&amp;RIGHT(A6,4)</f>
        <v>Nov 2025</v>
      </c>
      <c r="B23" s="11">
        <v>1699136584.4749999</v>
      </c>
      <c r="C23" s="11" t="s">
        <v>422</v>
      </c>
      <c r="D23" s="11">
        <v>551254601.30999994</v>
      </c>
      <c r="E23" s="11">
        <v>308697068.43000001</v>
      </c>
      <c r="F23" s="11">
        <v>10237.969999999999</v>
      </c>
      <c r="G23" s="11" t="s">
        <v>422</v>
      </c>
      <c r="H23" s="11">
        <v>2559098492.1849999</v>
      </c>
      <c r="I23" s="11">
        <v>326623.64750000002</v>
      </c>
    </row>
    <row r="24" spans="1:9" ht="12" customHeight="1" x14ac:dyDescent="0.2">
      <c r="A24" s="2" t="str">
        <f>"Dec "&amp;RIGHT(A6,4)</f>
        <v>Dec 2025</v>
      </c>
      <c r="B24" s="11">
        <v>1588794429.4300001</v>
      </c>
      <c r="C24" s="11" t="s">
        <v>422</v>
      </c>
      <c r="D24" s="11">
        <v>505083120.74000001</v>
      </c>
      <c r="E24" s="11">
        <v>388312052.22000003</v>
      </c>
      <c r="F24" s="11">
        <v>2354019.69</v>
      </c>
      <c r="G24" s="11">
        <v>154090847</v>
      </c>
      <c r="H24" s="11">
        <v>2638634469.0799999</v>
      </c>
      <c r="I24" s="11">
        <v>299010.36249999999</v>
      </c>
    </row>
    <row r="25" spans="1:9" ht="12" customHeight="1" x14ac:dyDescent="0.2">
      <c r="A25" s="2" t="str">
        <f>"Jan "&amp;RIGHT(A6,4)+1</f>
        <v>Jan 2026</v>
      </c>
      <c r="B25" s="11">
        <v>1776841573.115</v>
      </c>
      <c r="C25" s="11" t="s">
        <v>422</v>
      </c>
      <c r="D25" s="11">
        <v>554443046.97000003</v>
      </c>
      <c r="E25" s="11">
        <v>329344251.14999998</v>
      </c>
      <c r="F25" s="11">
        <v>532219.74</v>
      </c>
      <c r="G25" s="11" t="s">
        <v>422</v>
      </c>
      <c r="H25" s="11">
        <v>2661161090.9749999</v>
      </c>
      <c r="I25" s="11">
        <v>372410.35249999998</v>
      </c>
    </row>
    <row r="26" spans="1:9" ht="12" customHeight="1" x14ac:dyDescent="0.2">
      <c r="A26" s="2" t="str">
        <f>"Feb "&amp;RIGHT(A6,4)+1</f>
        <v>Feb 2026</v>
      </c>
      <c r="B26" s="11">
        <v>1859943825.8050001</v>
      </c>
      <c r="C26" s="11" t="s">
        <v>422</v>
      </c>
      <c r="D26" s="11">
        <v>597949281.25999999</v>
      </c>
      <c r="E26" s="11">
        <v>343140618.87</v>
      </c>
      <c r="F26" s="11">
        <v>425823.94</v>
      </c>
      <c r="G26" s="11" t="s">
        <v>422</v>
      </c>
      <c r="H26" s="11">
        <v>2801459549.875</v>
      </c>
      <c r="I26" s="11">
        <v>397307.3</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9239696930.2199993</v>
      </c>
      <c r="C34" s="13" t="s">
        <v>422</v>
      </c>
      <c r="D34" s="13">
        <v>2945533354.1500001</v>
      </c>
      <c r="E34" s="13">
        <v>1775375227.6099999</v>
      </c>
      <c r="F34" s="13">
        <v>3361769.75</v>
      </c>
      <c r="G34" s="13">
        <v>154090847</v>
      </c>
      <c r="H34" s="13">
        <v>14118058128.73</v>
      </c>
      <c r="I34" s="13">
        <v>1818986.3049999999</v>
      </c>
    </row>
    <row r="35" spans="1:9" ht="12" customHeight="1" x14ac:dyDescent="0.2">
      <c r="A35" s="14" t="str">
        <f>"Total "&amp;MID(A20,7,LEN(A20)-13)&amp;" Months"</f>
        <v>Total 5 Months</v>
      </c>
      <c r="B35" s="15">
        <v>9239696930.2199993</v>
      </c>
      <c r="C35" s="15" t="s">
        <v>422</v>
      </c>
      <c r="D35" s="15">
        <v>2945533354.1500001</v>
      </c>
      <c r="E35" s="15">
        <v>1775375227.6099999</v>
      </c>
      <c r="F35" s="15">
        <v>3361769.75</v>
      </c>
      <c r="G35" s="15">
        <v>154090847</v>
      </c>
      <c r="H35" s="15">
        <v>14118058128.73</v>
      </c>
      <c r="I35" s="15">
        <v>1818986.3049999999</v>
      </c>
    </row>
    <row r="36" spans="1:9" ht="12" customHeight="1" x14ac:dyDescent="0.2">
      <c r="A36" s="85"/>
      <c r="B36" s="85"/>
      <c r="C36" s="85"/>
      <c r="D36" s="85"/>
      <c r="E36" s="85"/>
      <c r="F36" s="85"/>
      <c r="G36" s="85"/>
      <c r="H36" s="85"/>
      <c r="I36" s="85"/>
    </row>
    <row r="37" spans="1:9" ht="261.75" customHeight="1" x14ac:dyDescent="0.2">
      <c r="A37" s="87" t="s">
        <v>410</v>
      </c>
      <c r="B37" s="87"/>
      <c r="C37" s="87"/>
      <c r="D37" s="87"/>
      <c r="E37" s="87"/>
      <c r="F37" s="87"/>
      <c r="G37" s="87"/>
      <c r="H37" s="87"/>
      <c r="I37" s="87"/>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sqref="A1:H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92" t="s">
        <v>445</v>
      </c>
      <c r="B1" s="92"/>
      <c r="C1" s="92"/>
      <c r="D1" s="92"/>
      <c r="E1" s="92"/>
      <c r="F1" s="92"/>
      <c r="G1" s="92"/>
      <c r="H1" s="93"/>
      <c r="I1" s="139">
        <v>46150</v>
      </c>
    </row>
    <row r="2" spans="1:9" ht="12" customHeight="1" x14ac:dyDescent="0.2">
      <c r="A2" s="94" t="s">
        <v>255</v>
      </c>
      <c r="B2" s="94"/>
      <c r="C2" s="94"/>
      <c r="D2" s="94"/>
      <c r="E2" s="94"/>
      <c r="F2" s="94"/>
      <c r="G2" s="94"/>
      <c r="H2" s="5"/>
      <c r="I2" s="1"/>
    </row>
    <row r="3" spans="1:9" ht="24" customHeight="1" x14ac:dyDescent="0.2">
      <c r="A3" s="96" t="s">
        <v>50</v>
      </c>
      <c r="B3" s="88" t="s">
        <v>256</v>
      </c>
      <c r="C3" s="88" t="s">
        <v>257</v>
      </c>
      <c r="D3" s="88" t="s">
        <v>141</v>
      </c>
      <c r="E3" s="88" t="s">
        <v>191</v>
      </c>
      <c r="F3" s="88" t="s">
        <v>372</v>
      </c>
      <c r="G3" s="88" t="s">
        <v>321</v>
      </c>
      <c r="H3" s="88" t="s">
        <v>373</v>
      </c>
      <c r="I3" s="90" t="s">
        <v>322</v>
      </c>
    </row>
    <row r="4" spans="1:9" ht="24" customHeight="1" x14ac:dyDescent="0.2">
      <c r="A4" s="97"/>
      <c r="B4" s="89"/>
      <c r="C4" s="89"/>
      <c r="D4" s="89"/>
      <c r="E4" s="89"/>
      <c r="F4" s="89"/>
      <c r="G4" s="89"/>
      <c r="H4" s="89"/>
      <c r="I4" s="91"/>
    </row>
    <row r="5" spans="1:9" ht="12" customHeight="1" x14ac:dyDescent="0.2">
      <c r="A5" s="1"/>
      <c r="B5" s="85" t="str">
        <f>REPT("-",79)&amp;" Dollars "&amp;REPT("-",79)</f>
        <v>------------------------------------------------------------------------------- Dollars -------------------------------------------------------------------------------</v>
      </c>
      <c r="C5" s="85"/>
      <c r="D5" s="85"/>
      <c r="E5" s="85"/>
      <c r="F5" s="85"/>
      <c r="G5" s="85"/>
      <c r="H5" s="85"/>
      <c r="I5" s="85"/>
    </row>
    <row r="6" spans="1:9" ht="12" customHeight="1" x14ac:dyDescent="0.2">
      <c r="A6" s="3" t="s">
        <v>425</v>
      </c>
    </row>
    <row r="7" spans="1:9" ht="12" customHeight="1" x14ac:dyDescent="0.2">
      <c r="A7" s="2" t="str">
        <f>"Oct "&amp;RIGHT(A6,4)-1</f>
        <v>Oct 2024</v>
      </c>
      <c r="B7" s="11" t="s">
        <v>422</v>
      </c>
      <c r="C7" s="11" t="s">
        <v>422</v>
      </c>
      <c r="D7" s="11" t="s">
        <v>422</v>
      </c>
      <c r="E7" s="11" t="s">
        <v>422</v>
      </c>
      <c r="F7" s="11">
        <v>198185419.49000001</v>
      </c>
      <c r="G7" s="11">
        <v>6727854</v>
      </c>
      <c r="H7" s="11" t="s">
        <v>422</v>
      </c>
      <c r="I7" s="11">
        <v>12590138588.613501</v>
      </c>
    </row>
    <row r="8" spans="1:9" ht="12" customHeight="1" x14ac:dyDescent="0.2">
      <c r="A8" s="2" t="str">
        <f>"Nov "&amp;RIGHT(A6,4)-1</f>
        <v>Nov 2024</v>
      </c>
      <c r="B8" s="11">
        <v>80481.600000000006</v>
      </c>
      <c r="C8" s="11" t="s">
        <v>422</v>
      </c>
      <c r="D8" s="11" t="s">
        <v>422</v>
      </c>
      <c r="E8" s="11" t="s">
        <v>422</v>
      </c>
      <c r="F8" s="11">
        <v>175741344.49000001</v>
      </c>
      <c r="G8" s="11">
        <v>16336095</v>
      </c>
      <c r="H8" s="11" t="s">
        <v>422</v>
      </c>
      <c r="I8" s="11">
        <v>11789629562.262699</v>
      </c>
    </row>
    <row r="9" spans="1:9" ht="12" customHeight="1" x14ac:dyDescent="0.2">
      <c r="A9" s="2" t="str">
        <f>"Dec "&amp;RIGHT(A6,4)-1</f>
        <v>Dec 2024</v>
      </c>
      <c r="B9" s="11">
        <v>20102.02</v>
      </c>
      <c r="C9" s="11" t="s">
        <v>422</v>
      </c>
      <c r="D9" s="11" t="s">
        <v>422</v>
      </c>
      <c r="E9" s="11" t="s">
        <v>422</v>
      </c>
      <c r="F9" s="11">
        <v>175532773.71000001</v>
      </c>
      <c r="G9" s="11">
        <v>14240273</v>
      </c>
      <c r="H9" s="11" t="s">
        <v>422</v>
      </c>
      <c r="I9" s="11">
        <v>13035160819.2377</v>
      </c>
    </row>
    <row r="10" spans="1:9" ht="12" customHeight="1" x14ac:dyDescent="0.2">
      <c r="A10" s="2" t="str">
        <f>"Jan "&amp;RIGHT(A6,4)</f>
        <v>Jan 2025</v>
      </c>
      <c r="B10" s="11" t="s">
        <v>422</v>
      </c>
      <c r="C10" s="11" t="s">
        <v>422</v>
      </c>
      <c r="D10" s="11" t="s">
        <v>422</v>
      </c>
      <c r="E10" s="11" t="s">
        <v>422</v>
      </c>
      <c r="F10" s="11">
        <v>128668908.83</v>
      </c>
      <c r="G10" s="11">
        <v>14237741</v>
      </c>
      <c r="H10" s="11" t="s">
        <v>422</v>
      </c>
      <c r="I10" s="11">
        <v>11458699839.0028</v>
      </c>
    </row>
    <row r="11" spans="1:9" ht="12" customHeight="1" x14ac:dyDescent="0.2">
      <c r="A11" s="2" t="str">
        <f>"Feb "&amp;RIGHT(A6,4)</f>
        <v>Feb 2025</v>
      </c>
      <c r="B11" s="11" t="s">
        <v>422</v>
      </c>
      <c r="C11" s="11" t="s">
        <v>422</v>
      </c>
      <c r="D11" s="11" t="s">
        <v>422</v>
      </c>
      <c r="E11" s="11" t="s">
        <v>422</v>
      </c>
      <c r="F11" s="11">
        <v>96539729.920000002</v>
      </c>
      <c r="G11" s="11">
        <v>13849353</v>
      </c>
      <c r="H11" s="11" t="s">
        <v>422</v>
      </c>
      <c r="I11" s="11">
        <v>11388404767.470699</v>
      </c>
    </row>
    <row r="12" spans="1:9" ht="12" customHeight="1" x14ac:dyDescent="0.2">
      <c r="A12" s="2" t="str">
        <f>"Mar "&amp;RIGHT(A6,4)</f>
        <v>Mar 2025</v>
      </c>
      <c r="B12" s="11" t="s">
        <v>422</v>
      </c>
      <c r="C12" s="11" t="s">
        <v>422</v>
      </c>
      <c r="D12" s="11" t="s">
        <v>422</v>
      </c>
      <c r="E12" s="11" t="s">
        <v>422</v>
      </c>
      <c r="F12" s="11">
        <v>113402037.33</v>
      </c>
      <c r="G12" s="11">
        <v>12369418</v>
      </c>
      <c r="H12" s="11" t="s">
        <v>422</v>
      </c>
      <c r="I12" s="11">
        <v>13127252336.686199</v>
      </c>
    </row>
    <row r="13" spans="1:9" ht="12" customHeight="1" x14ac:dyDescent="0.2">
      <c r="A13" s="2" t="str">
        <f>"Apr "&amp;RIGHT(A6,4)</f>
        <v>Apr 2025</v>
      </c>
      <c r="B13" s="11" t="s">
        <v>422</v>
      </c>
      <c r="C13" s="11" t="s">
        <v>422</v>
      </c>
      <c r="D13" s="11" t="s">
        <v>422</v>
      </c>
      <c r="E13" s="11" t="s">
        <v>422</v>
      </c>
      <c r="F13" s="11">
        <v>95313162.670000002</v>
      </c>
      <c r="G13" s="11">
        <v>14572662</v>
      </c>
      <c r="H13" s="11" t="s">
        <v>422</v>
      </c>
      <c r="I13" s="11">
        <v>11649749442.4196</v>
      </c>
    </row>
    <row r="14" spans="1:9" ht="12" customHeight="1" x14ac:dyDescent="0.2">
      <c r="A14" s="2" t="str">
        <f>"May "&amp;RIGHT(A6,4)</f>
        <v>May 2025</v>
      </c>
      <c r="B14" s="11" t="s">
        <v>422</v>
      </c>
      <c r="C14" s="11" t="s">
        <v>422</v>
      </c>
      <c r="D14" s="11" t="s">
        <v>422</v>
      </c>
      <c r="E14" s="11" t="s">
        <v>422</v>
      </c>
      <c r="F14" s="11">
        <v>108990524.45</v>
      </c>
      <c r="G14" s="11">
        <v>15192049</v>
      </c>
      <c r="H14" s="11" t="s">
        <v>422</v>
      </c>
      <c r="I14" s="11">
        <v>11447980706.845501</v>
      </c>
    </row>
    <row r="15" spans="1:9" ht="12" customHeight="1" x14ac:dyDescent="0.2">
      <c r="A15" s="2" t="str">
        <f>"Jun "&amp;RIGHT(A6,4)</f>
        <v>Jun 2025</v>
      </c>
      <c r="B15" s="11" t="s">
        <v>422</v>
      </c>
      <c r="C15" s="11" t="s">
        <v>422</v>
      </c>
      <c r="D15" s="11" t="s">
        <v>422</v>
      </c>
      <c r="E15" s="11" t="s">
        <v>422</v>
      </c>
      <c r="F15" s="11">
        <v>154244560.66999999</v>
      </c>
      <c r="G15" s="11">
        <v>11184553</v>
      </c>
      <c r="H15" s="11" t="s">
        <v>422</v>
      </c>
      <c r="I15" s="11">
        <v>11444019482.791901</v>
      </c>
    </row>
    <row r="16" spans="1:9" ht="12" customHeight="1" x14ac:dyDescent="0.2">
      <c r="A16" s="2" t="str">
        <f>"Jul "&amp;RIGHT(A6,4)</f>
        <v>Jul 2025</v>
      </c>
      <c r="B16" s="11" t="s">
        <v>422</v>
      </c>
      <c r="C16" s="11" t="s">
        <v>422</v>
      </c>
      <c r="D16" s="11" t="s">
        <v>422</v>
      </c>
      <c r="E16" s="11" t="s">
        <v>422</v>
      </c>
      <c r="F16" s="11">
        <v>119218623.29000001</v>
      </c>
      <c r="G16" s="11">
        <v>8636647</v>
      </c>
      <c r="H16" s="11" t="s">
        <v>422</v>
      </c>
      <c r="I16" s="11">
        <v>9475147393.4202003</v>
      </c>
    </row>
    <row r="17" spans="1:9" ht="12" customHeight="1" x14ac:dyDescent="0.2">
      <c r="A17" s="2" t="str">
        <f>"Aug "&amp;RIGHT(A6,4)</f>
        <v>Aug 2025</v>
      </c>
      <c r="B17" s="11" t="s">
        <v>422</v>
      </c>
      <c r="C17" s="11" t="s">
        <v>422</v>
      </c>
      <c r="D17" s="11" t="s">
        <v>422</v>
      </c>
      <c r="E17" s="11" t="s">
        <v>422</v>
      </c>
      <c r="F17" s="11">
        <v>116412085.78</v>
      </c>
      <c r="G17" s="11">
        <v>11629562</v>
      </c>
      <c r="H17" s="11" t="s">
        <v>422</v>
      </c>
      <c r="I17" s="11">
        <v>10534965767.6313</v>
      </c>
    </row>
    <row r="18" spans="1:9" ht="12" customHeight="1" x14ac:dyDescent="0.2">
      <c r="A18" s="2" t="str">
        <f>"Sep "&amp;RIGHT(A6,4)</f>
        <v>Sep 2025</v>
      </c>
      <c r="B18" s="11" t="s">
        <v>422</v>
      </c>
      <c r="C18" s="11" t="s">
        <v>422</v>
      </c>
      <c r="D18" s="11" t="s">
        <v>422</v>
      </c>
      <c r="E18" s="11" t="s">
        <v>422</v>
      </c>
      <c r="F18" s="11">
        <v>191451357.41999999</v>
      </c>
      <c r="G18" s="11">
        <v>24894893</v>
      </c>
      <c r="H18" s="11" t="s">
        <v>422</v>
      </c>
      <c r="I18" s="11">
        <v>14676578352.8743</v>
      </c>
    </row>
    <row r="19" spans="1:9" ht="12" customHeight="1" x14ac:dyDescent="0.2">
      <c r="A19" s="12" t="s">
        <v>55</v>
      </c>
      <c r="B19" s="13">
        <v>100583.62</v>
      </c>
      <c r="C19" s="13" t="s">
        <v>422</v>
      </c>
      <c r="D19" s="13" t="s">
        <v>422</v>
      </c>
      <c r="E19" s="13" t="s">
        <v>422</v>
      </c>
      <c r="F19" s="13">
        <v>1673700528.05</v>
      </c>
      <c r="G19" s="13">
        <v>163871100</v>
      </c>
      <c r="H19" s="13" t="s">
        <v>422</v>
      </c>
      <c r="I19" s="13">
        <v>142617727059.25641</v>
      </c>
    </row>
    <row r="20" spans="1:9" ht="12" customHeight="1" x14ac:dyDescent="0.2">
      <c r="A20" s="14" t="s">
        <v>426</v>
      </c>
      <c r="B20" s="15">
        <v>100583.62</v>
      </c>
      <c r="C20" s="15" t="s">
        <v>422</v>
      </c>
      <c r="D20" s="15" t="s">
        <v>422</v>
      </c>
      <c r="E20" s="15" t="s">
        <v>422</v>
      </c>
      <c r="F20" s="15">
        <v>774668176.44000006</v>
      </c>
      <c r="G20" s="15">
        <v>65391316</v>
      </c>
      <c r="H20" s="15" t="s">
        <v>422</v>
      </c>
      <c r="I20" s="15">
        <v>60262033576.587402</v>
      </c>
    </row>
    <row r="21" spans="1:9" ht="12" customHeight="1" x14ac:dyDescent="0.2">
      <c r="A21" s="3" t="str">
        <f>"FY "&amp;RIGHT(A6,4)+1</f>
        <v>FY 2026</v>
      </c>
    </row>
    <row r="22" spans="1:9" ht="12" customHeight="1" x14ac:dyDescent="0.2">
      <c r="A22" s="2" t="str">
        <f>"Oct "&amp;RIGHT(A6,4)</f>
        <v>Oct 2025</v>
      </c>
      <c r="B22" s="11">
        <v>1858490.71</v>
      </c>
      <c r="C22" s="11" t="s">
        <v>422</v>
      </c>
      <c r="D22" s="11" t="s">
        <v>422</v>
      </c>
      <c r="E22" s="11" t="s">
        <v>422</v>
      </c>
      <c r="F22" s="11">
        <v>126756907.90000001</v>
      </c>
      <c r="G22" s="11">
        <v>35005</v>
      </c>
      <c r="H22" s="11" t="s">
        <v>422</v>
      </c>
      <c r="I22" s="11">
        <v>12550620385.8508</v>
      </c>
    </row>
    <row r="23" spans="1:9" ht="12" customHeight="1" x14ac:dyDescent="0.2">
      <c r="A23" s="2" t="str">
        <f>"Nov "&amp;RIGHT(A6,4)</f>
        <v>Nov 2025</v>
      </c>
      <c r="B23" s="11">
        <v>2111003.71</v>
      </c>
      <c r="C23" s="11" t="s">
        <v>422</v>
      </c>
      <c r="D23" s="11" t="s">
        <v>422</v>
      </c>
      <c r="E23" s="11" t="s">
        <v>422</v>
      </c>
      <c r="F23" s="11">
        <v>122544453.75</v>
      </c>
      <c r="G23" s="11">
        <v>15276567</v>
      </c>
      <c r="H23" s="11" t="s">
        <v>422</v>
      </c>
      <c r="I23" s="11">
        <v>11016583821.032301</v>
      </c>
    </row>
    <row r="24" spans="1:9" ht="12" customHeight="1" x14ac:dyDescent="0.2">
      <c r="A24" s="2" t="str">
        <f>"Dec "&amp;RIGHT(A6,4)</f>
        <v>Dec 2025</v>
      </c>
      <c r="B24" s="11">
        <v>1580970.34</v>
      </c>
      <c r="C24" s="11" t="s">
        <v>422</v>
      </c>
      <c r="D24" s="11" t="s">
        <v>422</v>
      </c>
      <c r="E24" s="11" t="s">
        <v>422</v>
      </c>
      <c r="F24" s="11">
        <v>152376852.83000001</v>
      </c>
      <c r="G24" s="11">
        <v>8392903</v>
      </c>
      <c r="H24" s="11" t="s">
        <v>422</v>
      </c>
      <c r="I24" s="11">
        <v>12236483257.566799</v>
      </c>
    </row>
    <row r="25" spans="1:9" ht="12" customHeight="1" x14ac:dyDescent="0.2">
      <c r="A25" s="2" t="str">
        <f>"Jan "&amp;RIGHT(A6,4)+1</f>
        <v>Jan 2026</v>
      </c>
      <c r="B25" s="11" t="s">
        <v>422</v>
      </c>
      <c r="C25" s="11" t="s">
        <v>422</v>
      </c>
      <c r="D25" s="11" t="s">
        <v>422</v>
      </c>
      <c r="E25" s="11" t="s">
        <v>422</v>
      </c>
      <c r="F25" s="11">
        <v>63552194.670000002</v>
      </c>
      <c r="G25" s="11">
        <v>13619703</v>
      </c>
      <c r="H25" s="11" t="s">
        <v>422</v>
      </c>
      <c r="I25" s="11">
        <v>10700057504.750601</v>
      </c>
    </row>
    <row r="26" spans="1:9" ht="12" customHeight="1" x14ac:dyDescent="0.2">
      <c r="A26" s="2" t="str">
        <f>"Feb "&amp;RIGHT(A6,4)+1</f>
        <v>Feb 2026</v>
      </c>
      <c r="B26" s="11" t="s">
        <v>422</v>
      </c>
      <c r="C26" s="11" t="s">
        <v>422</v>
      </c>
      <c r="D26" s="11" t="s">
        <v>422</v>
      </c>
      <c r="E26" s="11" t="s">
        <v>422</v>
      </c>
      <c r="F26" s="11">
        <v>52970870.07</v>
      </c>
      <c r="G26" s="11">
        <v>8869884</v>
      </c>
      <c r="H26" s="11" t="s">
        <v>422</v>
      </c>
      <c r="I26" s="11">
        <v>10684998671.9151</v>
      </c>
    </row>
    <row r="27" spans="1:9" ht="12" customHeight="1" x14ac:dyDescent="0.2">
      <c r="A27" s="2" t="str">
        <f>"Mar "&amp;RIGHT(A6,4)+1</f>
        <v>Mar 2026</v>
      </c>
      <c r="B27" s="11" t="s">
        <v>422</v>
      </c>
      <c r="C27" s="11" t="s">
        <v>422</v>
      </c>
      <c r="D27" s="11" t="s">
        <v>422</v>
      </c>
      <c r="E27" s="11" t="s">
        <v>422</v>
      </c>
      <c r="F27" s="11" t="s">
        <v>422</v>
      </c>
      <c r="G27" s="11" t="s">
        <v>422</v>
      </c>
      <c r="H27" s="11" t="s">
        <v>422</v>
      </c>
      <c r="I27" s="11" t="s">
        <v>422</v>
      </c>
    </row>
    <row r="28" spans="1:9" ht="12" customHeight="1" x14ac:dyDescent="0.2">
      <c r="A28" s="2" t="str">
        <f>"Apr "&amp;RIGHT(A6,4)+1</f>
        <v>Apr 2026</v>
      </c>
      <c r="B28" s="11" t="s">
        <v>422</v>
      </c>
      <c r="C28" s="11" t="s">
        <v>422</v>
      </c>
      <c r="D28" s="11" t="s">
        <v>422</v>
      </c>
      <c r="E28" s="11" t="s">
        <v>422</v>
      </c>
      <c r="F28" s="11" t="s">
        <v>422</v>
      </c>
      <c r="G28" s="11" t="s">
        <v>422</v>
      </c>
      <c r="H28" s="11" t="s">
        <v>422</v>
      </c>
      <c r="I28" s="11" t="s">
        <v>422</v>
      </c>
    </row>
    <row r="29" spans="1:9" ht="12" customHeight="1" x14ac:dyDescent="0.2">
      <c r="A29" s="2" t="str">
        <f>"May "&amp;RIGHT(A6,4)+1</f>
        <v>May 2026</v>
      </c>
      <c r="B29" s="11" t="s">
        <v>422</v>
      </c>
      <c r="C29" s="11" t="s">
        <v>422</v>
      </c>
      <c r="D29" s="11" t="s">
        <v>422</v>
      </c>
      <c r="E29" s="11" t="s">
        <v>422</v>
      </c>
      <c r="F29" s="11" t="s">
        <v>422</v>
      </c>
      <c r="G29" s="11" t="s">
        <v>422</v>
      </c>
      <c r="H29" s="11" t="s">
        <v>422</v>
      </c>
      <c r="I29" s="11" t="s">
        <v>422</v>
      </c>
    </row>
    <row r="30" spans="1:9" ht="12" customHeight="1" x14ac:dyDescent="0.2">
      <c r="A30" s="2" t="str">
        <f>"Jun "&amp;RIGHT(A6,4)+1</f>
        <v>Jun 2026</v>
      </c>
      <c r="B30" s="11" t="s">
        <v>422</v>
      </c>
      <c r="C30" s="11" t="s">
        <v>422</v>
      </c>
      <c r="D30" s="11" t="s">
        <v>422</v>
      </c>
      <c r="E30" s="11" t="s">
        <v>422</v>
      </c>
      <c r="F30" s="11" t="s">
        <v>422</v>
      </c>
      <c r="G30" s="11" t="s">
        <v>422</v>
      </c>
      <c r="H30" s="11" t="s">
        <v>422</v>
      </c>
      <c r="I30" s="11" t="s">
        <v>422</v>
      </c>
    </row>
    <row r="31" spans="1:9" ht="12" customHeight="1" x14ac:dyDescent="0.2">
      <c r="A31" s="2" t="str">
        <f>"Jul "&amp;RIGHT(A6,4)+1</f>
        <v>Jul 2026</v>
      </c>
      <c r="B31" s="11" t="s">
        <v>422</v>
      </c>
      <c r="C31" s="11" t="s">
        <v>422</v>
      </c>
      <c r="D31" s="11" t="s">
        <v>422</v>
      </c>
      <c r="E31" s="11" t="s">
        <v>422</v>
      </c>
      <c r="F31" s="11" t="s">
        <v>422</v>
      </c>
      <c r="G31" s="11" t="s">
        <v>422</v>
      </c>
      <c r="H31" s="11" t="s">
        <v>422</v>
      </c>
      <c r="I31" s="11" t="s">
        <v>422</v>
      </c>
    </row>
    <row r="32" spans="1:9" ht="12" customHeight="1" x14ac:dyDescent="0.2">
      <c r="A32" s="2" t="str">
        <f>"Aug "&amp;RIGHT(A6,4)+1</f>
        <v>Aug 2026</v>
      </c>
      <c r="B32" s="11" t="s">
        <v>422</v>
      </c>
      <c r="C32" s="11" t="s">
        <v>422</v>
      </c>
      <c r="D32" s="11" t="s">
        <v>422</v>
      </c>
      <c r="E32" s="11" t="s">
        <v>422</v>
      </c>
      <c r="F32" s="11" t="s">
        <v>422</v>
      </c>
      <c r="G32" s="11" t="s">
        <v>422</v>
      </c>
      <c r="H32" s="11" t="s">
        <v>422</v>
      </c>
      <c r="I32" s="11" t="s">
        <v>422</v>
      </c>
    </row>
    <row r="33" spans="1:9" ht="12" customHeight="1" x14ac:dyDescent="0.2">
      <c r="A33" s="2" t="str">
        <f>"Sep "&amp;RIGHT(A6,4)+1</f>
        <v>Sep 2026</v>
      </c>
      <c r="B33" s="11" t="s">
        <v>422</v>
      </c>
      <c r="C33" s="11" t="s">
        <v>422</v>
      </c>
      <c r="D33" s="11" t="s">
        <v>422</v>
      </c>
      <c r="E33" s="11" t="s">
        <v>422</v>
      </c>
      <c r="F33" s="11" t="s">
        <v>422</v>
      </c>
      <c r="G33" s="11" t="s">
        <v>422</v>
      </c>
      <c r="H33" s="11" t="s">
        <v>422</v>
      </c>
      <c r="I33" s="11" t="s">
        <v>422</v>
      </c>
    </row>
    <row r="34" spans="1:9" ht="12" customHeight="1" x14ac:dyDescent="0.2">
      <c r="A34" s="12" t="s">
        <v>55</v>
      </c>
      <c r="B34" s="13">
        <v>5550464.7599999998</v>
      </c>
      <c r="C34" s="13" t="s">
        <v>422</v>
      </c>
      <c r="D34" s="13" t="s">
        <v>422</v>
      </c>
      <c r="E34" s="13" t="s">
        <v>422</v>
      </c>
      <c r="F34" s="13">
        <v>518201279.22000003</v>
      </c>
      <c r="G34" s="13">
        <v>46194062</v>
      </c>
      <c r="H34" s="13" t="s">
        <v>422</v>
      </c>
      <c r="I34" s="13">
        <v>57188743641.115601</v>
      </c>
    </row>
    <row r="35" spans="1:9" ht="12" customHeight="1" x14ac:dyDescent="0.2">
      <c r="A35" s="14" t="str">
        <f>"Total "&amp;MID(A20,7,LEN(A20)-13)&amp;" Months"</f>
        <v>Total 5 Months</v>
      </c>
      <c r="B35" s="15">
        <v>5550464.7599999998</v>
      </c>
      <c r="C35" s="15" t="s">
        <v>422</v>
      </c>
      <c r="D35" s="15" t="s">
        <v>422</v>
      </c>
      <c r="E35" s="15" t="s">
        <v>422</v>
      </c>
      <c r="F35" s="15">
        <v>518201279.22000003</v>
      </c>
      <c r="G35" s="15">
        <v>46194062</v>
      </c>
      <c r="H35" s="15" t="s">
        <v>422</v>
      </c>
      <c r="I35" s="15">
        <v>57188743641.115601</v>
      </c>
    </row>
    <row r="36" spans="1:9" ht="12" customHeight="1" x14ac:dyDescent="0.2">
      <c r="A36" s="85"/>
      <c r="B36" s="85"/>
      <c r="C36" s="85"/>
      <c r="D36" s="85"/>
      <c r="E36" s="85"/>
      <c r="F36" s="85"/>
      <c r="G36" s="85"/>
      <c r="H36" s="85"/>
      <c r="I36" s="85"/>
    </row>
    <row r="37" spans="1:9" ht="78.599999999999994" customHeight="1" x14ac:dyDescent="0.2">
      <c r="A37" s="87" t="s">
        <v>384</v>
      </c>
      <c r="B37" s="87"/>
      <c r="C37" s="87"/>
      <c r="D37" s="87"/>
      <c r="E37" s="87"/>
      <c r="F37" s="87"/>
      <c r="G37" s="87"/>
      <c r="H37" s="87"/>
      <c r="I37" s="87"/>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92" t="s">
        <v>445</v>
      </c>
      <c r="B1" s="93"/>
      <c r="C1" s="93"/>
      <c r="D1" s="93"/>
      <c r="E1" s="93"/>
      <c r="F1" s="93"/>
      <c r="G1" s="93"/>
      <c r="H1" s="93"/>
      <c r="I1" s="93"/>
      <c r="J1" s="93"/>
      <c r="K1" s="93"/>
      <c r="L1" s="93"/>
      <c r="M1" s="93"/>
      <c r="N1" s="93"/>
      <c r="O1" s="93"/>
      <c r="P1" s="93"/>
      <c r="Q1" s="139">
        <v>46150</v>
      </c>
    </row>
    <row r="2" spans="1:19" x14ac:dyDescent="0.2">
      <c r="A2" s="92" t="s">
        <v>339</v>
      </c>
      <c r="B2" s="93"/>
      <c r="C2" s="93"/>
      <c r="D2" s="93"/>
      <c r="E2" s="93"/>
      <c r="F2" s="93"/>
      <c r="G2" s="93"/>
      <c r="H2" s="93"/>
      <c r="I2" s="93"/>
      <c r="J2" s="93"/>
      <c r="K2" s="93"/>
      <c r="L2" s="93"/>
      <c r="M2" s="93"/>
      <c r="N2" s="93"/>
      <c r="O2" s="93"/>
      <c r="P2" s="93"/>
    </row>
    <row r="3" spans="1:19" s="29" customFormat="1" ht="25.15" customHeight="1" x14ac:dyDescent="0.2">
      <c r="A3" s="28" t="s">
        <v>340</v>
      </c>
      <c r="B3" s="103" t="s">
        <v>341</v>
      </c>
      <c r="C3" s="103"/>
      <c r="D3" s="104"/>
      <c r="E3" s="105" t="s">
        <v>342</v>
      </c>
      <c r="F3" s="105"/>
      <c r="G3" s="106"/>
      <c r="H3" s="103" t="s">
        <v>343</v>
      </c>
      <c r="I3" s="103"/>
      <c r="J3" s="104"/>
      <c r="K3" s="103" t="s">
        <v>344</v>
      </c>
      <c r="L3" s="103"/>
      <c r="M3" s="107"/>
      <c r="N3" s="103" t="s">
        <v>345</v>
      </c>
      <c r="O3" s="103"/>
      <c r="P3" s="104"/>
      <c r="Q3" s="103" t="s">
        <v>346</v>
      </c>
      <c r="R3" s="103"/>
      <c r="S3" s="104"/>
    </row>
    <row r="4" spans="1:19" s="30" customFormat="1" ht="11.25" x14ac:dyDescent="0.2">
      <c r="A4" s="108" t="s">
        <v>50</v>
      </c>
      <c r="B4" s="110" t="s">
        <v>347</v>
      </c>
      <c r="C4" s="110"/>
      <c r="D4" s="101" t="s">
        <v>127</v>
      </c>
      <c r="E4" s="110" t="s">
        <v>347</v>
      </c>
      <c r="F4" s="110"/>
      <c r="G4" s="101" t="s">
        <v>127</v>
      </c>
      <c r="H4" s="110" t="s">
        <v>347</v>
      </c>
      <c r="I4" s="110"/>
      <c r="J4" s="101" t="s">
        <v>127</v>
      </c>
      <c r="K4" s="110" t="s">
        <v>347</v>
      </c>
      <c r="L4" s="110"/>
      <c r="M4" s="101" t="s">
        <v>127</v>
      </c>
      <c r="N4" s="110" t="s">
        <v>347</v>
      </c>
      <c r="O4" s="110"/>
      <c r="P4" s="101" t="s">
        <v>127</v>
      </c>
      <c r="Q4" s="110" t="s">
        <v>348</v>
      </c>
      <c r="R4" s="110"/>
      <c r="S4" s="101" t="s">
        <v>127</v>
      </c>
    </row>
    <row r="5" spans="1:19" s="30" customFormat="1" ht="11.25" x14ac:dyDescent="0.2">
      <c r="A5" s="109"/>
      <c r="B5" s="31" t="s">
        <v>59</v>
      </c>
      <c r="C5" s="32" t="s">
        <v>60</v>
      </c>
      <c r="D5" s="102"/>
      <c r="E5" s="31" t="s">
        <v>59</v>
      </c>
      <c r="F5" s="32" t="s">
        <v>60</v>
      </c>
      <c r="G5" s="102"/>
      <c r="H5" s="31" t="s">
        <v>59</v>
      </c>
      <c r="I5" s="32" t="s">
        <v>60</v>
      </c>
      <c r="J5" s="111"/>
      <c r="K5" s="31" t="s">
        <v>59</v>
      </c>
      <c r="L5" s="32" t="s">
        <v>60</v>
      </c>
      <c r="M5" s="102"/>
      <c r="N5" s="31" t="s">
        <v>59</v>
      </c>
      <c r="O5" s="32" t="s">
        <v>60</v>
      </c>
      <c r="P5" s="111"/>
      <c r="Q5" s="31" t="s">
        <v>59</v>
      </c>
      <c r="R5" s="32" t="s">
        <v>60</v>
      </c>
      <c r="S5" s="102"/>
    </row>
    <row r="6" spans="1:19" x14ac:dyDescent="0.2">
      <c r="A6" s="3" t="s">
        <v>425</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21043697</v>
      </c>
      <c r="C7" s="37">
        <v>39573688</v>
      </c>
      <c r="D7" s="37">
        <v>7584870735</v>
      </c>
      <c r="E7" s="36">
        <v>252691</v>
      </c>
      <c r="F7" s="37">
        <v>594396</v>
      </c>
      <c r="G7" s="38">
        <v>73145289</v>
      </c>
      <c r="H7" s="37">
        <v>90341</v>
      </c>
      <c r="I7" s="37">
        <v>181550</v>
      </c>
      <c r="J7" s="38">
        <v>20264742</v>
      </c>
      <c r="K7" s="37">
        <v>316582</v>
      </c>
      <c r="L7" s="37">
        <v>653057</v>
      </c>
      <c r="M7" s="38">
        <v>90899857</v>
      </c>
      <c r="N7" s="37" t="s">
        <v>422</v>
      </c>
      <c r="O7" s="37" t="s">
        <v>422</v>
      </c>
      <c r="P7" s="38">
        <v>81924</v>
      </c>
      <c r="Q7" s="37">
        <v>21296388</v>
      </c>
      <c r="R7" s="37">
        <v>40168084</v>
      </c>
      <c r="S7" s="38">
        <v>7769262547</v>
      </c>
    </row>
    <row r="8" spans="1:19" x14ac:dyDescent="0.2">
      <c r="A8" s="2" t="str">
        <f>"Nov "&amp;RIGHT(A6,4)-1</f>
        <v>Nov 2024</v>
      </c>
      <c r="B8" s="36">
        <v>22713066</v>
      </c>
      <c r="C8" s="37">
        <v>42511223</v>
      </c>
      <c r="D8" s="37">
        <v>8108546787</v>
      </c>
      <c r="E8" s="36">
        <v>216828</v>
      </c>
      <c r="F8" s="37">
        <v>510359</v>
      </c>
      <c r="G8" s="37">
        <v>159732155</v>
      </c>
      <c r="H8" s="36">
        <v>213581</v>
      </c>
      <c r="I8" s="37">
        <v>434694</v>
      </c>
      <c r="J8" s="37">
        <v>55532648</v>
      </c>
      <c r="K8" s="36">
        <v>32244</v>
      </c>
      <c r="L8" s="37">
        <v>69793</v>
      </c>
      <c r="M8" s="37">
        <v>19593734</v>
      </c>
      <c r="N8" s="36" t="s">
        <v>422</v>
      </c>
      <c r="O8" s="37" t="s">
        <v>422</v>
      </c>
      <c r="P8" s="37">
        <v>76033</v>
      </c>
      <c r="Q8" s="36">
        <v>22929894</v>
      </c>
      <c r="R8" s="37">
        <v>43021582</v>
      </c>
      <c r="S8" s="38">
        <v>8343481357</v>
      </c>
    </row>
    <row r="9" spans="1:19" x14ac:dyDescent="0.2">
      <c r="A9" s="2" t="str">
        <f>"Dec "&amp;RIGHT(A6,4)-1</f>
        <v>Dec 2024</v>
      </c>
      <c r="B9" s="36">
        <v>22751338</v>
      </c>
      <c r="C9" s="37">
        <v>42554823</v>
      </c>
      <c r="D9" s="37">
        <v>8056224972</v>
      </c>
      <c r="E9" s="36">
        <v>151085</v>
      </c>
      <c r="F9" s="37">
        <v>402556</v>
      </c>
      <c r="G9" s="37">
        <v>69861844</v>
      </c>
      <c r="H9" s="36">
        <v>3737</v>
      </c>
      <c r="I9" s="37">
        <v>7970</v>
      </c>
      <c r="J9" s="37">
        <v>33710340</v>
      </c>
      <c r="K9" s="36">
        <v>19977</v>
      </c>
      <c r="L9" s="37">
        <v>48696</v>
      </c>
      <c r="M9" s="37">
        <v>17840883</v>
      </c>
      <c r="N9" s="36" t="s">
        <v>422</v>
      </c>
      <c r="O9" s="37" t="s">
        <v>422</v>
      </c>
      <c r="P9" s="37">
        <v>70072</v>
      </c>
      <c r="Q9" s="36">
        <v>22902423</v>
      </c>
      <c r="R9" s="37">
        <v>42957379</v>
      </c>
      <c r="S9" s="38">
        <v>8177708111</v>
      </c>
    </row>
    <row r="10" spans="1:19" x14ac:dyDescent="0.2">
      <c r="A10" s="2" t="str">
        <f>"Jan "&amp;RIGHT(A6,4)</f>
        <v>Jan 2025</v>
      </c>
      <c r="B10" s="36">
        <v>22718570</v>
      </c>
      <c r="C10" s="37">
        <v>42828405</v>
      </c>
      <c r="D10" s="37">
        <v>7946486620</v>
      </c>
      <c r="E10" s="36">
        <v>17</v>
      </c>
      <c r="F10" s="37">
        <v>47</v>
      </c>
      <c r="G10" s="37">
        <v>11078</v>
      </c>
      <c r="H10" s="36">
        <v>1</v>
      </c>
      <c r="I10" s="37">
        <v>2</v>
      </c>
      <c r="J10" s="37">
        <v>92540</v>
      </c>
      <c r="K10" s="36">
        <v>61471</v>
      </c>
      <c r="L10" s="37">
        <v>112159</v>
      </c>
      <c r="M10" s="37">
        <v>15668571</v>
      </c>
      <c r="N10" s="36" t="s">
        <v>422</v>
      </c>
      <c r="O10" s="37" t="s">
        <v>422</v>
      </c>
      <c r="P10" s="37">
        <v>45554</v>
      </c>
      <c r="Q10" s="36">
        <v>22718587</v>
      </c>
      <c r="R10" s="37">
        <v>42828452</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422</v>
      </c>
      <c r="O11" s="37" t="s">
        <v>422</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422</v>
      </c>
      <c r="O12" s="37" t="s">
        <v>422</v>
      </c>
      <c r="P12" s="37">
        <v>111173</v>
      </c>
      <c r="Q12" s="36">
        <v>22633956</v>
      </c>
      <c r="R12" s="37">
        <v>42193855</v>
      </c>
      <c r="S12" s="38">
        <v>7935843121</v>
      </c>
    </row>
    <row r="13" spans="1:19" x14ac:dyDescent="0.2">
      <c r="A13" s="2" t="str">
        <f>"Apr "&amp;RIGHT(A6,4)</f>
        <v>Apr 2025</v>
      </c>
      <c r="B13" s="36">
        <v>22531009</v>
      </c>
      <c r="C13" s="37">
        <v>42353144</v>
      </c>
      <c r="D13" s="37">
        <v>7923573898</v>
      </c>
      <c r="E13" s="36">
        <v>3</v>
      </c>
      <c r="F13" s="37">
        <v>5</v>
      </c>
      <c r="G13" s="37">
        <v>-13157309</v>
      </c>
      <c r="H13" s="36">
        <v>544</v>
      </c>
      <c r="I13" s="37">
        <v>544</v>
      </c>
      <c r="J13" s="37">
        <v>0</v>
      </c>
      <c r="K13" s="36">
        <v>8201</v>
      </c>
      <c r="L13" s="37">
        <v>16071</v>
      </c>
      <c r="M13" s="37">
        <v>2473571</v>
      </c>
      <c r="N13" s="36" t="s">
        <v>422</v>
      </c>
      <c r="O13" s="37" t="s">
        <v>422</v>
      </c>
      <c r="P13" s="37">
        <v>73371</v>
      </c>
      <c r="Q13" s="36">
        <v>22531012</v>
      </c>
      <c r="R13" s="37">
        <v>42353149</v>
      </c>
      <c r="S13" s="38">
        <v>7912963531</v>
      </c>
    </row>
    <row r="14" spans="1:19" x14ac:dyDescent="0.2">
      <c r="A14" s="2" t="str">
        <f>"May "&amp;RIGHT(A6,4)</f>
        <v>May 2025</v>
      </c>
      <c r="B14" s="36">
        <v>22490693</v>
      </c>
      <c r="C14" s="37">
        <v>42243777</v>
      </c>
      <c r="D14" s="37">
        <v>7869773249</v>
      </c>
      <c r="E14" s="36">
        <v>1715</v>
      </c>
      <c r="F14" s="37">
        <v>4524</v>
      </c>
      <c r="G14" s="37">
        <v>-13151209</v>
      </c>
      <c r="H14" s="36">
        <v>1</v>
      </c>
      <c r="I14" s="37">
        <v>1</v>
      </c>
      <c r="J14" s="37">
        <v>1468</v>
      </c>
      <c r="K14" s="36">
        <v>17061</v>
      </c>
      <c r="L14" s="37">
        <v>40873</v>
      </c>
      <c r="M14" s="37">
        <v>13590652</v>
      </c>
      <c r="N14" s="36" t="s">
        <v>422</v>
      </c>
      <c r="O14" s="37" t="s">
        <v>422</v>
      </c>
      <c r="P14" s="37">
        <v>53578</v>
      </c>
      <c r="Q14" s="36">
        <v>22492408</v>
      </c>
      <c r="R14" s="37">
        <v>42248301</v>
      </c>
      <c r="S14" s="38">
        <v>7870267738</v>
      </c>
    </row>
    <row r="15" spans="1:19" x14ac:dyDescent="0.2">
      <c r="A15" s="2" t="str">
        <f>"Jun "&amp;RIGHT(A6,4)</f>
        <v>Jun 2025</v>
      </c>
      <c r="B15" s="36">
        <v>22386534</v>
      </c>
      <c r="C15" s="37">
        <v>42082283</v>
      </c>
      <c r="D15" s="37">
        <v>7801493008</v>
      </c>
      <c r="E15" s="36">
        <v>1057</v>
      </c>
      <c r="F15" s="37">
        <v>2597</v>
      </c>
      <c r="G15" s="37">
        <v>-12799090</v>
      </c>
      <c r="H15" s="36">
        <v>2</v>
      </c>
      <c r="I15" s="37">
        <v>6</v>
      </c>
      <c r="J15" s="37">
        <v>3860</v>
      </c>
      <c r="K15" s="36">
        <v>14074</v>
      </c>
      <c r="L15" s="37">
        <v>33525</v>
      </c>
      <c r="M15" s="37">
        <v>4876586</v>
      </c>
      <c r="N15" s="36" t="s">
        <v>422</v>
      </c>
      <c r="O15" s="37" t="s">
        <v>422</v>
      </c>
      <c r="P15" s="37">
        <v>55289</v>
      </c>
      <c r="Q15" s="36">
        <v>22387591</v>
      </c>
      <c r="R15" s="37">
        <v>42084880</v>
      </c>
      <c r="S15" s="38">
        <v>7793629653</v>
      </c>
    </row>
    <row r="16" spans="1:19" x14ac:dyDescent="0.2">
      <c r="A16" s="2" t="str">
        <f>"Jul "&amp;RIGHT(A6,4)</f>
        <v>Jul 2025</v>
      </c>
      <c r="B16" s="36">
        <v>22349186</v>
      </c>
      <c r="C16" s="37">
        <v>42012827</v>
      </c>
      <c r="D16" s="37">
        <v>7828732548</v>
      </c>
      <c r="E16" s="36">
        <v>1</v>
      </c>
      <c r="F16" s="37">
        <v>3</v>
      </c>
      <c r="G16" s="37">
        <v>-13854319</v>
      </c>
      <c r="H16" s="36">
        <v>0</v>
      </c>
      <c r="I16" s="37">
        <v>0</v>
      </c>
      <c r="J16" s="37">
        <v>0</v>
      </c>
      <c r="K16" s="36">
        <v>8560</v>
      </c>
      <c r="L16" s="37">
        <v>19999</v>
      </c>
      <c r="M16" s="37">
        <v>2930304</v>
      </c>
      <c r="N16" s="36" t="s">
        <v>422</v>
      </c>
      <c r="O16" s="37" t="s">
        <v>422</v>
      </c>
      <c r="P16" s="37">
        <v>48246</v>
      </c>
      <c r="Q16" s="36">
        <v>22349187</v>
      </c>
      <c r="R16" s="37">
        <v>42012830</v>
      </c>
      <c r="S16" s="38">
        <v>7817856779</v>
      </c>
    </row>
    <row r="17" spans="1:19" x14ac:dyDescent="0.2">
      <c r="A17" s="2" t="str">
        <f>"Aug "&amp;RIGHT(A6,4)</f>
        <v>Aug 2025</v>
      </c>
      <c r="B17" s="36">
        <v>22247090</v>
      </c>
      <c r="C17" s="37">
        <v>41826374</v>
      </c>
      <c r="D17" s="37">
        <v>7792554565</v>
      </c>
      <c r="E17" s="36">
        <v>3988</v>
      </c>
      <c r="F17" s="37">
        <v>10526</v>
      </c>
      <c r="G17" s="37">
        <v>-11844550</v>
      </c>
      <c r="H17" s="36">
        <v>1240</v>
      </c>
      <c r="I17" s="37">
        <v>3585</v>
      </c>
      <c r="J17" s="37">
        <v>436454</v>
      </c>
      <c r="K17" s="36">
        <v>13557</v>
      </c>
      <c r="L17" s="37">
        <v>34786</v>
      </c>
      <c r="M17" s="37">
        <v>4592117</v>
      </c>
      <c r="N17" s="36" t="s">
        <v>422</v>
      </c>
      <c r="O17" s="37" t="s">
        <v>422</v>
      </c>
      <c r="P17" s="37">
        <v>65644</v>
      </c>
      <c r="Q17" s="36">
        <v>22251078</v>
      </c>
      <c r="R17" s="37">
        <v>41836900</v>
      </c>
      <c r="S17" s="38">
        <v>7785804230</v>
      </c>
    </row>
    <row r="18" spans="1:19" x14ac:dyDescent="0.2">
      <c r="A18" s="2" t="str">
        <f>"Sep "&amp;RIGHT(A6,4)</f>
        <v>Sep 2025</v>
      </c>
      <c r="B18" s="36">
        <v>22167197</v>
      </c>
      <c r="C18" s="37">
        <v>41632863</v>
      </c>
      <c r="D18" s="37">
        <v>7718694229</v>
      </c>
      <c r="E18" s="36">
        <v>126</v>
      </c>
      <c r="F18" s="37">
        <v>227</v>
      </c>
      <c r="G18" s="37">
        <v>-12996405</v>
      </c>
      <c r="H18" s="36">
        <v>3</v>
      </c>
      <c r="I18" s="37">
        <v>9</v>
      </c>
      <c r="J18" s="37">
        <v>937</v>
      </c>
      <c r="K18" s="36">
        <v>14644</v>
      </c>
      <c r="L18" s="37">
        <v>36259</v>
      </c>
      <c r="M18" s="37">
        <v>12400192</v>
      </c>
      <c r="N18" s="36" t="s">
        <v>422</v>
      </c>
      <c r="O18" s="37" t="s">
        <v>422</v>
      </c>
      <c r="P18" s="37">
        <v>101321</v>
      </c>
      <c r="Q18" s="36">
        <v>22167323</v>
      </c>
      <c r="R18" s="37">
        <v>41633090</v>
      </c>
      <c r="S18" s="39">
        <v>7718200274</v>
      </c>
    </row>
    <row r="19" spans="1:19" s="42" customFormat="1" x14ac:dyDescent="0.2">
      <c r="A19" s="40" t="s">
        <v>55</v>
      </c>
      <c r="B19" s="41">
        <v>22385350</v>
      </c>
      <c r="C19" s="41">
        <v>41997819.5</v>
      </c>
      <c r="D19" s="41">
        <v>94472947921</v>
      </c>
      <c r="E19" s="41">
        <v>52998.25</v>
      </c>
      <c r="F19" s="41">
        <v>128765.9167</v>
      </c>
      <c r="G19" s="41">
        <v>200576407</v>
      </c>
      <c r="H19" s="41">
        <v>26380.166700000002</v>
      </c>
      <c r="I19" s="41">
        <v>53817.083299999998</v>
      </c>
      <c r="J19" s="41">
        <v>111502332</v>
      </c>
      <c r="K19" s="41">
        <v>50943.416700000002</v>
      </c>
      <c r="L19" s="41">
        <v>104392.8333</v>
      </c>
      <c r="M19" s="41">
        <v>208673030</v>
      </c>
      <c r="N19" s="41" t="s">
        <v>422</v>
      </c>
      <c r="O19" s="41" t="s">
        <v>422</v>
      </c>
      <c r="P19" s="41">
        <v>843732</v>
      </c>
      <c r="Q19" s="41">
        <v>22438348.25</v>
      </c>
      <c r="R19" s="41">
        <v>42126585.416699998</v>
      </c>
      <c r="S19" s="41">
        <v>94994543422</v>
      </c>
    </row>
    <row r="20" spans="1:19" s="42" customFormat="1" x14ac:dyDescent="0.2">
      <c r="A20" s="14" t="s">
        <v>426</v>
      </c>
      <c r="B20" s="43">
        <v>22365026.199999999</v>
      </c>
      <c r="C20" s="43">
        <v>41929094.399999999</v>
      </c>
      <c r="D20" s="43">
        <v>39594275978</v>
      </c>
      <c r="E20" s="43">
        <v>124498.6</v>
      </c>
      <c r="F20" s="43">
        <v>302109.59999999998</v>
      </c>
      <c r="G20" s="43">
        <v>291407756</v>
      </c>
      <c r="H20" s="43">
        <v>62269</v>
      </c>
      <c r="I20" s="43">
        <v>126007.6</v>
      </c>
      <c r="J20" s="43">
        <v>110370215</v>
      </c>
      <c r="K20" s="43">
        <v>104567.6</v>
      </c>
      <c r="L20" s="43">
        <v>209176.4</v>
      </c>
      <c r="M20" s="43">
        <v>163589037</v>
      </c>
      <c r="N20" s="43" t="s">
        <v>422</v>
      </c>
      <c r="O20" s="43" t="s">
        <v>422</v>
      </c>
      <c r="P20" s="43">
        <v>335110</v>
      </c>
      <c r="Q20" s="43">
        <v>22489524.800000001</v>
      </c>
      <c r="R20" s="43">
        <v>42231204</v>
      </c>
      <c r="S20" s="43">
        <v>40159978096</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7819556324</v>
      </c>
      <c r="E22" s="36">
        <v>1</v>
      </c>
      <c r="F22" s="37">
        <v>6</v>
      </c>
      <c r="G22" s="37">
        <v>-13315159</v>
      </c>
      <c r="H22" s="36">
        <v>1</v>
      </c>
      <c r="I22" s="37">
        <v>6</v>
      </c>
      <c r="J22" s="37">
        <v>195</v>
      </c>
      <c r="K22" s="36">
        <v>1469</v>
      </c>
      <c r="L22" s="37">
        <v>3712</v>
      </c>
      <c r="M22" s="37">
        <v>5353070</v>
      </c>
      <c r="N22" s="36" t="s">
        <v>422</v>
      </c>
      <c r="O22" s="37" t="s">
        <v>422</v>
      </c>
      <c r="P22" s="37">
        <v>9417</v>
      </c>
      <c r="Q22" s="36">
        <v>21915695</v>
      </c>
      <c r="R22" s="37">
        <v>41091800</v>
      </c>
      <c r="S22" s="38">
        <v>7811603847</v>
      </c>
    </row>
    <row r="23" spans="1:19" x14ac:dyDescent="0.2">
      <c r="A23" s="2" t="str">
        <f>"Nov "&amp;RIGHT(A6,4)</f>
        <v>Nov 2025</v>
      </c>
      <c r="B23" s="36">
        <v>21565975</v>
      </c>
      <c r="C23" s="37">
        <v>39997940</v>
      </c>
      <c r="D23" s="37">
        <v>7688638934</v>
      </c>
      <c r="E23" s="36">
        <v>0</v>
      </c>
      <c r="F23" s="37">
        <v>0</v>
      </c>
      <c r="G23" s="37">
        <v>-237912</v>
      </c>
      <c r="H23" s="36">
        <v>2</v>
      </c>
      <c r="I23" s="37">
        <v>2</v>
      </c>
      <c r="J23" s="37">
        <v>697</v>
      </c>
      <c r="K23" s="36">
        <v>677</v>
      </c>
      <c r="L23" s="37">
        <v>1772</v>
      </c>
      <c r="M23" s="37">
        <v>198354</v>
      </c>
      <c r="N23" s="36" t="s">
        <v>422</v>
      </c>
      <c r="O23" s="37" t="s">
        <v>422</v>
      </c>
      <c r="P23" s="37">
        <v>30596</v>
      </c>
      <c r="Q23" s="36">
        <v>21565975</v>
      </c>
      <c r="R23" s="37">
        <v>39997940</v>
      </c>
      <c r="S23" s="38">
        <v>7688630669</v>
      </c>
    </row>
    <row r="24" spans="1:19" x14ac:dyDescent="0.2">
      <c r="A24" s="2" t="str">
        <f>"Dec "&amp;RIGHT(A6,4)</f>
        <v>Dec 2025</v>
      </c>
      <c r="B24" s="36">
        <v>21218367</v>
      </c>
      <c r="C24" s="37">
        <v>39205146</v>
      </c>
      <c r="D24" s="37">
        <v>7560137553</v>
      </c>
      <c r="E24" s="36">
        <v>0</v>
      </c>
      <c r="F24" s="37">
        <v>0</v>
      </c>
      <c r="G24" s="37">
        <v>-68584344</v>
      </c>
      <c r="H24" s="36">
        <v>0</v>
      </c>
      <c r="I24" s="37">
        <v>0</v>
      </c>
      <c r="J24" s="37">
        <v>0</v>
      </c>
      <c r="K24" s="36">
        <v>2266</v>
      </c>
      <c r="L24" s="37">
        <v>5172</v>
      </c>
      <c r="M24" s="37">
        <v>672431</v>
      </c>
      <c r="N24" s="36" t="s">
        <v>422</v>
      </c>
      <c r="O24" s="37" t="s">
        <v>422</v>
      </c>
      <c r="P24" s="37">
        <v>23459</v>
      </c>
      <c r="Q24" s="36">
        <v>21218367</v>
      </c>
      <c r="R24" s="37">
        <v>39205146</v>
      </c>
      <c r="S24" s="38">
        <v>7492249099</v>
      </c>
    </row>
    <row r="25" spans="1:19" x14ac:dyDescent="0.2">
      <c r="A25" s="2" t="str">
        <f>"Jan "&amp;RIGHT(A6,4)+1</f>
        <v>Jan 2026</v>
      </c>
      <c r="B25" s="36">
        <v>20920416</v>
      </c>
      <c r="C25" s="37">
        <v>38535642</v>
      </c>
      <c r="D25" s="37">
        <v>7335232884</v>
      </c>
      <c r="E25" s="36">
        <v>0</v>
      </c>
      <c r="F25" s="37">
        <v>0</v>
      </c>
      <c r="G25" s="37">
        <v>-441</v>
      </c>
      <c r="H25" s="36">
        <v>1</v>
      </c>
      <c r="I25" s="37">
        <v>2</v>
      </c>
      <c r="J25" s="37">
        <v>9120</v>
      </c>
      <c r="K25" s="36">
        <v>4075</v>
      </c>
      <c r="L25" s="37">
        <v>8214</v>
      </c>
      <c r="M25" s="37">
        <v>2457451</v>
      </c>
      <c r="N25" s="36" t="s">
        <v>422</v>
      </c>
      <c r="O25" s="37" t="s">
        <v>422</v>
      </c>
      <c r="P25" s="37">
        <v>7298</v>
      </c>
      <c r="Q25" s="36">
        <v>20920416</v>
      </c>
      <c r="R25" s="37">
        <v>38535642</v>
      </c>
      <c r="S25" s="38">
        <v>7337706312</v>
      </c>
    </row>
    <row r="26" spans="1:19" x14ac:dyDescent="0.2">
      <c r="A26" s="2" t="str">
        <f>"Feb "&amp;RIGHT(A6,4)+1</f>
        <v>Feb 2026</v>
      </c>
      <c r="B26" s="36">
        <v>20581644.6831</v>
      </c>
      <c r="C26" s="37">
        <v>37870817.194499999</v>
      </c>
      <c r="D26" s="37">
        <v>7220104441.8394003</v>
      </c>
      <c r="E26" s="36">
        <v>0</v>
      </c>
      <c r="F26" s="37">
        <v>0</v>
      </c>
      <c r="G26" s="37">
        <v>0</v>
      </c>
      <c r="H26" s="36">
        <v>0</v>
      </c>
      <c r="I26" s="37">
        <v>0</v>
      </c>
      <c r="J26" s="37">
        <v>0</v>
      </c>
      <c r="K26" s="36">
        <v>51814</v>
      </c>
      <c r="L26" s="37">
        <v>85692</v>
      </c>
      <c r="M26" s="37">
        <v>7949431</v>
      </c>
      <c r="N26" s="36" t="s">
        <v>422</v>
      </c>
      <c r="O26" s="37" t="s">
        <v>422</v>
      </c>
      <c r="P26" s="37">
        <v>1502</v>
      </c>
      <c r="Q26" s="36">
        <v>20581644.6831</v>
      </c>
      <c r="R26" s="37">
        <v>37870817.194499999</v>
      </c>
      <c r="S26" s="38">
        <v>7228055374.8394003</v>
      </c>
    </row>
    <row r="27" spans="1:19" x14ac:dyDescent="0.2">
      <c r="A27" s="2" t="str">
        <f>"Mar "&amp;RIGHT(A6,4)+1</f>
        <v>Mar 2026</v>
      </c>
      <c r="B27" s="36" t="s">
        <v>422</v>
      </c>
      <c r="C27" s="37" t="s">
        <v>422</v>
      </c>
      <c r="D27" s="37" t="s">
        <v>422</v>
      </c>
      <c r="E27" s="36" t="s">
        <v>422</v>
      </c>
      <c r="F27" s="37" t="s">
        <v>422</v>
      </c>
      <c r="G27" s="37" t="s">
        <v>422</v>
      </c>
      <c r="H27" s="36" t="s">
        <v>422</v>
      </c>
      <c r="I27" s="37" t="s">
        <v>422</v>
      </c>
      <c r="J27" s="37" t="s">
        <v>422</v>
      </c>
      <c r="K27" s="36" t="s">
        <v>422</v>
      </c>
      <c r="L27" s="37" t="s">
        <v>422</v>
      </c>
      <c r="M27" s="37" t="s">
        <v>422</v>
      </c>
      <c r="N27" s="36" t="s">
        <v>422</v>
      </c>
      <c r="O27" s="37" t="s">
        <v>422</v>
      </c>
      <c r="P27" s="37" t="s">
        <v>422</v>
      </c>
      <c r="Q27" s="36" t="s">
        <v>422</v>
      </c>
      <c r="R27" s="37" t="s">
        <v>422</v>
      </c>
      <c r="S27" s="38" t="s">
        <v>422</v>
      </c>
    </row>
    <row r="28" spans="1:19" x14ac:dyDescent="0.2">
      <c r="A28" s="2" t="str">
        <f>"Apr "&amp;RIGHT(A6,4)+1</f>
        <v>Apr 2026</v>
      </c>
      <c r="B28" s="36" t="s">
        <v>422</v>
      </c>
      <c r="C28" s="37" t="s">
        <v>422</v>
      </c>
      <c r="D28" s="37" t="s">
        <v>422</v>
      </c>
      <c r="E28" s="36" t="s">
        <v>422</v>
      </c>
      <c r="F28" s="37" t="s">
        <v>422</v>
      </c>
      <c r="G28" s="37" t="s">
        <v>422</v>
      </c>
      <c r="H28" s="36" t="s">
        <v>422</v>
      </c>
      <c r="I28" s="37" t="s">
        <v>422</v>
      </c>
      <c r="J28" s="37" t="s">
        <v>422</v>
      </c>
      <c r="K28" s="36" t="s">
        <v>422</v>
      </c>
      <c r="L28" s="37" t="s">
        <v>422</v>
      </c>
      <c r="M28" s="37" t="s">
        <v>422</v>
      </c>
      <c r="N28" s="36" t="s">
        <v>422</v>
      </c>
      <c r="O28" s="37" t="s">
        <v>422</v>
      </c>
      <c r="P28" s="37" t="s">
        <v>422</v>
      </c>
      <c r="Q28" s="36" t="s">
        <v>422</v>
      </c>
      <c r="R28" s="37" t="s">
        <v>422</v>
      </c>
      <c r="S28" s="38" t="s">
        <v>422</v>
      </c>
    </row>
    <row r="29" spans="1:19" x14ac:dyDescent="0.2">
      <c r="A29" s="2" t="str">
        <f>"May "&amp;RIGHT(A6,4)+1</f>
        <v>May 2026</v>
      </c>
      <c r="B29" s="36" t="s">
        <v>422</v>
      </c>
      <c r="C29" s="37" t="s">
        <v>422</v>
      </c>
      <c r="D29" s="37" t="s">
        <v>422</v>
      </c>
      <c r="E29" s="36" t="s">
        <v>422</v>
      </c>
      <c r="F29" s="37" t="s">
        <v>422</v>
      </c>
      <c r="G29" s="37" t="s">
        <v>422</v>
      </c>
      <c r="H29" s="36" t="s">
        <v>422</v>
      </c>
      <c r="I29" s="37" t="s">
        <v>422</v>
      </c>
      <c r="J29" s="37" t="s">
        <v>422</v>
      </c>
      <c r="K29" s="36" t="s">
        <v>422</v>
      </c>
      <c r="L29" s="37" t="s">
        <v>422</v>
      </c>
      <c r="M29" s="37" t="s">
        <v>422</v>
      </c>
      <c r="N29" s="36" t="s">
        <v>422</v>
      </c>
      <c r="O29" s="37" t="s">
        <v>422</v>
      </c>
      <c r="P29" s="37" t="s">
        <v>422</v>
      </c>
      <c r="Q29" s="36" t="s">
        <v>422</v>
      </c>
      <c r="R29" s="37" t="s">
        <v>422</v>
      </c>
      <c r="S29" s="38" t="s">
        <v>422</v>
      </c>
    </row>
    <row r="30" spans="1:19" x14ac:dyDescent="0.2">
      <c r="A30" s="2" t="str">
        <f>"Jun "&amp;RIGHT(A6,4)+1</f>
        <v>Jun 2026</v>
      </c>
      <c r="B30" s="36" t="s">
        <v>422</v>
      </c>
      <c r="C30" s="37" t="s">
        <v>422</v>
      </c>
      <c r="D30" s="37" t="s">
        <v>422</v>
      </c>
      <c r="E30" s="36" t="s">
        <v>422</v>
      </c>
      <c r="F30" s="37" t="s">
        <v>422</v>
      </c>
      <c r="G30" s="37" t="s">
        <v>422</v>
      </c>
      <c r="H30" s="36" t="s">
        <v>422</v>
      </c>
      <c r="I30" s="37" t="s">
        <v>422</v>
      </c>
      <c r="J30" s="37" t="s">
        <v>422</v>
      </c>
      <c r="K30" s="36" t="s">
        <v>422</v>
      </c>
      <c r="L30" s="37" t="s">
        <v>422</v>
      </c>
      <c r="M30" s="37" t="s">
        <v>422</v>
      </c>
      <c r="N30" s="36" t="s">
        <v>422</v>
      </c>
      <c r="O30" s="37" t="s">
        <v>422</v>
      </c>
      <c r="P30" s="37" t="s">
        <v>422</v>
      </c>
      <c r="Q30" s="36" t="s">
        <v>422</v>
      </c>
      <c r="R30" s="37" t="s">
        <v>422</v>
      </c>
      <c r="S30" s="38" t="s">
        <v>422</v>
      </c>
    </row>
    <row r="31" spans="1:19" x14ac:dyDescent="0.2">
      <c r="A31" s="2" t="str">
        <f>"Jul "&amp;RIGHT(A6,4)+1</f>
        <v>Jul 2026</v>
      </c>
      <c r="B31" s="36" t="s">
        <v>422</v>
      </c>
      <c r="C31" s="37" t="s">
        <v>422</v>
      </c>
      <c r="D31" s="37" t="s">
        <v>422</v>
      </c>
      <c r="E31" s="36" t="s">
        <v>422</v>
      </c>
      <c r="F31" s="37" t="s">
        <v>422</v>
      </c>
      <c r="G31" s="37" t="s">
        <v>422</v>
      </c>
      <c r="H31" s="36" t="s">
        <v>422</v>
      </c>
      <c r="I31" s="37" t="s">
        <v>422</v>
      </c>
      <c r="J31" s="37" t="s">
        <v>422</v>
      </c>
      <c r="K31" s="36" t="s">
        <v>422</v>
      </c>
      <c r="L31" s="37" t="s">
        <v>422</v>
      </c>
      <c r="M31" s="37" t="s">
        <v>422</v>
      </c>
      <c r="N31" s="36" t="s">
        <v>422</v>
      </c>
      <c r="O31" s="37" t="s">
        <v>422</v>
      </c>
      <c r="P31" s="37" t="s">
        <v>422</v>
      </c>
      <c r="Q31" s="36" t="s">
        <v>422</v>
      </c>
      <c r="R31" s="37" t="s">
        <v>422</v>
      </c>
      <c r="S31" s="38" t="s">
        <v>422</v>
      </c>
    </row>
    <row r="32" spans="1:19" x14ac:dyDescent="0.2">
      <c r="A32" s="2" t="str">
        <f>"Aug "&amp;RIGHT(A6,4)+1</f>
        <v>Aug 2026</v>
      </c>
      <c r="B32" s="36" t="s">
        <v>422</v>
      </c>
      <c r="C32" s="37" t="s">
        <v>422</v>
      </c>
      <c r="D32" s="37" t="s">
        <v>422</v>
      </c>
      <c r="E32" s="36" t="s">
        <v>422</v>
      </c>
      <c r="F32" s="37" t="s">
        <v>422</v>
      </c>
      <c r="G32" s="37" t="s">
        <v>422</v>
      </c>
      <c r="H32" s="36" t="s">
        <v>422</v>
      </c>
      <c r="I32" s="37" t="s">
        <v>422</v>
      </c>
      <c r="J32" s="37" t="s">
        <v>422</v>
      </c>
      <c r="K32" s="36" t="s">
        <v>422</v>
      </c>
      <c r="L32" s="37" t="s">
        <v>422</v>
      </c>
      <c r="M32" s="37" t="s">
        <v>422</v>
      </c>
      <c r="N32" s="36" t="s">
        <v>422</v>
      </c>
      <c r="O32" s="37" t="s">
        <v>422</v>
      </c>
      <c r="P32" s="37" t="s">
        <v>422</v>
      </c>
      <c r="Q32" s="36" t="s">
        <v>422</v>
      </c>
      <c r="R32" s="37" t="s">
        <v>422</v>
      </c>
      <c r="S32" s="38" t="s">
        <v>422</v>
      </c>
    </row>
    <row r="33" spans="1:19" x14ac:dyDescent="0.2">
      <c r="A33" s="2" t="str">
        <f>"Sep "&amp;RIGHT(A6,4)+1</f>
        <v>Sep 2026</v>
      </c>
      <c r="B33" s="47" t="s">
        <v>422</v>
      </c>
      <c r="C33" s="48" t="s">
        <v>422</v>
      </c>
      <c r="D33" s="37" t="s">
        <v>422</v>
      </c>
      <c r="E33" s="36" t="s">
        <v>422</v>
      </c>
      <c r="F33" s="37" t="s">
        <v>422</v>
      </c>
      <c r="G33" s="37" t="s">
        <v>422</v>
      </c>
      <c r="H33" s="36" t="s">
        <v>422</v>
      </c>
      <c r="I33" s="37" t="s">
        <v>422</v>
      </c>
      <c r="J33" s="37" t="s">
        <v>422</v>
      </c>
      <c r="K33" s="36" t="s">
        <v>422</v>
      </c>
      <c r="L33" s="37" t="s">
        <v>422</v>
      </c>
      <c r="M33" s="37" t="s">
        <v>422</v>
      </c>
      <c r="N33" s="36" t="s">
        <v>422</v>
      </c>
      <c r="O33" s="37" t="s">
        <v>422</v>
      </c>
      <c r="P33" s="37" t="s">
        <v>422</v>
      </c>
      <c r="Q33" s="36" t="s">
        <v>422</v>
      </c>
      <c r="R33" s="37" t="s">
        <v>422</v>
      </c>
      <c r="S33" s="39" t="s">
        <v>422</v>
      </c>
    </row>
    <row r="34" spans="1:19" s="42" customFormat="1" x14ac:dyDescent="0.2">
      <c r="A34" s="40" t="s">
        <v>55</v>
      </c>
      <c r="B34" s="49">
        <v>21240419.336599998</v>
      </c>
      <c r="C34" s="51">
        <v>39340267.8389</v>
      </c>
      <c r="D34" s="41">
        <v>37623670136.839401</v>
      </c>
      <c r="E34" s="41">
        <v>0.2</v>
      </c>
      <c r="F34" s="41">
        <v>1.2</v>
      </c>
      <c r="G34" s="41">
        <v>-82137856</v>
      </c>
      <c r="H34" s="41">
        <v>0.8</v>
      </c>
      <c r="I34" s="41">
        <v>2</v>
      </c>
      <c r="J34" s="41">
        <v>10012</v>
      </c>
      <c r="K34" s="41">
        <v>12060.2</v>
      </c>
      <c r="L34" s="41">
        <v>20912.400000000001</v>
      </c>
      <c r="M34" s="41">
        <v>16630737</v>
      </c>
      <c r="N34" s="41" t="s">
        <v>422</v>
      </c>
      <c r="O34" s="41" t="s">
        <v>422</v>
      </c>
      <c r="P34" s="41">
        <v>72272</v>
      </c>
      <c r="Q34" s="41">
        <v>21240419.536600001</v>
      </c>
      <c r="R34" s="41">
        <v>39340269.038900003</v>
      </c>
      <c r="S34" s="41">
        <v>37558245301.839401</v>
      </c>
    </row>
    <row r="35" spans="1:19" s="42" customFormat="1" x14ac:dyDescent="0.2">
      <c r="A35" s="14" t="str">
        <f>"Total "&amp;MID(A20,7,LEN(A20)-13)&amp;" Months"</f>
        <v>Total 5 Months</v>
      </c>
      <c r="B35" s="43">
        <v>21240419.336599998</v>
      </c>
      <c r="C35" s="52">
        <v>39340267.8389</v>
      </c>
      <c r="D35" s="43">
        <v>37623670136.839401</v>
      </c>
      <c r="E35" s="43">
        <v>0.2</v>
      </c>
      <c r="F35" s="43">
        <v>1.2</v>
      </c>
      <c r="G35" s="43">
        <v>-82137856</v>
      </c>
      <c r="H35" s="43">
        <v>0.8</v>
      </c>
      <c r="I35" s="43">
        <v>2</v>
      </c>
      <c r="J35" s="43">
        <v>10012</v>
      </c>
      <c r="K35" s="43">
        <v>12060.2</v>
      </c>
      <c r="L35" s="43">
        <v>20912.400000000001</v>
      </c>
      <c r="M35" s="43">
        <v>16630737</v>
      </c>
      <c r="N35" s="43" t="s">
        <v>422</v>
      </c>
      <c r="O35" s="43" t="s">
        <v>422</v>
      </c>
      <c r="P35" s="43">
        <v>72272</v>
      </c>
      <c r="Q35" s="43">
        <v>21240419.536600001</v>
      </c>
      <c r="R35" s="43">
        <v>39340269.038900003</v>
      </c>
      <c r="S35" s="43">
        <v>37558245301.839401</v>
      </c>
    </row>
    <row r="36" spans="1:19" x14ac:dyDescent="0.2">
      <c r="C36" s="50"/>
    </row>
    <row r="37" spans="1:19" x14ac:dyDescent="0.2">
      <c r="A37" s="1" t="s">
        <v>349</v>
      </c>
      <c r="C37" s="50"/>
    </row>
    <row r="38" spans="1:19" x14ac:dyDescent="0.2">
      <c r="A38" s="99" t="s">
        <v>356</v>
      </c>
      <c r="B38" s="100"/>
      <c r="C38" s="100"/>
      <c r="D38" s="100"/>
      <c r="E38" s="100"/>
      <c r="F38" s="100"/>
      <c r="G38" s="100"/>
      <c r="H38" s="100"/>
      <c r="I38" s="100"/>
      <c r="J38" s="100"/>
      <c r="K38" s="100"/>
      <c r="L38" s="100"/>
      <c r="M38" s="100"/>
      <c r="N38" s="100"/>
      <c r="O38" s="100"/>
      <c r="P38" s="100"/>
      <c r="Q38" s="100"/>
      <c r="R38" s="100"/>
      <c r="S38" s="100"/>
    </row>
    <row r="39" spans="1:19" x14ac:dyDescent="0.2">
      <c r="A39" s="99"/>
      <c r="B39" s="100"/>
      <c r="C39" s="100"/>
      <c r="D39" s="100"/>
      <c r="E39" s="100"/>
      <c r="F39" s="100"/>
      <c r="G39" s="100"/>
      <c r="H39" s="100"/>
      <c r="I39" s="100"/>
      <c r="J39" s="100"/>
      <c r="K39" s="100"/>
      <c r="L39" s="100"/>
      <c r="M39" s="100"/>
      <c r="N39" s="100"/>
      <c r="O39" s="100"/>
      <c r="P39" s="100"/>
      <c r="Q39" s="100"/>
      <c r="R39" s="100"/>
      <c r="S39" s="100"/>
    </row>
    <row r="40" spans="1:19" x14ac:dyDescent="0.2">
      <c r="A40" s="100"/>
      <c r="B40" s="100"/>
      <c r="C40" s="100"/>
      <c r="D40" s="100"/>
      <c r="E40" s="100"/>
      <c r="F40" s="100"/>
      <c r="G40" s="100"/>
      <c r="H40" s="100"/>
      <c r="I40" s="100"/>
      <c r="J40" s="100"/>
      <c r="K40" s="100"/>
      <c r="L40" s="100"/>
      <c r="M40" s="100"/>
      <c r="N40" s="100"/>
      <c r="O40" s="100"/>
      <c r="P40" s="100"/>
      <c r="Q40" s="100"/>
      <c r="R40" s="100"/>
      <c r="S40" s="100"/>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sqref="A1:D1"/>
    </sheetView>
  </sheetViews>
  <sheetFormatPr defaultRowHeight="12.75" x14ac:dyDescent="0.2"/>
  <cols>
    <col min="1" max="1" width="15.7109375" customWidth="1"/>
    <col min="2" max="4" width="28.7109375" customWidth="1"/>
    <col min="5" max="5" width="12.28515625" customWidth="1"/>
    <col min="6" max="6" width="13.140625" customWidth="1"/>
    <col min="7" max="7" width="11.42578125" customWidth="1"/>
  </cols>
  <sheetData>
    <row r="1" spans="1:7" ht="12" customHeight="1" x14ac:dyDescent="0.2">
      <c r="A1" s="92" t="s">
        <v>446</v>
      </c>
      <c r="B1" s="93"/>
      <c r="C1" s="93"/>
      <c r="D1" s="93"/>
      <c r="E1" s="139">
        <v>46150</v>
      </c>
      <c r="F1" s="5"/>
      <c r="G1" s="5"/>
    </row>
    <row r="2" spans="1:7" x14ac:dyDescent="0.2">
      <c r="A2" s="113" t="s">
        <v>376</v>
      </c>
      <c r="B2" s="114"/>
      <c r="C2" s="114"/>
      <c r="D2" s="114"/>
    </row>
    <row r="3" spans="1:7" ht="15" customHeight="1" x14ac:dyDescent="0.2">
      <c r="A3" s="88" t="s">
        <v>50</v>
      </c>
      <c r="B3" s="115" t="s">
        <v>377</v>
      </c>
      <c r="C3" s="116"/>
      <c r="D3" s="117"/>
    </row>
    <row r="4" spans="1:7" x14ac:dyDescent="0.2">
      <c r="A4" s="88"/>
      <c r="B4" s="118" t="s">
        <v>347</v>
      </c>
      <c r="C4" s="118"/>
      <c r="D4" s="119" t="s">
        <v>127</v>
      </c>
    </row>
    <row r="5" spans="1:7" ht="24" customHeight="1" x14ac:dyDescent="0.2">
      <c r="A5" s="89"/>
      <c r="B5" s="66" t="s">
        <v>59</v>
      </c>
      <c r="C5" s="66" t="s">
        <v>60</v>
      </c>
      <c r="D5" s="120"/>
    </row>
    <row r="6" spans="1:7" ht="12" customHeight="1" x14ac:dyDescent="0.2">
      <c r="A6" s="73" t="s">
        <v>425</v>
      </c>
      <c r="D6" s="67"/>
      <c r="E6" s="1"/>
      <c r="F6" s="1"/>
      <c r="G6" s="1"/>
    </row>
    <row r="7" spans="1:7" ht="12" customHeight="1" x14ac:dyDescent="0.2">
      <c r="A7" s="74" t="str">
        <f>"Oct "&amp;RIGHT(A6,4)-1</f>
        <v>Oct 2024</v>
      </c>
      <c r="B7" s="11">
        <v>1215</v>
      </c>
      <c r="C7" s="11">
        <v>3101</v>
      </c>
      <c r="D7" s="68">
        <v>21999</v>
      </c>
    </row>
    <row r="8" spans="1:7" ht="12" customHeight="1" x14ac:dyDescent="0.2">
      <c r="A8" s="74" t="str">
        <f>"Nov "&amp;RIGHT(A6,4)-1</f>
        <v>Nov 2024</v>
      </c>
      <c r="B8" s="11">
        <v>1116</v>
      </c>
      <c r="C8" s="11">
        <v>3039</v>
      </c>
      <c r="D8" s="68">
        <v>150</v>
      </c>
      <c r="E8" s="11"/>
      <c r="F8" s="11"/>
      <c r="G8" s="11"/>
    </row>
    <row r="9" spans="1:7" ht="12" customHeight="1" x14ac:dyDescent="0.2">
      <c r="A9" s="74" t="str">
        <f>"Dec "&amp;RIGHT(A6,4)-1</f>
        <v>Dec 2024</v>
      </c>
      <c r="B9" s="11">
        <v>1594</v>
      </c>
      <c r="C9" s="11">
        <v>4145</v>
      </c>
      <c r="D9" s="68">
        <v>2500</v>
      </c>
      <c r="E9" s="11"/>
      <c r="F9" s="11"/>
      <c r="G9" s="11"/>
    </row>
    <row r="10" spans="1:7" ht="12" customHeight="1" x14ac:dyDescent="0.2">
      <c r="A10" s="74" t="str">
        <f>"Jan "&amp;RIGHT(A6,4)</f>
        <v>Jan 2025</v>
      </c>
      <c r="B10" s="11">
        <v>998</v>
      </c>
      <c r="C10" s="11">
        <v>3758</v>
      </c>
      <c r="D10" s="68">
        <v>9089</v>
      </c>
      <c r="E10" s="11"/>
      <c r="F10" s="11"/>
      <c r="G10" s="11"/>
    </row>
    <row r="11" spans="1:7" ht="12" customHeight="1" x14ac:dyDescent="0.2">
      <c r="A11" s="74" t="str">
        <f>"Feb "&amp;RIGHT(A6,4)</f>
        <v>Feb 2025</v>
      </c>
      <c r="B11" s="11">
        <v>1115</v>
      </c>
      <c r="C11" s="11">
        <v>3344</v>
      </c>
      <c r="D11" s="68">
        <v>3325</v>
      </c>
      <c r="E11" s="11"/>
      <c r="F11" s="11"/>
      <c r="G11" s="11"/>
    </row>
    <row r="12" spans="1:7" ht="12" customHeight="1" x14ac:dyDescent="0.2">
      <c r="A12" s="74" t="str">
        <f>"Mar "&amp;RIGHT(A6,4)</f>
        <v>Mar 2025</v>
      </c>
      <c r="B12" s="11">
        <v>1017</v>
      </c>
      <c r="C12" s="11">
        <v>2906</v>
      </c>
      <c r="D12" s="68">
        <v>7000</v>
      </c>
      <c r="E12" s="11"/>
      <c r="F12" s="11"/>
      <c r="G12" s="11"/>
    </row>
    <row r="13" spans="1:7" ht="12" customHeight="1" x14ac:dyDescent="0.2">
      <c r="A13" s="74" t="str">
        <f>"Apr "&amp;RIGHT(A6,4)</f>
        <v>Apr 2025</v>
      </c>
      <c r="B13" s="11">
        <v>1085</v>
      </c>
      <c r="C13" s="11">
        <v>3897</v>
      </c>
      <c r="D13" s="68">
        <v>1779535</v>
      </c>
      <c r="E13" s="11"/>
      <c r="F13" s="11"/>
      <c r="G13" s="11"/>
    </row>
    <row r="14" spans="1:7" ht="12" customHeight="1" x14ac:dyDescent="0.2">
      <c r="A14" s="74" t="str">
        <f>"May "&amp;RIGHT(A6,4)</f>
        <v>May 2025</v>
      </c>
      <c r="B14" s="11">
        <v>1246</v>
      </c>
      <c r="C14" s="11">
        <v>4404</v>
      </c>
      <c r="D14" s="68">
        <v>6628</v>
      </c>
      <c r="E14" s="11"/>
      <c r="F14" s="11"/>
      <c r="G14" s="11"/>
    </row>
    <row r="15" spans="1:7" ht="12" customHeight="1" x14ac:dyDescent="0.2">
      <c r="A15" s="74" t="str">
        <f>"Jun "&amp;RIGHT(A6,4)</f>
        <v>Jun 2025</v>
      </c>
      <c r="B15" s="11">
        <v>1143</v>
      </c>
      <c r="C15" s="11">
        <v>4387</v>
      </c>
      <c r="D15" s="68">
        <v>11000</v>
      </c>
      <c r="E15" s="11"/>
      <c r="F15" s="11"/>
      <c r="G15" s="11"/>
    </row>
    <row r="16" spans="1:7" ht="12" customHeight="1" x14ac:dyDescent="0.2">
      <c r="A16" s="74" t="str">
        <f>"Jul "&amp;RIGHT(A6,4)</f>
        <v>Jul 2025</v>
      </c>
      <c r="B16" s="11">
        <v>1262</v>
      </c>
      <c r="C16" s="11">
        <v>4574</v>
      </c>
      <c r="D16" s="68">
        <v>4652</v>
      </c>
      <c r="E16" s="11"/>
      <c r="F16" s="11"/>
      <c r="G16" s="11"/>
    </row>
    <row r="17" spans="1:7" ht="12" customHeight="1" x14ac:dyDescent="0.2">
      <c r="A17" s="74" t="str">
        <f>"Aug "&amp;RIGHT(A6,4)</f>
        <v>Aug 2025</v>
      </c>
      <c r="B17" s="11">
        <v>1202</v>
      </c>
      <c r="C17" s="11">
        <v>4372</v>
      </c>
      <c r="D17" s="68">
        <v>5002</v>
      </c>
      <c r="E17" s="11"/>
      <c r="F17" s="11"/>
      <c r="G17" s="11"/>
    </row>
    <row r="18" spans="1:7" ht="12" customHeight="1" x14ac:dyDescent="0.2">
      <c r="A18" s="74" t="str">
        <f>"Sep "&amp;RIGHT(A6,4)</f>
        <v>Sep 2025</v>
      </c>
      <c r="B18" s="11">
        <v>1113</v>
      </c>
      <c r="C18" s="11">
        <v>4024</v>
      </c>
      <c r="D18" s="68">
        <v>2600</v>
      </c>
      <c r="E18" s="11"/>
      <c r="F18" s="11"/>
      <c r="G18" s="11"/>
    </row>
    <row r="19" spans="1:7" ht="12" customHeight="1" x14ac:dyDescent="0.2">
      <c r="A19" s="40" t="s">
        <v>55</v>
      </c>
      <c r="B19" s="13" t="s">
        <v>422</v>
      </c>
      <c r="C19" s="13" t="s">
        <v>422</v>
      </c>
      <c r="D19" s="69">
        <v>1853480</v>
      </c>
      <c r="E19" s="11"/>
      <c r="F19" s="11"/>
      <c r="G19" s="11"/>
    </row>
    <row r="20" spans="1:7" ht="12" customHeight="1" x14ac:dyDescent="0.2">
      <c r="A20" s="75" t="s">
        <v>426</v>
      </c>
      <c r="B20" s="15" t="s">
        <v>422</v>
      </c>
      <c r="C20" s="15" t="s">
        <v>422</v>
      </c>
      <c r="D20" s="70">
        <v>37063</v>
      </c>
      <c r="E20" s="71"/>
      <c r="F20" s="71"/>
      <c r="G20" s="71"/>
    </row>
    <row r="21" spans="1:7" ht="12" customHeight="1" x14ac:dyDescent="0.2">
      <c r="A21" s="73" t="str">
        <f>"FY "&amp;RIGHT(A6,4)+1</f>
        <v>FY 2026</v>
      </c>
      <c r="B21" s="11"/>
      <c r="C21" s="11"/>
      <c r="D21" s="68"/>
      <c r="E21" s="71"/>
      <c r="F21" s="71"/>
      <c r="G21" s="71"/>
    </row>
    <row r="22" spans="1:7" ht="12" customHeight="1" x14ac:dyDescent="0.2">
      <c r="A22" s="74" t="str">
        <f>"Oct "&amp;RIGHT(A6,4)</f>
        <v>Oct 2025</v>
      </c>
      <c r="B22" s="11">
        <v>1619</v>
      </c>
      <c r="C22" s="11">
        <v>4860</v>
      </c>
      <c r="D22" s="68">
        <v>1508</v>
      </c>
      <c r="E22" s="11"/>
      <c r="F22" s="11"/>
      <c r="G22" s="11"/>
    </row>
    <row r="23" spans="1:7" ht="12" customHeight="1" x14ac:dyDescent="0.2">
      <c r="A23" s="74" t="str">
        <f>"Nov "&amp;RIGHT(A6,4)</f>
        <v>Nov 2025</v>
      </c>
      <c r="B23" s="11">
        <v>759</v>
      </c>
      <c r="C23" s="11">
        <v>1950</v>
      </c>
      <c r="D23" s="68">
        <v>3350</v>
      </c>
      <c r="E23" s="11"/>
      <c r="F23" s="11"/>
      <c r="G23" s="11"/>
    </row>
    <row r="24" spans="1:7" ht="12" customHeight="1" x14ac:dyDescent="0.2">
      <c r="A24" s="74" t="str">
        <f>"Dec "&amp;RIGHT(A6,4)</f>
        <v>Dec 2025</v>
      </c>
      <c r="B24" s="11">
        <v>990</v>
      </c>
      <c r="C24" s="11">
        <v>2752</v>
      </c>
      <c r="D24" s="68">
        <v>2220</v>
      </c>
      <c r="E24" s="11"/>
      <c r="F24" s="11"/>
      <c r="G24" s="11"/>
    </row>
    <row r="25" spans="1:7" ht="12" customHeight="1" x14ac:dyDescent="0.2">
      <c r="A25" s="74" t="str">
        <f>"Jan "&amp;RIGHT(A6,4)+1</f>
        <v>Jan 2026</v>
      </c>
      <c r="B25" s="11">
        <v>660</v>
      </c>
      <c r="C25" s="11">
        <v>1839</v>
      </c>
      <c r="D25" s="68">
        <v>137771</v>
      </c>
      <c r="E25" s="11"/>
      <c r="F25" s="11"/>
      <c r="G25" s="11"/>
    </row>
    <row r="26" spans="1:7" ht="12" customHeight="1" x14ac:dyDescent="0.2">
      <c r="A26" s="74" t="str">
        <f>"Feb "&amp;RIGHT(A6,4)+1</f>
        <v>Feb 2026</v>
      </c>
      <c r="B26" s="11">
        <v>1</v>
      </c>
      <c r="C26" s="11">
        <v>1</v>
      </c>
      <c r="D26" s="68">
        <v>2002</v>
      </c>
      <c r="E26" s="11"/>
      <c r="F26" s="11"/>
      <c r="G26" s="11"/>
    </row>
    <row r="27" spans="1:7" ht="12" customHeight="1" x14ac:dyDescent="0.2">
      <c r="A27" s="74" t="str">
        <f>"Mar "&amp;RIGHT(A6,4)+1</f>
        <v>Mar 2026</v>
      </c>
      <c r="B27" s="11" t="s">
        <v>422</v>
      </c>
      <c r="C27" s="11" t="s">
        <v>422</v>
      </c>
      <c r="D27" s="68" t="s">
        <v>422</v>
      </c>
      <c r="E27" s="11"/>
      <c r="F27" s="11"/>
      <c r="G27" s="11"/>
    </row>
    <row r="28" spans="1:7" ht="12" customHeight="1" x14ac:dyDescent="0.2">
      <c r="A28" s="74" t="str">
        <f>"Apr "&amp;RIGHT(A6,4)+1</f>
        <v>Apr 2026</v>
      </c>
      <c r="B28" s="11" t="s">
        <v>422</v>
      </c>
      <c r="C28" s="11" t="s">
        <v>422</v>
      </c>
      <c r="D28" s="68" t="s">
        <v>422</v>
      </c>
      <c r="E28" s="11"/>
      <c r="F28" s="11"/>
      <c r="G28" s="11"/>
    </row>
    <row r="29" spans="1:7" ht="12" customHeight="1" x14ac:dyDescent="0.2">
      <c r="A29" s="74" t="str">
        <f>"May "&amp;RIGHT(A6,4)+1</f>
        <v>May 2026</v>
      </c>
      <c r="B29" s="11" t="s">
        <v>422</v>
      </c>
      <c r="C29" s="11" t="s">
        <v>422</v>
      </c>
      <c r="D29" s="68" t="s">
        <v>422</v>
      </c>
      <c r="E29" s="11"/>
      <c r="F29" s="11"/>
      <c r="G29" s="11"/>
    </row>
    <row r="30" spans="1:7" ht="12" customHeight="1" x14ac:dyDescent="0.2">
      <c r="A30" s="74" t="str">
        <f>"Jun "&amp;RIGHT(A6,4)+1</f>
        <v>Jun 2026</v>
      </c>
      <c r="B30" s="11" t="s">
        <v>422</v>
      </c>
      <c r="C30" s="11" t="s">
        <v>422</v>
      </c>
      <c r="D30" s="68" t="s">
        <v>422</v>
      </c>
      <c r="E30" s="11"/>
      <c r="F30" s="11"/>
      <c r="G30" s="11"/>
    </row>
    <row r="31" spans="1:7" ht="12" customHeight="1" x14ac:dyDescent="0.2">
      <c r="A31" s="74" t="str">
        <f>"Jul "&amp;RIGHT(A6,4)+1</f>
        <v>Jul 2026</v>
      </c>
      <c r="B31" s="11" t="s">
        <v>422</v>
      </c>
      <c r="C31" s="11" t="s">
        <v>422</v>
      </c>
      <c r="D31" s="68" t="s">
        <v>422</v>
      </c>
      <c r="E31" s="11"/>
      <c r="F31" s="11"/>
      <c r="G31" s="11"/>
    </row>
    <row r="32" spans="1:7" ht="12" customHeight="1" x14ac:dyDescent="0.2">
      <c r="A32" s="74" t="str">
        <f>"Aug "&amp;RIGHT(A6,4)+1</f>
        <v>Aug 2026</v>
      </c>
      <c r="B32" s="11" t="s">
        <v>422</v>
      </c>
      <c r="C32" s="11" t="s">
        <v>422</v>
      </c>
      <c r="D32" s="68" t="s">
        <v>422</v>
      </c>
      <c r="E32" s="11"/>
      <c r="F32" s="11"/>
      <c r="G32" s="11"/>
    </row>
    <row r="33" spans="1:7" ht="12" customHeight="1" x14ac:dyDescent="0.2">
      <c r="A33" s="74" t="str">
        <f>"Sep "&amp;RIGHT(A6,4)+1</f>
        <v>Sep 2026</v>
      </c>
      <c r="B33" s="11" t="s">
        <v>422</v>
      </c>
      <c r="C33" s="11" t="s">
        <v>422</v>
      </c>
      <c r="D33" s="68" t="s">
        <v>422</v>
      </c>
      <c r="E33" s="11"/>
      <c r="F33" s="11"/>
      <c r="G33" s="11"/>
    </row>
    <row r="34" spans="1:7" ht="12" customHeight="1" x14ac:dyDescent="0.2">
      <c r="A34" s="40" t="s">
        <v>55</v>
      </c>
      <c r="B34" s="13" t="s">
        <v>422</v>
      </c>
      <c r="C34" s="13" t="s">
        <v>422</v>
      </c>
      <c r="D34" s="69">
        <v>146851</v>
      </c>
      <c r="E34" s="11"/>
      <c r="F34" s="11"/>
      <c r="G34" s="11"/>
    </row>
    <row r="35" spans="1:7" ht="12" customHeight="1" x14ac:dyDescent="0.2">
      <c r="A35" s="75" t="str">
        <f>"Total "&amp;MID(A20,7,LEN(A20)-13)&amp;" Months"</f>
        <v>Total 5 Months</v>
      </c>
      <c r="B35" s="15" t="s">
        <v>422</v>
      </c>
      <c r="C35" s="15" t="s">
        <v>422</v>
      </c>
      <c r="D35" s="70">
        <v>146851</v>
      </c>
      <c r="E35" s="71"/>
      <c r="F35" s="71"/>
      <c r="G35" s="71"/>
    </row>
    <row r="36" spans="1:7" ht="118.9" customHeight="1" x14ac:dyDescent="0.2">
      <c r="A36" s="121" t="s">
        <v>381</v>
      </c>
      <c r="B36" s="121"/>
      <c r="C36" s="121"/>
      <c r="D36" s="122"/>
      <c r="E36" s="71"/>
      <c r="F36" s="71"/>
      <c r="G36" s="71"/>
    </row>
    <row r="37" spans="1:7" ht="12" customHeight="1" x14ac:dyDescent="0.2">
      <c r="A37" s="112"/>
      <c r="B37" s="112"/>
      <c r="C37" s="112"/>
      <c r="D37" s="112"/>
      <c r="E37" s="112"/>
      <c r="F37" s="112"/>
      <c r="G37" s="112"/>
    </row>
    <row r="38" spans="1:7" ht="13.15" customHeight="1" x14ac:dyDescent="0.2">
      <c r="A38" s="87"/>
      <c r="B38" s="87"/>
      <c r="C38" s="87"/>
      <c r="D38" s="87"/>
      <c r="E38" s="87"/>
      <c r="F38" s="87"/>
      <c r="G38" s="87"/>
    </row>
    <row r="39" spans="1:7" s="1" customFormat="1" ht="11.25" x14ac:dyDescent="0.2"/>
    <row r="101" spans="2:23" ht="15" x14ac:dyDescent="0.2">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3"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92" t="s">
        <v>445</v>
      </c>
      <c r="B1" s="93"/>
      <c r="C1" s="93"/>
      <c r="D1" s="93"/>
      <c r="E1" s="93"/>
      <c r="F1" s="93"/>
      <c r="G1" s="93"/>
      <c r="H1" s="93"/>
      <c r="I1" s="93"/>
      <c r="J1" s="93"/>
      <c r="K1" s="93"/>
      <c r="L1" s="93"/>
      <c r="M1" s="93"/>
      <c r="N1" s="93"/>
      <c r="O1" s="93"/>
      <c r="P1" s="93"/>
      <c r="Q1" s="93"/>
      <c r="R1" s="93"/>
      <c r="S1" s="93"/>
      <c r="T1" s="93"/>
      <c r="U1" s="93"/>
      <c r="V1" s="139">
        <v>46150</v>
      </c>
    </row>
    <row r="2" spans="1:253" x14ac:dyDescent="0.2">
      <c r="A2" s="92" t="s">
        <v>357</v>
      </c>
      <c r="B2" s="93"/>
      <c r="C2" s="93"/>
      <c r="D2" s="93"/>
      <c r="E2" s="93"/>
      <c r="F2" s="93"/>
      <c r="G2" s="93"/>
      <c r="H2" s="93"/>
      <c r="I2" s="93"/>
      <c r="J2" s="93"/>
      <c r="K2" s="93"/>
      <c r="L2" s="93"/>
      <c r="M2" s="93"/>
      <c r="N2" s="93"/>
      <c r="O2" s="93"/>
      <c r="P2" s="93"/>
      <c r="Q2" s="93"/>
      <c r="R2" s="93"/>
      <c r="S2" s="93"/>
      <c r="T2" s="93"/>
      <c r="U2" s="93"/>
    </row>
    <row r="3" spans="1:253" ht="29.45" customHeight="1" x14ac:dyDescent="0.2">
      <c r="A3" s="28" t="s">
        <v>340</v>
      </c>
      <c r="B3" s="131" t="s">
        <v>358</v>
      </c>
      <c r="C3" s="131"/>
      <c r="D3" s="131"/>
      <c r="E3" s="131"/>
      <c r="F3" s="131"/>
      <c r="G3" s="132"/>
      <c r="H3" s="128" t="s">
        <v>369</v>
      </c>
      <c r="I3" s="128"/>
      <c r="J3" s="128"/>
      <c r="K3" s="128"/>
      <c r="L3" s="129"/>
      <c r="M3" s="128" t="s">
        <v>359</v>
      </c>
      <c r="N3" s="128"/>
      <c r="O3" s="129"/>
      <c r="P3" s="128" t="s">
        <v>360</v>
      </c>
      <c r="Q3" s="128"/>
      <c r="R3" s="129"/>
      <c r="S3" s="128" t="s">
        <v>361</v>
      </c>
      <c r="T3" s="128"/>
      <c r="U3" s="133"/>
      <c r="V3" s="128" t="s">
        <v>346</v>
      </c>
      <c r="W3" s="128"/>
      <c r="X3" s="1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08" t="s">
        <v>50</v>
      </c>
      <c r="B4" s="125" t="s">
        <v>348</v>
      </c>
      <c r="C4" s="125"/>
      <c r="D4" s="130" t="s">
        <v>362</v>
      </c>
      <c r="E4" s="130"/>
      <c r="F4" s="130"/>
      <c r="G4" s="126" t="s">
        <v>145</v>
      </c>
      <c r="H4" s="125" t="s">
        <v>348</v>
      </c>
      <c r="I4" s="125"/>
      <c r="J4" s="130" t="s">
        <v>363</v>
      </c>
      <c r="K4" s="130"/>
      <c r="L4" s="126" t="s">
        <v>145</v>
      </c>
      <c r="M4" s="125" t="s">
        <v>348</v>
      </c>
      <c r="N4" s="125"/>
      <c r="O4" s="126" t="s">
        <v>145</v>
      </c>
      <c r="P4" s="125" t="s">
        <v>348</v>
      </c>
      <c r="Q4" s="125"/>
      <c r="R4" s="126" t="s">
        <v>145</v>
      </c>
      <c r="S4" s="125" t="s">
        <v>348</v>
      </c>
      <c r="T4" s="125"/>
      <c r="U4" s="126" t="s">
        <v>145</v>
      </c>
      <c r="V4" s="125" t="s">
        <v>348</v>
      </c>
      <c r="W4" s="125"/>
      <c r="X4" s="126"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09"/>
      <c r="B5" s="53" t="s">
        <v>364</v>
      </c>
      <c r="C5" s="54" t="s">
        <v>60</v>
      </c>
      <c r="D5" s="54" t="s">
        <v>154</v>
      </c>
      <c r="E5" s="54" t="s">
        <v>365</v>
      </c>
      <c r="F5" s="54" t="s">
        <v>366</v>
      </c>
      <c r="G5" s="127"/>
      <c r="H5" s="53" t="s">
        <v>364</v>
      </c>
      <c r="I5" s="54" t="s">
        <v>60</v>
      </c>
      <c r="J5" s="54" t="s">
        <v>154</v>
      </c>
      <c r="K5" s="54" t="s">
        <v>365</v>
      </c>
      <c r="L5" s="127"/>
      <c r="M5" s="53" t="s">
        <v>364</v>
      </c>
      <c r="N5" s="54" t="s">
        <v>60</v>
      </c>
      <c r="O5" s="127"/>
      <c r="P5" s="31" t="s">
        <v>364</v>
      </c>
      <c r="Q5" s="32" t="s">
        <v>60</v>
      </c>
      <c r="R5" s="127"/>
      <c r="S5" s="31" t="s">
        <v>364</v>
      </c>
      <c r="T5" s="32" t="s">
        <v>60</v>
      </c>
      <c r="U5" s="127"/>
      <c r="V5" s="53" t="s">
        <v>364</v>
      </c>
      <c r="W5" s="54" t="s">
        <v>60</v>
      </c>
      <c r="X5" s="127"/>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425</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422</v>
      </c>
      <c r="G7" s="38">
        <v>222516662</v>
      </c>
      <c r="H7" s="36">
        <v>0</v>
      </c>
      <c r="I7" s="37">
        <v>0</v>
      </c>
      <c r="J7" s="37">
        <v>0</v>
      </c>
      <c r="K7" s="37">
        <v>0</v>
      </c>
      <c r="L7" s="38">
        <v>0</v>
      </c>
      <c r="M7" s="37" t="s">
        <v>422</v>
      </c>
      <c r="N7" s="37" t="s">
        <v>422</v>
      </c>
      <c r="O7" s="38" t="s">
        <v>422</v>
      </c>
      <c r="P7" s="37" t="s">
        <v>422</v>
      </c>
      <c r="Q7" s="37" t="s">
        <v>422</v>
      </c>
      <c r="R7" s="38" t="s">
        <v>422</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422</v>
      </c>
      <c r="G8" s="38">
        <v>237157968</v>
      </c>
      <c r="H8" s="36">
        <v>0</v>
      </c>
      <c r="I8" s="37">
        <v>0</v>
      </c>
      <c r="J8" s="37">
        <v>0</v>
      </c>
      <c r="K8" s="37">
        <v>0</v>
      </c>
      <c r="L8" s="38">
        <v>0</v>
      </c>
      <c r="M8" s="37" t="s">
        <v>422</v>
      </c>
      <c r="N8" s="37" t="s">
        <v>422</v>
      </c>
      <c r="O8" s="38" t="s">
        <v>422</v>
      </c>
      <c r="P8" s="37" t="s">
        <v>422</v>
      </c>
      <c r="Q8" s="37" t="s">
        <v>422</v>
      </c>
      <c r="R8" s="38" t="s">
        <v>422</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422</v>
      </c>
      <c r="G9" s="38">
        <v>238697458</v>
      </c>
      <c r="H9" s="36">
        <v>0</v>
      </c>
      <c r="I9" s="37">
        <v>0</v>
      </c>
      <c r="J9" s="37">
        <v>0</v>
      </c>
      <c r="K9" s="37">
        <v>0</v>
      </c>
      <c r="L9" s="38">
        <v>0</v>
      </c>
      <c r="M9" s="37" t="s">
        <v>422</v>
      </c>
      <c r="N9" s="37" t="s">
        <v>422</v>
      </c>
      <c r="O9" s="38" t="s">
        <v>422</v>
      </c>
      <c r="P9" s="37" t="s">
        <v>422</v>
      </c>
      <c r="Q9" s="37" t="s">
        <v>422</v>
      </c>
      <c r="R9" s="38" t="s">
        <v>422</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422</v>
      </c>
      <c r="G10" s="38">
        <v>238278472</v>
      </c>
      <c r="H10" s="36">
        <v>0</v>
      </c>
      <c r="I10" s="37">
        <v>0</v>
      </c>
      <c r="J10" s="37">
        <v>0</v>
      </c>
      <c r="K10" s="37">
        <v>0</v>
      </c>
      <c r="L10" s="38">
        <v>0</v>
      </c>
      <c r="M10" s="37" t="s">
        <v>422</v>
      </c>
      <c r="N10" s="37" t="s">
        <v>422</v>
      </c>
      <c r="O10" s="38" t="s">
        <v>422</v>
      </c>
      <c r="P10" s="37" t="s">
        <v>422</v>
      </c>
      <c r="Q10" s="37" t="s">
        <v>422</v>
      </c>
      <c r="R10" s="38" t="s">
        <v>422</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422</v>
      </c>
      <c r="G11" s="38">
        <v>237990426</v>
      </c>
      <c r="H11" s="36">
        <v>0</v>
      </c>
      <c r="I11" s="37">
        <v>0</v>
      </c>
      <c r="J11" s="37">
        <v>0</v>
      </c>
      <c r="K11" s="37">
        <v>0</v>
      </c>
      <c r="L11" s="38">
        <v>0</v>
      </c>
      <c r="M11" s="37" t="s">
        <v>422</v>
      </c>
      <c r="N11" s="37" t="s">
        <v>422</v>
      </c>
      <c r="O11" s="38" t="s">
        <v>422</v>
      </c>
      <c r="P11" s="37" t="s">
        <v>422</v>
      </c>
      <c r="Q11" s="37" t="s">
        <v>422</v>
      </c>
      <c r="R11" s="38" t="s">
        <v>422</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422</v>
      </c>
      <c r="G12" s="38">
        <v>240122743</v>
      </c>
      <c r="H12" s="36">
        <v>0</v>
      </c>
      <c r="I12" s="37">
        <v>0</v>
      </c>
      <c r="J12" s="37">
        <v>0</v>
      </c>
      <c r="K12" s="37">
        <v>0</v>
      </c>
      <c r="L12" s="38">
        <v>0</v>
      </c>
      <c r="M12" s="37" t="s">
        <v>422</v>
      </c>
      <c r="N12" s="37" t="s">
        <v>422</v>
      </c>
      <c r="O12" s="38" t="s">
        <v>422</v>
      </c>
      <c r="P12" s="37" t="s">
        <v>422</v>
      </c>
      <c r="Q12" s="37" t="s">
        <v>422</v>
      </c>
      <c r="R12" s="38" t="s">
        <v>422</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422</v>
      </c>
      <c r="G13" s="38">
        <v>238650498</v>
      </c>
      <c r="H13" s="36">
        <v>0</v>
      </c>
      <c r="I13" s="37">
        <v>0</v>
      </c>
      <c r="J13" s="37">
        <v>0</v>
      </c>
      <c r="K13" s="37">
        <v>0</v>
      </c>
      <c r="L13" s="38">
        <v>0</v>
      </c>
      <c r="M13" s="37" t="s">
        <v>422</v>
      </c>
      <c r="N13" s="37" t="s">
        <v>422</v>
      </c>
      <c r="O13" s="38" t="s">
        <v>422</v>
      </c>
      <c r="P13" s="37" t="s">
        <v>422</v>
      </c>
      <c r="Q13" s="37" t="s">
        <v>422</v>
      </c>
      <c r="R13" s="38" t="s">
        <v>422</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422</v>
      </c>
      <c r="G14" s="38">
        <v>231381809</v>
      </c>
      <c r="H14" s="36">
        <v>0</v>
      </c>
      <c r="I14" s="37">
        <v>0</v>
      </c>
      <c r="J14" s="37">
        <v>0</v>
      </c>
      <c r="K14" s="37">
        <v>0</v>
      </c>
      <c r="L14" s="38">
        <v>0</v>
      </c>
      <c r="M14" s="37" t="s">
        <v>422</v>
      </c>
      <c r="N14" s="37" t="s">
        <v>422</v>
      </c>
      <c r="O14" s="38" t="s">
        <v>422</v>
      </c>
      <c r="P14" s="37" t="s">
        <v>422</v>
      </c>
      <c r="Q14" s="37" t="s">
        <v>422</v>
      </c>
      <c r="R14" s="38" t="s">
        <v>422</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422</v>
      </c>
      <c r="G15" s="38">
        <v>245022614</v>
      </c>
      <c r="H15" s="36">
        <v>0</v>
      </c>
      <c r="I15" s="37">
        <v>0</v>
      </c>
      <c r="J15" s="37">
        <v>0</v>
      </c>
      <c r="K15" s="37">
        <v>0</v>
      </c>
      <c r="L15" s="38">
        <v>0</v>
      </c>
      <c r="M15" s="37" t="s">
        <v>422</v>
      </c>
      <c r="N15" s="37" t="s">
        <v>422</v>
      </c>
      <c r="O15" s="38" t="s">
        <v>422</v>
      </c>
      <c r="P15" s="37" t="s">
        <v>422</v>
      </c>
      <c r="Q15" s="37" t="s">
        <v>422</v>
      </c>
      <c r="R15" s="38" t="s">
        <v>422</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422</v>
      </c>
      <c r="G16" s="38">
        <v>240913368</v>
      </c>
      <c r="H16" s="36">
        <v>0</v>
      </c>
      <c r="I16" s="37">
        <v>0</v>
      </c>
      <c r="J16" s="37">
        <v>0</v>
      </c>
      <c r="K16" s="37">
        <v>0</v>
      </c>
      <c r="L16" s="38">
        <v>0</v>
      </c>
      <c r="M16" s="37" t="s">
        <v>422</v>
      </c>
      <c r="N16" s="37" t="s">
        <v>422</v>
      </c>
      <c r="O16" s="38" t="s">
        <v>422</v>
      </c>
      <c r="P16" s="37" t="s">
        <v>422</v>
      </c>
      <c r="Q16" s="37" t="s">
        <v>422</v>
      </c>
      <c r="R16" s="38" t="s">
        <v>422</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422</v>
      </c>
      <c r="G17" s="38">
        <v>239810712</v>
      </c>
      <c r="H17" s="36">
        <v>0</v>
      </c>
      <c r="I17" s="37">
        <v>0</v>
      </c>
      <c r="J17" s="37">
        <v>0</v>
      </c>
      <c r="K17" s="37">
        <v>0</v>
      </c>
      <c r="L17" s="38">
        <v>0</v>
      </c>
      <c r="M17" s="37" t="s">
        <v>422</v>
      </c>
      <c r="N17" s="37" t="s">
        <v>422</v>
      </c>
      <c r="O17" s="38" t="s">
        <v>422</v>
      </c>
      <c r="P17" s="37" t="s">
        <v>422</v>
      </c>
      <c r="Q17" s="37" t="s">
        <v>422</v>
      </c>
      <c r="R17" s="38" t="s">
        <v>422</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422</v>
      </c>
      <c r="G18" s="39">
        <v>333650068</v>
      </c>
      <c r="H18" s="36">
        <v>5144</v>
      </c>
      <c r="I18" s="37">
        <v>9412</v>
      </c>
      <c r="J18" s="37">
        <v>428269</v>
      </c>
      <c r="K18" s="37">
        <v>0</v>
      </c>
      <c r="L18" s="39">
        <v>428269</v>
      </c>
      <c r="M18" s="37" t="s">
        <v>422</v>
      </c>
      <c r="N18" s="37" t="s">
        <v>422</v>
      </c>
      <c r="O18" s="38" t="s">
        <v>422</v>
      </c>
      <c r="P18" s="37" t="s">
        <v>422</v>
      </c>
      <c r="Q18" s="37" t="s">
        <v>422</v>
      </c>
      <c r="R18" s="38" t="s">
        <v>422</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422</v>
      </c>
      <c r="G19" s="41">
        <v>2944192798</v>
      </c>
      <c r="H19" s="41">
        <v>428.66669999999999</v>
      </c>
      <c r="I19" s="41">
        <v>784.33330000000001</v>
      </c>
      <c r="J19" s="41">
        <v>428269</v>
      </c>
      <c r="K19" s="41">
        <v>0</v>
      </c>
      <c r="L19" s="41">
        <v>428269</v>
      </c>
      <c r="M19" s="41" t="s">
        <v>422</v>
      </c>
      <c r="N19" s="41" t="s">
        <v>422</v>
      </c>
      <c r="O19" s="41" t="s">
        <v>422</v>
      </c>
      <c r="P19" s="41" t="s">
        <v>422</v>
      </c>
      <c r="Q19" s="41" t="s">
        <v>422</v>
      </c>
      <c r="R19" s="41" t="s">
        <v>422</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426</v>
      </c>
      <c r="B20" s="49">
        <v>729442.2</v>
      </c>
      <c r="C20" s="49">
        <v>1247841.3999999999</v>
      </c>
      <c r="D20" s="49">
        <v>1174640986</v>
      </c>
      <c r="E20" s="49">
        <v>0</v>
      </c>
      <c r="F20" s="49" t="s">
        <v>422</v>
      </c>
      <c r="G20" s="43">
        <v>1174640986</v>
      </c>
      <c r="H20" s="49">
        <v>0</v>
      </c>
      <c r="I20" s="49">
        <v>0</v>
      </c>
      <c r="J20" s="43">
        <v>0</v>
      </c>
      <c r="K20" s="43">
        <v>0</v>
      </c>
      <c r="L20" s="43">
        <v>0</v>
      </c>
      <c r="M20" s="43" t="s">
        <v>422</v>
      </c>
      <c r="N20" s="43" t="s">
        <v>422</v>
      </c>
      <c r="O20" s="43" t="s">
        <v>422</v>
      </c>
      <c r="P20" s="43" t="s">
        <v>422</v>
      </c>
      <c r="Q20" s="43" t="s">
        <v>422</v>
      </c>
      <c r="R20" s="43" t="s">
        <v>422</v>
      </c>
      <c r="S20" s="43">
        <v>1</v>
      </c>
      <c r="T20" s="43">
        <v>1.8</v>
      </c>
      <c r="U20" s="43">
        <v>1249</v>
      </c>
      <c r="V20" s="43">
        <v>729443.2</v>
      </c>
      <c r="W20" s="43">
        <v>1247843.2</v>
      </c>
      <c r="X20" s="58">
        <v>1174642235</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422</v>
      </c>
      <c r="G22" s="37">
        <v>219419829</v>
      </c>
      <c r="H22" s="36">
        <v>0</v>
      </c>
      <c r="I22" s="37">
        <v>0</v>
      </c>
      <c r="J22" s="37">
        <v>0</v>
      </c>
      <c r="K22" s="37">
        <v>0</v>
      </c>
      <c r="L22" s="38">
        <v>0</v>
      </c>
      <c r="M22" s="36" t="s">
        <v>422</v>
      </c>
      <c r="N22" s="37" t="s">
        <v>422</v>
      </c>
      <c r="O22" s="37" t="s">
        <v>422</v>
      </c>
      <c r="P22" s="36" t="s">
        <v>422</v>
      </c>
      <c r="Q22" s="37" t="s">
        <v>422</v>
      </c>
      <c r="R22" s="37" t="s">
        <v>422</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422</v>
      </c>
      <c r="G23" s="37">
        <v>207105335</v>
      </c>
      <c r="H23" s="36">
        <v>0</v>
      </c>
      <c r="I23" s="37">
        <v>0</v>
      </c>
      <c r="J23" s="37">
        <v>0</v>
      </c>
      <c r="K23" s="37">
        <v>0</v>
      </c>
      <c r="L23" s="38">
        <v>0</v>
      </c>
      <c r="M23" s="36" t="s">
        <v>422</v>
      </c>
      <c r="N23" s="37" t="s">
        <v>422</v>
      </c>
      <c r="O23" s="37" t="s">
        <v>422</v>
      </c>
      <c r="P23" s="36" t="s">
        <v>422</v>
      </c>
      <c r="Q23" s="37" t="s">
        <v>422</v>
      </c>
      <c r="R23" s="37" t="s">
        <v>422</v>
      </c>
      <c r="S23" s="36">
        <v>0</v>
      </c>
      <c r="T23" s="37">
        <v>0</v>
      </c>
      <c r="U23" s="38">
        <v>0</v>
      </c>
      <c r="V23" s="37">
        <v>724939</v>
      </c>
      <c r="W23" s="37">
        <v>1239890</v>
      </c>
      <c r="X23" s="38">
        <v>207105335</v>
      </c>
    </row>
    <row r="24" spans="1:253" s="56" customFormat="1" ht="15" x14ac:dyDescent="0.25">
      <c r="A24" s="2" t="str">
        <f>"Dec "&amp;RIGHT(A6,4)</f>
        <v>Dec 2025</v>
      </c>
      <c r="B24" s="36">
        <v>729203</v>
      </c>
      <c r="C24" s="37">
        <v>1246931</v>
      </c>
      <c r="D24" s="37">
        <v>241470307</v>
      </c>
      <c r="E24" s="37">
        <v>0</v>
      </c>
      <c r="F24" s="37" t="s">
        <v>422</v>
      </c>
      <c r="G24" s="37">
        <v>241470307</v>
      </c>
      <c r="H24" s="36">
        <v>0</v>
      </c>
      <c r="I24" s="37">
        <v>0</v>
      </c>
      <c r="J24" s="37">
        <v>0</v>
      </c>
      <c r="K24" s="37">
        <v>0</v>
      </c>
      <c r="L24" s="38">
        <v>0</v>
      </c>
      <c r="M24" s="36" t="s">
        <v>422</v>
      </c>
      <c r="N24" s="37" t="s">
        <v>422</v>
      </c>
      <c r="O24" s="37" t="s">
        <v>422</v>
      </c>
      <c r="P24" s="36" t="s">
        <v>422</v>
      </c>
      <c r="Q24" s="37" t="s">
        <v>422</v>
      </c>
      <c r="R24" s="37" t="s">
        <v>422</v>
      </c>
      <c r="S24" s="36">
        <v>1</v>
      </c>
      <c r="T24" s="37">
        <v>2</v>
      </c>
      <c r="U24" s="38">
        <v>178</v>
      </c>
      <c r="V24" s="37">
        <v>729204</v>
      </c>
      <c r="W24" s="37">
        <v>1246933</v>
      </c>
      <c r="X24" s="38">
        <v>241470485</v>
      </c>
    </row>
    <row r="25" spans="1:253" s="56" customFormat="1" ht="15" x14ac:dyDescent="0.25">
      <c r="A25" s="2" t="str">
        <f>"Jan "&amp;RIGHT(A6,4)+1</f>
        <v>Jan 2026</v>
      </c>
      <c r="B25" s="36">
        <v>726007</v>
      </c>
      <c r="C25" s="37">
        <v>1239835</v>
      </c>
      <c r="D25" s="37">
        <v>252720754</v>
      </c>
      <c r="E25" s="37">
        <v>0</v>
      </c>
      <c r="F25" s="37" t="s">
        <v>422</v>
      </c>
      <c r="G25" s="37">
        <v>252720754</v>
      </c>
      <c r="H25" s="36">
        <v>0</v>
      </c>
      <c r="I25" s="37">
        <v>0</v>
      </c>
      <c r="J25" s="37">
        <v>0</v>
      </c>
      <c r="K25" s="37">
        <v>0</v>
      </c>
      <c r="L25" s="38">
        <v>0</v>
      </c>
      <c r="M25" s="36" t="s">
        <v>422</v>
      </c>
      <c r="N25" s="37" t="s">
        <v>422</v>
      </c>
      <c r="O25" s="37" t="s">
        <v>422</v>
      </c>
      <c r="P25" s="36" t="s">
        <v>422</v>
      </c>
      <c r="Q25" s="37" t="s">
        <v>422</v>
      </c>
      <c r="R25" s="37" t="s">
        <v>422</v>
      </c>
      <c r="S25" s="36">
        <v>2</v>
      </c>
      <c r="T25" s="37">
        <v>5</v>
      </c>
      <c r="U25" s="38">
        <v>587</v>
      </c>
      <c r="V25" s="37">
        <v>726009</v>
      </c>
      <c r="W25" s="37">
        <v>1239840</v>
      </c>
      <c r="X25" s="38">
        <v>252721341</v>
      </c>
    </row>
    <row r="26" spans="1:253" s="56" customFormat="1" ht="15" x14ac:dyDescent="0.25">
      <c r="A26" s="2" t="str">
        <f>"Feb "&amp;RIGHT(A6,4)+1</f>
        <v>Feb 2026</v>
      </c>
      <c r="B26" s="36">
        <v>723134</v>
      </c>
      <c r="C26" s="37">
        <v>1232779</v>
      </c>
      <c r="D26" s="37">
        <v>247678502</v>
      </c>
      <c r="E26" s="37">
        <v>0</v>
      </c>
      <c r="F26" s="37" t="s">
        <v>422</v>
      </c>
      <c r="G26" s="37">
        <v>247678502</v>
      </c>
      <c r="H26" s="36">
        <v>0</v>
      </c>
      <c r="I26" s="37">
        <v>0</v>
      </c>
      <c r="J26" s="37">
        <v>0</v>
      </c>
      <c r="K26" s="37">
        <v>0</v>
      </c>
      <c r="L26" s="38">
        <v>0</v>
      </c>
      <c r="M26" s="36" t="s">
        <v>422</v>
      </c>
      <c r="N26" s="37" t="s">
        <v>422</v>
      </c>
      <c r="O26" s="37" t="s">
        <v>422</v>
      </c>
      <c r="P26" s="36" t="s">
        <v>422</v>
      </c>
      <c r="Q26" s="37" t="s">
        <v>422</v>
      </c>
      <c r="R26" s="37" t="s">
        <v>422</v>
      </c>
      <c r="S26" s="36">
        <v>1</v>
      </c>
      <c r="T26" s="37">
        <v>3</v>
      </c>
      <c r="U26" s="38">
        <v>205</v>
      </c>
      <c r="V26" s="37">
        <v>723135</v>
      </c>
      <c r="W26" s="37">
        <v>1232782</v>
      </c>
      <c r="X26" s="38">
        <v>247678707</v>
      </c>
    </row>
    <row r="27" spans="1:253" s="56" customFormat="1" ht="15" x14ac:dyDescent="0.25">
      <c r="A27" s="2" t="str">
        <f>"Mar "&amp;RIGHT(A6,4)+1</f>
        <v>Mar 2026</v>
      </c>
      <c r="B27" s="36" t="s">
        <v>422</v>
      </c>
      <c r="C27" s="37" t="s">
        <v>422</v>
      </c>
      <c r="D27" s="37" t="s">
        <v>422</v>
      </c>
      <c r="E27" s="37" t="s">
        <v>422</v>
      </c>
      <c r="F27" s="37" t="s">
        <v>422</v>
      </c>
      <c r="G27" s="37" t="s">
        <v>422</v>
      </c>
      <c r="H27" s="36" t="s">
        <v>422</v>
      </c>
      <c r="I27" s="37" t="s">
        <v>422</v>
      </c>
      <c r="J27" s="37" t="s">
        <v>422</v>
      </c>
      <c r="K27" s="37" t="s">
        <v>422</v>
      </c>
      <c r="L27" s="38" t="s">
        <v>422</v>
      </c>
      <c r="M27" s="36" t="s">
        <v>422</v>
      </c>
      <c r="N27" s="37" t="s">
        <v>422</v>
      </c>
      <c r="O27" s="37" t="s">
        <v>422</v>
      </c>
      <c r="P27" s="36" t="s">
        <v>422</v>
      </c>
      <c r="Q27" s="37" t="s">
        <v>422</v>
      </c>
      <c r="R27" s="37" t="s">
        <v>422</v>
      </c>
      <c r="S27" s="36" t="s">
        <v>422</v>
      </c>
      <c r="T27" s="37" t="s">
        <v>422</v>
      </c>
      <c r="U27" s="38" t="s">
        <v>422</v>
      </c>
      <c r="V27" s="37" t="s">
        <v>422</v>
      </c>
      <c r="W27" s="37" t="s">
        <v>422</v>
      </c>
      <c r="X27" s="38" t="s">
        <v>422</v>
      </c>
    </row>
    <row r="28" spans="1:253" x14ac:dyDescent="0.2">
      <c r="A28" s="2" t="str">
        <f>"Apr "&amp;RIGHT(A6,4)+1</f>
        <v>Apr 2026</v>
      </c>
      <c r="B28" s="36" t="s">
        <v>422</v>
      </c>
      <c r="C28" s="37" t="s">
        <v>422</v>
      </c>
      <c r="D28" s="37" t="s">
        <v>422</v>
      </c>
      <c r="E28" s="37" t="s">
        <v>422</v>
      </c>
      <c r="F28" s="37" t="s">
        <v>422</v>
      </c>
      <c r="G28" s="37" t="s">
        <v>422</v>
      </c>
      <c r="H28" s="36" t="s">
        <v>422</v>
      </c>
      <c r="I28" s="37" t="s">
        <v>422</v>
      </c>
      <c r="J28" s="37" t="s">
        <v>422</v>
      </c>
      <c r="K28" s="37" t="s">
        <v>422</v>
      </c>
      <c r="L28" s="38" t="s">
        <v>422</v>
      </c>
      <c r="M28" s="36" t="s">
        <v>422</v>
      </c>
      <c r="N28" s="37" t="s">
        <v>422</v>
      </c>
      <c r="O28" s="37" t="s">
        <v>422</v>
      </c>
      <c r="P28" s="36" t="s">
        <v>422</v>
      </c>
      <c r="Q28" s="37" t="s">
        <v>422</v>
      </c>
      <c r="R28" s="37" t="s">
        <v>422</v>
      </c>
      <c r="S28" s="36" t="s">
        <v>422</v>
      </c>
      <c r="T28" s="37" t="s">
        <v>422</v>
      </c>
      <c r="U28" s="38" t="s">
        <v>422</v>
      </c>
      <c r="V28" s="37" t="s">
        <v>422</v>
      </c>
      <c r="W28" s="37" t="s">
        <v>422</v>
      </c>
      <c r="X28" s="38" t="s">
        <v>422</v>
      </c>
    </row>
    <row r="29" spans="1:253" x14ac:dyDescent="0.2">
      <c r="A29" s="2" t="str">
        <f>"May "&amp;RIGHT(A6,4)+1</f>
        <v>May 2026</v>
      </c>
      <c r="B29" s="36" t="s">
        <v>422</v>
      </c>
      <c r="C29" s="37" t="s">
        <v>422</v>
      </c>
      <c r="D29" s="37" t="s">
        <v>422</v>
      </c>
      <c r="E29" s="37" t="s">
        <v>422</v>
      </c>
      <c r="F29" s="37" t="s">
        <v>422</v>
      </c>
      <c r="G29" s="37" t="s">
        <v>422</v>
      </c>
      <c r="H29" s="36" t="s">
        <v>422</v>
      </c>
      <c r="I29" s="37" t="s">
        <v>422</v>
      </c>
      <c r="J29" s="37" t="s">
        <v>422</v>
      </c>
      <c r="K29" s="37" t="s">
        <v>422</v>
      </c>
      <c r="L29" s="38" t="s">
        <v>422</v>
      </c>
      <c r="M29" s="36" t="s">
        <v>422</v>
      </c>
      <c r="N29" s="37" t="s">
        <v>422</v>
      </c>
      <c r="O29" s="37" t="s">
        <v>422</v>
      </c>
      <c r="P29" s="36" t="s">
        <v>422</v>
      </c>
      <c r="Q29" s="37" t="s">
        <v>422</v>
      </c>
      <c r="R29" s="37" t="s">
        <v>422</v>
      </c>
      <c r="S29" s="36" t="s">
        <v>422</v>
      </c>
      <c r="T29" s="37" t="s">
        <v>422</v>
      </c>
      <c r="U29" s="38" t="s">
        <v>422</v>
      </c>
      <c r="V29" s="37" t="s">
        <v>422</v>
      </c>
      <c r="W29" s="37" t="s">
        <v>422</v>
      </c>
      <c r="X29" s="38" t="s">
        <v>422</v>
      </c>
    </row>
    <row r="30" spans="1:253" x14ac:dyDescent="0.2">
      <c r="A30" s="2" t="str">
        <f>"Jun "&amp;RIGHT(A6,4)+1</f>
        <v>Jun 2026</v>
      </c>
      <c r="B30" s="36" t="s">
        <v>422</v>
      </c>
      <c r="C30" s="37" t="s">
        <v>422</v>
      </c>
      <c r="D30" s="37" t="s">
        <v>422</v>
      </c>
      <c r="E30" s="37" t="s">
        <v>422</v>
      </c>
      <c r="F30" s="37" t="s">
        <v>422</v>
      </c>
      <c r="G30" s="37" t="s">
        <v>422</v>
      </c>
      <c r="H30" s="36" t="s">
        <v>422</v>
      </c>
      <c r="I30" s="37" t="s">
        <v>422</v>
      </c>
      <c r="J30" s="37" t="s">
        <v>422</v>
      </c>
      <c r="K30" s="37" t="s">
        <v>422</v>
      </c>
      <c r="L30" s="38" t="s">
        <v>422</v>
      </c>
      <c r="M30" s="36" t="s">
        <v>422</v>
      </c>
      <c r="N30" s="37" t="s">
        <v>422</v>
      </c>
      <c r="O30" s="37" t="s">
        <v>422</v>
      </c>
      <c r="P30" s="36" t="s">
        <v>422</v>
      </c>
      <c r="Q30" s="37" t="s">
        <v>422</v>
      </c>
      <c r="R30" s="37" t="s">
        <v>422</v>
      </c>
      <c r="S30" s="36" t="s">
        <v>422</v>
      </c>
      <c r="T30" s="37" t="s">
        <v>422</v>
      </c>
      <c r="U30" s="38" t="s">
        <v>422</v>
      </c>
      <c r="V30" s="37" t="s">
        <v>422</v>
      </c>
      <c r="W30" s="37" t="s">
        <v>422</v>
      </c>
      <c r="X30" s="38" t="s">
        <v>422</v>
      </c>
    </row>
    <row r="31" spans="1:253" x14ac:dyDescent="0.2">
      <c r="A31" s="2" t="str">
        <f>"Jul "&amp;RIGHT(A6,4)+1</f>
        <v>Jul 2026</v>
      </c>
      <c r="B31" s="36" t="s">
        <v>422</v>
      </c>
      <c r="C31" s="37" t="s">
        <v>422</v>
      </c>
      <c r="D31" s="37" t="s">
        <v>422</v>
      </c>
      <c r="E31" s="37" t="s">
        <v>422</v>
      </c>
      <c r="F31" s="37" t="s">
        <v>422</v>
      </c>
      <c r="G31" s="37" t="s">
        <v>422</v>
      </c>
      <c r="H31" s="36" t="s">
        <v>422</v>
      </c>
      <c r="I31" s="37" t="s">
        <v>422</v>
      </c>
      <c r="J31" s="37" t="s">
        <v>422</v>
      </c>
      <c r="K31" s="37" t="s">
        <v>422</v>
      </c>
      <c r="L31" s="38" t="s">
        <v>422</v>
      </c>
      <c r="M31" s="36" t="s">
        <v>422</v>
      </c>
      <c r="N31" s="37" t="s">
        <v>422</v>
      </c>
      <c r="O31" s="37" t="s">
        <v>422</v>
      </c>
      <c r="P31" s="36" t="s">
        <v>422</v>
      </c>
      <c r="Q31" s="37" t="s">
        <v>422</v>
      </c>
      <c r="R31" s="37" t="s">
        <v>422</v>
      </c>
      <c r="S31" s="36" t="s">
        <v>422</v>
      </c>
      <c r="T31" s="37" t="s">
        <v>422</v>
      </c>
      <c r="U31" s="38" t="s">
        <v>422</v>
      </c>
      <c r="V31" s="37" t="s">
        <v>422</v>
      </c>
      <c r="W31" s="37" t="s">
        <v>422</v>
      </c>
      <c r="X31" s="38" t="s">
        <v>422</v>
      </c>
    </row>
    <row r="32" spans="1:253" x14ac:dyDescent="0.2">
      <c r="A32" s="2" t="str">
        <f>"Aug "&amp;RIGHT(A6,4)+1</f>
        <v>Aug 2026</v>
      </c>
      <c r="B32" s="36" t="s">
        <v>422</v>
      </c>
      <c r="C32" s="37" t="s">
        <v>422</v>
      </c>
      <c r="D32" s="37" t="s">
        <v>422</v>
      </c>
      <c r="E32" s="37" t="s">
        <v>422</v>
      </c>
      <c r="F32" s="37" t="s">
        <v>422</v>
      </c>
      <c r="G32" s="37" t="s">
        <v>422</v>
      </c>
      <c r="H32" s="36" t="s">
        <v>422</v>
      </c>
      <c r="I32" s="37" t="s">
        <v>422</v>
      </c>
      <c r="J32" s="37" t="s">
        <v>422</v>
      </c>
      <c r="K32" s="37" t="s">
        <v>422</v>
      </c>
      <c r="L32" s="38" t="s">
        <v>422</v>
      </c>
      <c r="M32" s="36" t="s">
        <v>422</v>
      </c>
      <c r="N32" s="37" t="s">
        <v>422</v>
      </c>
      <c r="O32" s="37" t="s">
        <v>422</v>
      </c>
      <c r="P32" s="36" t="s">
        <v>422</v>
      </c>
      <c r="Q32" s="37" t="s">
        <v>422</v>
      </c>
      <c r="R32" s="37" t="s">
        <v>422</v>
      </c>
      <c r="S32" s="36" t="s">
        <v>422</v>
      </c>
      <c r="T32" s="37" t="s">
        <v>422</v>
      </c>
      <c r="U32" s="38" t="s">
        <v>422</v>
      </c>
      <c r="V32" s="37" t="s">
        <v>422</v>
      </c>
      <c r="W32" s="37" t="s">
        <v>422</v>
      </c>
      <c r="X32" s="38" t="s">
        <v>422</v>
      </c>
    </row>
    <row r="33" spans="1:253" x14ac:dyDescent="0.2">
      <c r="A33" s="2" t="str">
        <f>"Sep "&amp;RIGHT(A6,4)+1</f>
        <v>Sep 2026</v>
      </c>
      <c r="B33" s="47" t="s">
        <v>422</v>
      </c>
      <c r="C33" s="48" t="s">
        <v>422</v>
      </c>
      <c r="D33" s="48" t="s">
        <v>422</v>
      </c>
      <c r="E33" s="48" t="s">
        <v>422</v>
      </c>
      <c r="F33" s="48" t="s">
        <v>422</v>
      </c>
      <c r="G33" s="37" t="s">
        <v>422</v>
      </c>
      <c r="H33" s="36" t="s">
        <v>422</v>
      </c>
      <c r="I33" s="37" t="s">
        <v>422</v>
      </c>
      <c r="J33" s="37" t="s">
        <v>422</v>
      </c>
      <c r="K33" s="37" t="s">
        <v>422</v>
      </c>
      <c r="L33" s="38" t="s">
        <v>422</v>
      </c>
      <c r="M33" s="36" t="s">
        <v>422</v>
      </c>
      <c r="N33" s="37" t="s">
        <v>422</v>
      </c>
      <c r="O33" s="37" t="s">
        <v>422</v>
      </c>
      <c r="P33" s="36" t="s">
        <v>422</v>
      </c>
      <c r="Q33" s="37" t="s">
        <v>422</v>
      </c>
      <c r="R33" s="37" t="s">
        <v>422</v>
      </c>
      <c r="S33" s="47" t="s">
        <v>422</v>
      </c>
      <c r="T33" s="48" t="s">
        <v>422</v>
      </c>
      <c r="U33" s="39" t="s">
        <v>422</v>
      </c>
      <c r="V33" s="37" t="s">
        <v>422</v>
      </c>
      <c r="W33" s="37" t="s">
        <v>422</v>
      </c>
      <c r="X33" s="38" t="s">
        <v>422</v>
      </c>
    </row>
    <row r="34" spans="1:253" x14ac:dyDescent="0.2">
      <c r="A34" s="40" t="s">
        <v>55</v>
      </c>
      <c r="B34" s="49">
        <v>726180.4</v>
      </c>
      <c r="C34" s="51">
        <v>1239527.2</v>
      </c>
      <c r="D34" s="51">
        <v>1168394727</v>
      </c>
      <c r="E34" s="51">
        <v>0</v>
      </c>
      <c r="F34" s="51" t="s">
        <v>422</v>
      </c>
      <c r="G34" s="41">
        <v>1168394727</v>
      </c>
      <c r="H34" s="41">
        <v>0</v>
      </c>
      <c r="I34" s="41">
        <v>0</v>
      </c>
      <c r="J34" s="41">
        <v>0</v>
      </c>
      <c r="K34" s="41">
        <v>0</v>
      </c>
      <c r="L34" s="41">
        <v>0</v>
      </c>
      <c r="M34" s="41" t="s">
        <v>422</v>
      </c>
      <c r="N34" s="41" t="s">
        <v>422</v>
      </c>
      <c r="O34" s="41" t="s">
        <v>422</v>
      </c>
      <c r="P34" s="41" t="s">
        <v>422</v>
      </c>
      <c r="Q34" s="41" t="s">
        <v>422</v>
      </c>
      <c r="R34" s="41" t="s">
        <v>422</v>
      </c>
      <c r="S34" s="41">
        <v>0.8</v>
      </c>
      <c r="T34" s="41">
        <v>2</v>
      </c>
      <c r="U34" s="41">
        <v>970</v>
      </c>
      <c r="V34" s="41">
        <v>726181.2</v>
      </c>
      <c r="W34" s="41">
        <v>1239529.2</v>
      </c>
      <c r="X34" s="60">
        <v>1168395697</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5 Months</v>
      </c>
      <c r="B35" s="43">
        <v>726180.4</v>
      </c>
      <c r="C35" s="43">
        <v>1239527.2</v>
      </c>
      <c r="D35" s="52">
        <v>1168394727</v>
      </c>
      <c r="E35" s="52">
        <v>0</v>
      </c>
      <c r="F35" s="52" t="s">
        <v>422</v>
      </c>
      <c r="G35" s="52">
        <v>1168394727</v>
      </c>
      <c r="H35" s="43">
        <v>0</v>
      </c>
      <c r="I35" s="43">
        <v>0</v>
      </c>
      <c r="J35" s="43">
        <v>0</v>
      </c>
      <c r="K35" s="43">
        <v>0</v>
      </c>
      <c r="L35" s="43">
        <v>0</v>
      </c>
      <c r="M35" s="43" t="s">
        <v>422</v>
      </c>
      <c r="N35" s="43" t="s">
        <v>422</v>
      </c>
      <c r="O35" s="43" t="s">
        <v>422</v>
      </c>
      <c r="P35" s="43" t="s">
        <v>422</v>
      </c>
      <c r="Q35" s="43" t="s">
        <v>422</v>
      </c>
      <c r="R35" s="43" t="s">
        <v>422</v>
      </c>
      <c r="S35" s="43">
        <v>0.8</v>
      </c>
      <c r="T35" s="43">
        <v>2</v>
      </c>
      <c r="U35" s="43">
        <v>970</v>
      </c>
      <c r="V35" s="43">
        <v>726181.2</v>
      </c>
      <c r="W35" s="43">
        <v>1239529.2</v>
      </c>
      <c r="X35" s="58">
        <v>1168395697</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99" t="s">
        <v>449</v>
      </c>
      <c r="B38" s="99"/>
      <c r="C38" s="99"/>
      <c r="D38" s="99"/>
      <c r="E38" s="99"/>
      <c r="F38" s="99"/>
      <c r="G38" s="99"/>
      <c r="H38" s="99"/>
      <c r="I38" s="99"/>
      <c r="J38" s="99"/>
      <c r="K38" s="99"/>
      <c r="L38" s="99"/>
      <c r="M38" s="99"/>
      <c r="N38" s="99"/>
      <c r="O38" s="99"/>
      <c r="P38" s="99"/>
      <c r="Q38" s="99"/>
      <c r="R38" s="99"/>
      <c r="S38" s="99"/>
      <c r="T38" s="99"/>
      <c r="U38" s="99"/>
      <c r="V38" s="99"/>
      <c r="W38" s="99"/>
      <c r="X38" s="99"/>
    </row>
    <row r="39" spans="1:253" ht="21.75" customHeight="1" x14ac:dyDescent="0.2">
      <c r="A39" s="99"/>
      <c r="B39" s="100"/>
      <c r="C39" s="100"/>
      <c r="D39" s="100"/>
      <c r="E39" s="100"/>
      <c r="F39" s="100"/>
      <c r="G39" s="100"/>
      <c r="H39" s="100"/>
      <c r="I39" s="100"/>
      <c r="J39" s="100"/>
      <c r="K39" s="100"/>
      <c r="L39" s="100"/>
      <c r="M39" s="100"/>
      <c r="N39" s="100"/>
      <c r="O39" s="100"/>
      <c r="P39" s="100"/>
      <c r="Q39" s="100"/>
      <c r="R39" s="100"/>
      <c r="S39" s="100"/>
      <c r="T39" s="100"/>
      <c r="U39" s="100"/>
      <c r="V39" s="100"/>
      <c r="W39" s="100"/>
      <c r="X39" s="100"/>
    </row>
    <row r="40" spans="1:253" x14ac:dyDescent="0.2">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92" t="s">
        <v>445</v>
      </c>
      <c r="B1" s="92"/>
      <c r="C1" s="92"/>
      <c r="D1" s="92"/>
      <c r="E1" s="92"/>
      <c r="F1" s="92"/>
      <c r="G1" s="139">
        <v>46150</v>
      </c>
    </row>
    <row r="2" spans="1:7" ht="12" customHeight="1" x14ac:dyDescent="0.2">
      <c r="A2" s="94" t="s">
        <v>62</v>
      </c>
      <c r="B2" s="94"/>
      <c r="C2" s="94"/>
      <c r="D2" s="94"/>
      <c r="E2" s="94"/>
      <c r="F2" s="94"/>
      <c r="G2" s="1"/>
    </row>
    <row r="3" spans="1:7" ht="24" customHeight="1" x14ac:dyDescent="0.2">
      <c r="A3" s="96" t="s">
        <v>63</v>
      </c>
      <c r="B3" s="90" t="s">
        <v>64</v>
      </c>
      <c r="C3" s="88"/>
      <c r="D3" s="88" t="s">
        <v>196</v>
      </c>
      <c r="E3" s="88" t="s">
        <v>65</v>
      </c>
      <c r="F3" s="88" t="s">
        <v>197</v>
      </c>
      <c r="G3" s="90" t="s">
        <v>66</v>
      </c>
    </row>
    <row r="4" spans="1:7" x14ac:dyDescent="0.2">
      <c r="A4" s="97"/>
      <c r="B4" s="91"/>
      <c r="C4" s="89"/>
      <c r="D4" s="89"/>
      <c r="E4" s="89"/>
      <c r="F4" s="89"/>
      <c r="G4" s="91"/>
    </row>
    <row r="5" spans="1:7" ht="12" customHeight="1" x14ac:dyDescent="0.2">
      <c r="A5" s="1"/>
      <c r="B5" s="1"/>
      <c r="C5" s="1"/>
      <c r="D5" s="85" t="str">
        <f>REPT("-",29)&amp;" Element IDs "&amp;REPT("-",29)</f>
        <v>----------------------------- Element IDs -----------------------------</v>
      </c>
      <c r="E5" s="85"/>
      <c r="F5" s="85"/>
      <c r="G5" s="1" t="str">
        <f>REPT("-",6)&amp;" Percent "&amp;REPT("-",5)</f>
        <v>------ Percent -----</v>
      </c>
    </row>
    <row r="6" spans="1:7" ht="12" customHeight="1" x14ac:dyDescent="0.2">
      <c r="A6" s="3" t="s">
        <v>425</v>
      </c>
    </row>
    <row r="7" spans="1:7" ht="12" customHeight="1" x14ac:dyDescent="0.2">
      <c r="A7" s="2"/>
      <c r="B7" s="3" t="s">
        <v>67</v>
      </c>
      <c r="C7" s="3" t="s">
        <v>68</v>
      </c>
      <c r="D7" s="76">
        <v>95793</v>
      </c>
      <c r="E7" s="76">
        <v>50001431</v>
      </c>
      <c r="F7" s="76">
        <v>29973505.453699999</v>
      </c>
      <c r="G7" s="19">
        <f t="shared" ref="G7:G16" si="0">IF(AND(ISNUMBER(E7),ISNUMBER(F7)),IF(E7=0,"--",IF(F7=0,"--",F7/E7)),"--")</f>
        <v>0.59945295273049282</v>
      </c>
    </row>
    <row r="8" spans="1:7" ht="12" customHeight="1" x14ac:dyDescent="0.2">
      <c r="A8" s="1"/>
      <c r="B8" s="1"/>
      <c r="C8" s="3" t="s">
        <v>69</v>
      </c>
      <c r="D8" s="76">
        <v>94152</v>
      </c>
      <c r="E8" s="76">
        <v>49923072</v>
      </c>
      <c r="F8" s="76" t="s">
        <v>422</v>
      </c>
      <c r="G8" s="19" t="str">
        <f t="shared" si="0"/>
        <v>--</v>
      </c>
    </row>
    <row r="9" spans="1:7" ht="12" customHeight="1" x14ac:dyDescent="0.2">
      <c r="A9" s="1"/>
      <c r="B9" s="1"/>
      <c r="C9" s="3" t="s">
        <v>70</v>
      </c>
      <c r="D9" s="76">
        <v>1641</v>
      </c>
      <c r="E9" s="76">
        <v>78359</v>
      </c>
      <c r="F9" s="76" t="s">
        <v>422</v>
      </c>
      <c r="G9" s="19" t="str">
        <f t="shared" si="0"/>
        <v>--</v>
      </c>
    </row>
    <row r="10" spans="1:7" ht="12" customHeight="1" x14ac:dyDescent="0.2">
      <c r="A10" s="1"/>
      <c r="B10" s="3" t="s">
        <v>71</v>
      </c>
      <c r="C10" s="3" t="s">
        <v>68</v>
      </c>
      <c r="D10" s="76">
        <v>92816</v>
      </c>
      <c r="E10" s="76">
        <v>48821800</v>
      </c>
      <c r="F10" s="76">
        <v>15708294.138800001</v>
      </c>
      <c r="G10" s="19">
        <f t="shared" si="0"/>
        <v>0.32174754185220539</v>
      </c>
    </row>
    <row r="11" spans="1:7" ht="12" customHeight="1" x14ac:dyDescent="0.2">
      <c r="A11" s="1"/>
      <c r="B11" s="1"/>
      <c r="C11" s="3" t="s">
        <v>69</v>
      </c>
      <c r="D11" s="76">
        <v>91223</v>
      </c>
      <c r="E11" s="76">
        <v>48746557</v>
      </c>
      <c r="F11" s="76" t="s">
        <v>422</v>
      </c>
      <c r="G11" s="19" t="str">
        <f t="shared" si="0"/>
        <v>--</v>
      </c>
    </row>
    <row r="12" spans="1:7" ht="12" customHeight="1" x14ac:dyDescent="0.2">
      <c r="A12" s="1"/>
      <c r="B12" s="1"/>
      <c r="C12" s="3" t="s">
        <v>70</v>
      </c>
      <c r="D12" s="76">
        <v>1593</v>
      </c>
      <c r="E12" s="76">
        <v>75243</v>
      </c>
      <c r="F12" s="76" t="s">
        <v>422</v>
      </c>
      <c r="G12" s="19" t="str">
        <f t="shared" si="0"/>
        <v>--</v>
      </c>
    </row>
    <row r="13" spans="1:7" ht="12" customHeight="1" x14ac:dyDescent="0.2">
      <c r="A13" s="1"/>
      <c r="B13" s="3" t="s">
        <v>19</v>
      </c>
      <c r="C13" s="3" t="s">
        <v>19</v>
      </c>
      <c r="D13" s="76">
        <v>0</v>
      </c>
      <c r="E13" s="76">
        <v>0</v>
      </c>
      <c r="F13" s="11" t="s">
        <v>422</v>
      </c>
      <c r="G13" s="19" t="str">
        <f t="shared" si="0"/>
        <v>--</v>
      </c>
    </row>
    <row r="14" spans="1:7" ht="12" customHeight="1" x14ac:dyDescent="0.2">
      <c r="A14" s="1"/>
      <c r="B14" s="3" t="s">
        <v>72</v>
      </c>
      <c r="C14" s="3" t="s">
        <v>73</v>
      </c>
      <c r="D14" s="76">
        <v>1188</v>
      </c>
      <c r="E14" s="76" t="s">
        <v>422</v>
      </c>
      <c r="F14" s="11" t="s">
        <v>422</v>
      </c>
      <c r="G14" s="19" t="str">
        <f t="shared" si="0"/>
        <v>--</v>
      </c>
    </row>
    <row r="15" spans="1:7" ht="12" customHeight="1" x14ac:dyDescent="0.2">
      <c r="A15" s="1"/>
      <c r="B15" s="1"/>
      <c r="C15" s="3" t="s">
        <v>74</v>
      </c>
      <c r="D15" s="76">
        <v>175</v>
      </c>
      <c r="E15" s="76" t="s">
        <v>422</v>
      </c>
      <c r="F15" s="11" t="s">
        <v>422</v>
      </c>
      <c r="G15" s="19" t="str">
        <f t="shared" si="0"/>
        <v>--</v>
      </c>
    </row>
    <row r="16" spans="1:7" ht="12" customHeight="1" x14ac:dyDescent="0.2">
      <c r="A16" s="20"/>
      <c r="B16" s="20"/>
      <c r="C16" s="20" t="s">
        <v>75</v>
      </c>
      <c r="D16" s="79">
        <v>118</v>
      </c>
      <c r="E16" s="79" t="s">
        <v>422</v>
      </c>
      <c r="F16" s="21" t="s">
        <v>422</v>
      </c>
      <c r="G16" s="24" t="str">
        <f t="shared" si="0"/>
        <v>--</v>
      </c>
    </row>
    <row r="17" spans="1:7" ht="12" customHeight="1" x14ac:dyDescent="0.2">
      <c r="A17" s="3" t="str">
        <f>"FY "&amp;RIGHT(A6,4)+1</f>
        <v>FY 2026</v>
      </c>
      <c r="D17" s="80"/>
      <c r="E17" s="80"/>
      <c r="G17" s="19"/>
    </row>
    <row r="18" spans="1:7" ht="12" customHeight="1" x14ac:dyDescent="0.2">
      <c r="A18" s="2"/>
      <c r="B18" s="3" t="s">
        <v>67</v>
      </c>
      <c r="C18" s="3" t="s">
        <v>68</v>
      </c>
      <c r="D18" s="11">
        <v>94689</v>
      </c>
      <c r="E18" s="11">
        <v>49109397</v>
      </c>
      <c r="F18" s="11">
        <v>29673301.618000001</v>
      </c>
      <c r="G18" s="19">
        <f t="shared" ref="G18:G27" si="1">IF(AND(ISNUMBER(E18),ISNUMBER(F18)),IF(E18=0,"--",IF(F18=0,"--",F18/E18)),"--")</f>
        <v>0.60422858822721848</v>
      </c>
    </row>
    <row r="19" spans="1:7" ht="12" customHeight="1" x14ac:dyDescent="0.2">
      <c r="A19" s="1"/>
      <c r="B19" s="1"/>
      <c r="C19" s="3" t="s">
        <v>69</v>
      </c>
      <c r="D19" s="11">
        <v>93131</v>
      </c>
      <c r="E19" s="11">
        <v>49038952</v>
      </c>
      <c r="F19" s="11" t="s">
        <v>422</v>
      </c>
      <c r="G19" s="19" t="str">
        <f t="shared" si="1"/>
        <v>--</v>
      </c>
    </row>
    <row r="20" spans="1:7" ht="12" customHeight="1" x14ac:dyDescent="0.2">
      <c r="A20" s="1"/>
      <c r="B20" s="1"/>
      <c r="C20" s="3" t="s">
        <v>70</v>
      </c>
      <c r="D20" s="11">
        <v>1558</v>
      </c>
      <c r="E20" s="11">
        <v>70445</v>
      </c>
      <c r="F20" s="11" t="s">
        <v>422</v>
      </c>
      <c r="G20" s="19" t="str">
        <f t="shared" si="1"/>
        <v>--</v>
      </c>
    </row>
    <row r="21" spans="1:7" ht="12" customHeight="1" x14ac:dyDescent="0.2">
      <c r="A21" s="1"/>
      <c r="B21" s="3" t="s">
        <v>71</v>
      </c>
      <c r="C21" s="3" t="s">
        <v>68</v>
      </c>
      <c r="D21" s="11">
        <v>92095</v>
      </c>
      <c r="E21" s="11">
        <v>48073824</v>
      </c>
      <c r="F21" s="11">
        <v>15580755.339600001</v>
      </c>
      <c r="G21" s="19">
        <f t="shared" si="1"/>
        <v>0.32410060284782005</v>
      </c>
    </row>
    <row r="22" spans="1:7" ht="12" customHeight="1" x14ac:dyDescent="0.2">
      <c r="A22" s="1"/>
      <c r="B22" s="1"/>
      <c r="C22" s="3" t="s">
        <v>69</v>
      </c>
      <c r="D22" s="11">
        <v>90575</v>
      </c>
      <c r="E22" s="11">
        <v>48005905</v>
      </c>
      <c r="F22" s="11" t="s">
        <v>422</v>
      </c>
      <c r="G22" s="19" t="str">
        <f t="shared" si="1"/>
        <v>--</v>
      </c>
    </row>
    <row r="23" spans="1:7" ht="12" customHeight="1" x14ac:dyDescent="0.2">
      <c r="A23" s="1"/>
      <c r="B23" s="77"/>
      <c r="C23" s="3" t="s">
        <v>70</v>
      </c>
      <c r="D23" s="76">
        <v>1520</v>
      </c>
      <c r="E23" s="76">
        <v>67919</v>
      </c>
      <c r="F23" s="76" t="s">
        <v>422</v>
      </c>
      <c r="G23" s="78" t="str">
        <f t="shared" si="1"/>
        <v>--</v>
      </c>
    </row>
    <row r="24" spans="1:7" ht="12" customHeight="1" x14ac:dyDescent="0.2">
      <c r="A24" s="1"/>
      <c r="B24" s="3" t="s">
        <v>19</v>
      </c>
      <c r="C24" s="3" t="s">
        <v>19</v>
      </c>
      <c r="D24" s="11">
        <v>0</v>
      </c>
      <c r="E24" s="11">
        <v>0</v>
      </c>
      <c r="F24" s="11" t="s">
        <v>422</v>
      </c>
      <c r="G24" s="19" t="str">
        <f t="shared" si="1"/>
        <v>--</v>
      </c>
    </row>
    <row r="25" spans="1:7" ht="12" customHeight="1" x14ac:dyDescent="0.2">
      <c r="A25" s="1"/>
      <c r="B25" s="3" t="s">
        <v>72</v>
      </c>
      <c r="C25" s="3" t="s">
        <v>73</v>
      </c>
      <c r="D25" s="11">
        <v>1070</v>
      </c>
      <c r="E25" s="11" t="s">
        <v>422</v>
      </c>
      <c r="F25" s="11" t="s">
        <v>422</v>
      </c>
      <c r="G25" s="19" t="str">
        <f t="shared" si="1"/>
        <v>--</v>
      </c>
    </row>
    <row r="26" spans="1:7" ht="12" customHeight="1" x14ac:dyDescent="0.2">
      <c r="A26" s="1"/>
      <c r="B26" s="1"/>
      <c r="C26" s="3" t="s">
        <v>74</v>
      </c>
      <c r="D26" s="11">
        <v>264</v>
      </c>
      <c r="E26" s="11" t="s">
        <v>422</v>
      </c>
      <c r="F26" s="11" t="s">
        <v>422</v>
      </c>
      <c r="G26" s="19" t="str">
        <f t="shared" si="1"/>
        <v>--</v>
      </c>
    </row>
    <row r="27" spans="1:7" ht="12" customHeight="1" x14ac:dyDescent="0.2">
      <c r="A27" s="20"/>
      <c r="B27" s="20"/>
      <c r="C27" s="20" t="s">
        <v>75</v>
      </c>
      <c r="D27" s="21" t="s">
        <v>422</v>
      </c>
      <c r="E27" s="21" t="s">
        <v>422</v>
      </c>
      <c r="F27" s="21" t="s">
        <v>422</v>
      </c>
      <c r="G27" s="19" t="str">
        <f t="shared" si="1"/>
        <v>--</v>
      </c>
    </row>
    <row r="28" spans="1:7" ht="12" customHeight="1" x14ac:dyDescent="0.2">
      <c r="A28" s="85"/>
      <c r="B28" s="85"/>
      <c r="C28" s="85"/>
      <c r="D28" s="85"/>
      <c r="E28" s="85"/>
      <c r="F28" s="85"/>
      <c r="G28" s="85"/>
    </row>
    <row r="29" spans="1:7" ht="69.95" customHeight="1" x14ac:dyDescent="0.2">
      <c r="A29" s="87" t="s">
        <v>393</v>
      </c>
      <c r="B29" s="87"/>
      <c r="C29" s="87"/>
      <c r="D29" s="87"/>
      <c r="E29" s="87"/>
      <c r="F29" s="87"/>
      <c r="G29" s="87"/>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M37"/>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 min="12" max="12" width="10.85546875" bestFit="1" customWidth="1"/>
  </cols>
  <sheetData>
    <row r="1" spans="1:13" ht="12" customHeight="1" x14ac:dyDescent="0.2">
      <c r="A1" s="92" t="s">
        <v>445</v>
      </c>
      <c r="B1" s="92"/>
      <c r="C1" s="92"/>
      <c r="D1" s="92"/>
      <c r="E1" s="92"/>
      <c r="F1" s="92"/>
      <c r="G1" s="92"/>
      <c r="H1" s="92"/>
      <c r="I1" s="5"/>
      <c r="J1" s="139">
        <v>46150</v>
      </c>
    </row>
    <row r="2" spans="1:13" ht="12" customHeight="1" x14ac:dyDescent="0.2">
      <c r="A2" s="94" t="s">
        <v>76</v>
      </c>
      <c r="B2" s="94"/>
      <c r="C2" s="94"/>
      <c r="D2" s="94"/>
      <c r="E2" s="94"/>
      <c r="F2" s="94"/>
      <c r="G2" s="94"/>
      <c r="H2" s="94"/>
      <c r="I2" s="5"/>
      <c r="J2" s="1"/>
    </row>
    <row r="3" spans="1:13" ht="24" customHeight="1" x14ac:dyDescent="0.2">
      <c r="A3" s="96" t="s">
        <v>50</v>
      </c>
      <c r="B3" s="91" t="s">
        <v>407</v>
      </c>
      <c r="C3" s="91"/>
      <c r="D3" s="91"/>
      <c r="E3" s="89"/>
      <c r="F3" s="91" t="s">
        <v>77</v>
      </c>
      <c r="G3" s="91"/>
      <c r="H3" s="91"/>
      <c r="I3" s="91"/>
      <c r="J3" s="91"/>
    </row>
    <row r="4" spans="1:13" ht="24" customHeight="1" x14ac:dyDescent="0.2">
      <c r="A4" s="97"/>
      <c r="B4" s="10" t="s">
        <v>223</v>
      </c>
      <c r="C4" s="10" t="s">
        <v>401</v>
      </c>
      <c r="D4" s="10" t="s">
        <v>408</v>
      </c>
      <c r="E4" s="10" t="s">
        <v>429</v>
      </c>
      <c r="F4" s="10" t="s">
        <v>78</v>
      </c>
      <c r="G4" s="10" t="s">
        <v>79</v>
      </c>
      <c r="H4" s="10" t="s">
        <v>80</v>
      </c>
      <c r="I4" s="10" t="s">
        <v>409</v>
      </c>
      <c r="J4" s="9" t="s">
        <v>55</v>
      </c>
    </row>
    <row r="5" spans="1:13" ht="12" customHeight="1" x14ac:dyDescent="0.2">
      <c r="A5" s="1"/>
      <c r="B5" s="85" t="str">
        <f>REPT("-",90)&amp;" Number "&amp;REPT("-",90)</f>
        <v>------------------------------------------------------------------------------------------ Number ------------------------------------------------------------------------------------------</v>
      </c>
      <c r="C5" s="85"/>
      <c r="D5" s="85"/>
      <c r="E5" s="85"/>
      <c r="F5" s="85"/>
      <c r="G5" s="85"/>
      <c r="H5" s="85"/>
      <c r="I5" s="85"/>
      <c r="J5" s="85"/>
    </row>
    <row r="6" spans="1:13" ht="12" customHeight="1" x14ac:dyDescent="0.2">
      <c r="A6" s="3" t="s">
        <v>425</v>
      </c>
    </row>
    <row r="7" spans="1:13" ht="12" customHeight="1" x14ac:dyDescent="0.2">
      <c r="A7" s="2" t="str">
        <f>"Oct "&amp;RIGHT(A6,4)-1</f>
        <v>Oct 2024</v>
      </c>
      <c r="B7" s="11">
        <v>21506116.829799999</v>
      </c>
      <c r="C7" s="11">
        <v>869294.72389999998</v>
      </c>
      <c r="D7" s="11">
        <v>8374136.0508000003</v>
      </c>
      <c r="E7" s="11">
        <v>30695401.294599999</v>
      </c>
      <c r="F7" s="11">
        <v>404733077</v>
      </c>
      <c r="G7" s="11">
        <v>16406964</v>
      </c>
      <c r="H7" s="11">
        <v>158052436</v>
      </c>
      <c r="I7" s="11">
        <v>100714</v>
      </c>
      <c r="J7" s="11">
        <v>579293191</v>
      </c>
      <c r="M7" s="83"/>
    </row>
    <row r="8" spans="1:13" ht="12" customHeight="1" x14ac:dyDescent="0.2">
      <c r="A8" s="2" t="str">
        <f>"Nov "&amp;RIGHT(A6,4)-1</f>
        <v>Nov 2024</v>
      </c>
      <c r="B8" s="11">
        <v>21371166.675299998</v>
      </c>
      <c r="C8" s="11">
        <v>875250.35349999997</v>
      </c>
      <c r="D8" s="11">
        <v>8325947.3628000002</v>
      </c>
      <c r="E8" s="11">
        <v>30500680.690200001</v>
      </c>
      <c r="F8" s="11">
        <v>311257234</v>
      </c>
      <c r="G8" s="11">
        <v>12799256</v>
      </c>
      <c r="H8" s="11">
        <v>121754800</v>
      </c>
      <c r="I8" s="11">
        <v>14012</v>
      </c>
      <c r="J8" s="11">
        <v>445825302</v>
      </c>
      <c r="M8" s="83"/>
    </row>
    <row r="9" spans="1:13" ht="12" customHeight="1" x14ac:dyDescent="0.2">
      <c r="A9" s="2" t="str">
        <f>"Dec "&amp;RIGHT(A6,4)-1</f>
        <v>Dec 2024</v>
      </c>
      <c r="B9" s="11">
        <v>21042201.867699999</v>
      </c>
      <c r="C9" s="11">
        <v>850587.67009999999</v>
      </c>
      <c r="D9" s="11">
        <v>8136645.3312999997</v>
      </c>
      <c r="E9" s="11">
        <v>30038629.989399999</v>
      </c>
      <c r="F9" s="11">
        <v>284948877</v>
      </c>
      <c r="G9" s="11">
        <v>11514988</v>
      </c>
      <c r="H9" s="11">
        <v>110151342</v>
      </c>
      <c r="I9" s="11">
        <v>11401</v>
      </c>
      <c r="J9" s="11">
        <v>406626608</v>
      </c>
      <c r="M9" s="83"/>
    </row>
    <row r="10" spans="1:13" ht="12" customHeight="1" x14ac:dyDescent="0.2">
      <c r="A10" s="2" t="str">
        <f>"Jan "&amp;RIGHT(A6,4)</f>
        <v>Jan 2025</v>
      </c>
      <c r="B10" s="11">
        <v>20866330.261300001</v>
      </c>
      <c r="C10" s="11">
        <v>851956.58160000003</v>
      </c>
      <c r="D10" s="11">
        <v>8206886.1986999996</v>
      </c>
      <c r="E10" s="11">
        <v>29818788.565099999</v>
      </c>
      <c r="F10" s="11">
        <v>326694115</v>
      </c>
      <c r="G10" s="11">
        <v>13422891</v>
      </c>
      <c r="H10" s="11">
        <v>129302527</v>
      </c>
      <c r="I10" s="34">
        <v>81728</v>
      </c>
      <c r="J10" s="11">
        <v>469501261</v>
      </c>
      <c r="M10" s="83"/>
    </row>
    <row r="11" spans="1:13" ht="12" customHeight="1" x14ac:dyDescent="0.2">
      <c r="A11" s="2" t="str">
        <f>"Feb "&amp;RIGHT(A6,4)</f>
        <v>Feb 2025</v>
      </c>
      <c r="B11" s="11">
        <v>21121246.745099999</v>
      </c>
      <c r="C11" s="11">
        <v>845546.57629999996</v>
      </c>
      <c r="D11" s="11">
        <v>7956908.2364999996</v>
      </c>
      <c r="E11" s="11">
        <v>29991034.52</v>
      </c>
      <c r="F11" s="11">
        <v>338226266</v>
      </c>
      <c r="G11" s="11">
        <v>13497769</v>
      </c>
      <c r="H11" s="11">
        <v>127019034</v>
      </c>
      <c r="I11" s="11">
        <v>4451</v>
      </c>
      <c r="J11" s="11">
        <v>478747520</v>
      </c>
      <c r="M11" s="83"/>
    </row>
    <row r="12" spans="1:13" ht="12" customHeight="1" x14ac:dyDescent="0.2">
      <c r="A12" s="2" t="str">
        <f>"Mar "&amp;RIGHT(A6,4)</f>
        <v>Mar 2025</v>
      </c>
      <c r="B12" s="11">
        <v>21024892.791999999</v>
      </c>
      <c r="C12" s="11">
        <v>823415.84820000001</v>
      </c>
      <c r="D12" s="11">
        <v>8019598.7434</v>
      </c>
      <c r="E12" s="11">
        <v>29866362.459600002</v>
      </c>
      <c r="F12" s="11">
        <v>343859312</v>
      </c>
      <c r="G12" s="11">
        <v>13470491</v>
      </c>
      <c r="H12" s="11">
        <v>131194867</v>
      </c>
      <c r="I12" s="11">
        <v>21734</v>
      </c>
      <c r="J12" s="11">
        <v>488546404</v>
      </c>
      <c r="M12" s="83"/>
    </row>
    <row r="13" spans="1:13" ht="12" customHeight="1" x14ac:dyDescent="0.2">
      <c r="A13" s="2" t="str">
        <f>"Apr "&amp;RIGHT(A6,4)</f>
        <v>Apr 2025</v>
      </c>
      <c r="B13" s="11">
        <v>21346721.058899999</v>
      </c>
      <c r="C13" s="11">
        <v>850872.12650000001</v>
      </c>
      <c r="D13" s="11">
        <v>8038475.3223000001</v>
      </c>
      <c r="E13" s="11">
        <v>30248499.460499998</v>
      </c>
      <c r="F13" s="11">
        <v>370813301</v>
      </c>
      <c r="G13" s="11">
        <v>14772156</v>
      </c>
      <c r="H13" s="11">
        <v>139557529</v>
      </c>
      <c r="I13" s="11">
        <v>3863</v>
      </c>
      <c r="J13" s="11">
        <v>525146849</v>
      </c>
      <c r="M13" s="83"/>
    </row>
    <row r="14" spans="1:13" ht="12" customHeight="1" x14ac:dyDescent="0.2">
      <c r="A14" s="2" t="str">
        <f>"May "&amp;RIGHT(A6,4)</f>
        <v>May 2025</v>
      </c>
      <c r="B14" s="11">
        <v>20235999.929200001</v>
      </c>
      <c r="C14" s="11">
        <v>747444.28689999995</v>
      </c>
      <c r="D14" s="11">
        <v>7691613.0513000004</v>
      </c>
      <c r="E14" s="11">
        <v>28690719.5253</v>
      </c>
      <c r="F14" s="11">
        <v>354675412</v>
      </c>
      <c r="G14" s="11">
        <v>13126349</v>
      </c>
      <c r="H14" s="11">
        <v>135077355</v>
      </c>
      <c r="I14" s="11">
        <v>387513</v>
      </c>
      <c r="J14" s="11">
        <v>503266629</v>
      </c>
      <c r="M14" s="83"/>
    </row>
    <row r="15" spans="1:13" ht="12" customHeight="1" x14ac:dyDescent="0.2">
      <c r="A15" s="2" t="str">
        <f>"Jun "&amp;RIGHT(A6,4)</f>
        <v>Jun 2025</v>
      </c>
      <c r="B15" s="11">
        <v>7301836.0220999997</v>
      </c>
      <c r="C15" s="11">
        <v>182268.6207</v>
      </c>
      <c r="D15" s="11">
        <v>2672985.1682000002</v>
      </c>
      <c r="E15" s="11">
        <v>13431266.451199999</v>
      </c>
      <c r="F15" s="11">
        <v>67769137</v>
      </c>
      <c r="G15" s="11">
        <v>1668845</v>
      </c>
      <c r="H15" s="11">
        <v>24473757</v>
      </c>
      <c r="I15" s="11">
        <v>14592657</v>
      </c>
      <c r="J15" s="11">
        <v>108504396</v>
      </c>
      <c r="M15" s="83"/>
    </row>
    <row r="16" spans="1:13" ht="12" customHeight="1" x14ac:dyDescent="0.2">
      <c r="A16" s="2" t="str">
        <f>"Jul "&amp;RIGHT(A6,4)</f>
        <v>Jul 2025</v>
      </c>
      <c r="B16" s="11">
        <v>976038.01439999999</v>
      </c>
      <c r="C16" s="11">
        <v>16603.047500000001</v>
      </c>
      <c r="D16" s="11">
        <v>169225.9265</v>
      </c>
      <c r="E16" s="11">
        <v>1906842.5026</v>
      </c>
      <c r="F16" s="11">
        <v>9690002</v>
      </c>
      <c r="G16" s="11">
        <v>157304</v>
      </c>
      <c r="H16" s="11">
        <v>1603315</v>
      </c>
      <c r="I16" s="11">
        <v>8495425</v>
      </c>
      <c r="J16" s="11">
        <v>19946046</v>
      </c>
      <c r="M16" s="83"/>
    </row>
    <row r="17" spans="1:13" ht="12" customHeight="1" x14ac:dyDescent="0.2">
      <c r="A17" s="2" t="str">
        <f>"Aug "&amp;RIGHT(A6,4)</f>
        <v>Aug 2025</v>
      </c>
      <c r="B17" s="11">
        <v>16328224.2788</v>
      </c>
      <c r="C17" s="11">
        <v>655867.83250000002</v>
      </c>
      <c r="D17" s="11">
        <v>5017035.4215000002</v>
      </c>
      <c r="E17" s="11">
        <v>22431128.3706</v>
      </c>
      <c r="F17" s="11">
        <v>205644067</v>
      </c>
      <c r="G17" s="11">
        <v>8105093</v>
      </c>
      <c r="H17" s="11">
        <v>61999593</v>
      </c>
      <c r="I17" s="11">
        <v>603339</v>
      </c>
      <c r="J17" s="11">
        <v>276352092</v>
      </c>
      <c r="M17" s="83"/>
    </row>
    <row r="18" spans="1:13" ht="12" customHeight="1" x14ac:dyDescent="0.2">
      <c r="A18" s="2" t="str">
        <f>"Sep "&amp;RIGHT(A6,4)</f>
        <v>Sep 2025</v>
      </c>
      <c r="B18" s="11">
        <v>21337464.478999998</v>
      </c>
      <c r="C18" s="11">
        <v>878939.74049999996</v>
      </c>
      <c r="D18" s="11">
        <v>7829948.7209999999</v>
      </c>
      <c r="E18" s="11">
        <v>30025699.029199999</v>
      </c>
      <c r="F18" s="11">
        <v>403720726</v>
      </c>
      <c r="G18" s="11">
        <v>16648741</v>
      </c>
      <c r="H18" s="11">
        <v>148313681</v>
      </c>
      <c r="I18" s="11">
        <v>5960</v>
      </c>
      <c r="J18" s="11">
        <v>568689108</v>
      </c>
      <c r="M18" s="83"/>
    </row>
    <row r="19" spans="1:13" ht="12" customHeight="1" x14ac:dyDescent="0.2">
      <c r="A19" s="12" t="s">
        <v>55</v>
      </c>
      <c r="B19" s="13">
        <v>21094682.293099999</v>
      </c>
      <c r="C19" s="13">
        <v>843700.87860000005</v>
      </c>
      <c r="D19" s="13">
        <v>8064462.1130999997</v>
      </c>
      <c r="E19" s="13">
        <v>29986201.726</v>
      </c>
      <c r="F19" s="13">
        <v>3422031526</v>
      </c>
      <c r="G19" s="13">
        <v>135590847</v>
      </c>
      <c r="H19" s="13">
        <v>1288500236</v>
      </c>
      <c r="I19" s="13">
        <v>24322797</v>
      </c>
      <c r="J19" s="13">
        <v>4870445406</v>
      </c>
    </row>
    <row r="20" spans="1:13" ht="12" customHeight="1" x14ac:dyDescent="0.2">
      <c r="A20" s="14" t="s">
        <v>426</v>
      </c>
      <c r="B20" s="15">
        <v>21181412.4758</v>
      </c>
      <c r="C20" s="15">
        <v>858527.18110000005</v>
      </c>
      <c r="D20" s="15">
        <v>8200104.6359999999</v>
      </c>
      <c r="E20" s="15">
        <v>30208907.0119</v>
      </c>
      <c r="F20" s="15">
        <v>1665859569</v>
      </c>
      <c r="G20" s="15">
        <v>67641868</v>
      </c>
      <c r="H20" s="15">
        <v>646280139</v>
      </c>
      <c r="I20" s="15">
        <v>212306</v>
      </c>
      <c r="J20" s="15">
        <v>2379993882</v>
      </c>
    </row>
    <row r="21" spans="1:13" ht="12" customHeight="1" x14ac:dyDescent="0.2">
      <c r="A21" s="3" t="str">
        <f>"FY "&amp;RIGHT(A6,4)+1</f>
        <v>FY 2026</v>
      </c>
    </row>
    <row r="22" spans="1:13" ht="12" customHeight="1" x14ac:dyDescent="0.2">
      <c r="A22" s="2" t="str">
        <f>"Oct "&amp;RIGHT(A6,4)</f>
        <v>Oct 2025</v>
      </c>
      <c r="B22" s="11">
        <v>21216575.495499998</v>
      </c>
      <c r="C22" s="11">
        <v>836054.01619999995</v>
      </c>
      <c r="D22" s="11">
        <v>8200731.4058999997</v>
      </c>
      <c r="E22" s="11">
        <v>30243034.52</v>
      </c>
      <c r="F22" s="11">
        <v>402983992</v>
      </c>
      <c r="G22" s="11">
        <v>15891025</v>
      </c>
      <c r="H22" s="11">
        <v>155872737</v>
      </c>
      <c r="I22" s="11">
        <v>21704</v>
      </c>
      <c r="J22" s="11">
        <v>574769458</v>
      </c>
    </row>
    <row r="23" spans="1:13" ht="12" customHeight="1" x14ac:dyDescent="0.2">
      <c r="A23" s="2" t="str">
        <f>"Nov "&amp;RIGHT(A6,4)</f>
        <v>Nov 2025</v>
      </c>
      <c r="B23" s="11">
        <v>21074085.999200001</v>
      </c>
      <c r="C23" s="11">
        <v>849559.46519999998</v>
      </c>
      <c r="D23" s="11">
        <v>8178931.6220000004</v>
      </c>
      <c r="E23" s="11">
        <v>30026451.9956</v>
      </c>
      <c r="F23" s="11">
        <v>294338650</v>
      </c>
      <c r="G23" s="11">
        <v>11908689</v>
      </c>
      <c r="H23" s="11">
        <v>114648070</v>
      </c>
      <c r="I23" s="11">
        <v>0</v>
      </c>
      <c r="J23" s="11">
        <v>420895409</v>
      </c>
    </row>
    <row r="24" spans="1:13" ht="12" customHeight="1" x14ac:dyDescent="0.2">
      <c r="A24" s="2" t="str">
        <f>"Dec "&amp;RIGHT(A6,4)</f>
        <v>Dec 2025</v>
      </c>
      <c r="B24" s="11">
        <v>20535028.186900001</v>
      </c>
      <c r="C24" s="11">
        <v>822563.21499999997</v>
      </c>
      <c r="D24" s="11">
        <v>7959362.8573000003</v>
      </c>
      <c r="E24" s="11">
        <v>29336871.628800001</v>
      </c>
      <c r="F24" s="11">
        <v>280609405</v>
      </c>
      <c r="G24" s="11">
        <v>11247262</v>
      </c>
      <c r="H24" s="11">
        <v>108831805</v>
      </c>
      <c r="I24" s="11">
        <v>222114</v>
      </c>
      <c r="J24" s="11">
        <v>400910586</v>
      </c>
    </row>
    <row r="25" spans="1:13" ht="12" customHeight="1" x14ac:dyDescent="0.2">
      <c r="A25" s="2" t="str">
        <f>"Jan "&amp;RIGHT(A6,4)+1</f>
        <v>Jan 2026</v>
      </c>
      <c r="B25" s="11">
        <v>20464710.017200001</v>
      </c>
      <c r="C25" s="11">
        <v>821745.87950000004</v>
      </c>
      <c r="D25" s="11">
        <v>7982098.9144000001</v>
      </c>
      <c r="E25" s="11">
        <v>29252037.755600002</v>
      </c>
      <c r="F25" s="11">
        <v>313731718</v>
      </c>
      <c r="G25" s="11">
        <v>12626944</v>
      </c>
      <c r="H25" s="11">
        <v>122652901</v>
      </c>
      <c r="I25" s="11">
        <v>95596</v>
      </c>
      <c r="J25" s="11">
        <v>449107159</v>
      </c>
    </row>
    <row r="26" spans="1:13" ht="12" customHeight="1" x14ac:dyDescent="0.2">
      <c r="A26" s="2" t="str">
        <f>"Feb "&amp;RIGHT(A6,4)+1</f>
        <v>Feb 2026</v>
      </c>
      <c r="B26" s="11">
        <v>20799764.577199999</v>
      </c>
      <c r="C26" s="11">
        <v>844944.96200000006</v>
      </c>
      <c r="D26" s="11">
        <v>7936178.7571999999</v>
      </c>
      <c r="E26" s="11">
        <v>29585555.5557</v>
      </c>
      <c r="F26" s="11">
        <v>335778452</v>
      </c>
      <c r="G26" s="11">
        <v>13643266</v>
      </c>
      <c r="H26" s="11">
        <v>128144912</v>
      </c>
      <c r="I26" s="11">
        <v>21854</v>
      </c>
      <c r="J26" s="11">
        <v>477588484</v>
      </c>
    </row>
    <row r="27" spans="1:13" ht="12" customHeight="1" x14ac:dyDescent="0.2">
      <c r="A27" s="2" t="str">
        <f>"Mar "&amp;RIGHT(A6,4)+1</f>
        <v>Mar 2026</v>
      </c>
      <c r="B27" s="11" t="s">
        <v>422</v>
      </c>
      <c r="C27" s="11" t="s">
        <v>422</v>
      </c>
      <c r="D27" s="11" t="s">
        <v>422</v>
      </c>
      <c r="E27" s="11" t="s">
        <v>422</v>
      </c>
      <c r="F27" s="11" t="s">
        <v>422</v>
      </c>
      <c r="G27" s="11" t="s">
        <v>422</v>
      </c>
      <c r="H27" s="11" t="s">
        <v>422</v>
      </c>
      <c r="I27" s="11" t="s">
        <v>422</v>
      </c>
      <c r="J27" s="11" t="s">
        <v>422</v>
      </c>
    </row>
    <row r="28" spans="1:13" ht="12" customHeight="1" x14ac:dyDescent="0.2">
      <c r="A28" s="2" t="str">
        <f>"Apr "&amp;RIGHT(A6,4)+1</f>
        <v>Apr 2026</v>
      </c>
      <c r="B28" s="11" t="s">
        <v>422</v>
      </c>
      <c r="C28" s="11" t="s">
        <v>422</v>
      </c>
      <c r="D28" s="11" t="s">
        <v>422</v>
      </c>
      <c r="E28" s="11" t="s">
        <v>422</v>
      </c>
      <c r="F28" s="11" t="s">
        <v>422</v>
      </c>
      <c r="G28" s="11" t="s">
        <v>422</v>
      </c>
      <c r="H28" s="11" t="s">
        <v>422</v>
      </c>
      <c r="I28" s="11" t="s">
        <v>422</v>
      </c>
      <c r="J28" s="11" t="s">
        <v>422</v>
      </c>
    </row>
    <row r="29" spans="1:13" ht="12" customHeight="1" x14ac:dyDescent="0.2">
      <c r="A29" s="2" t="str">
        <f>"May "&amp;RIGHT(A6,4)+1</f>
        <v>May 2026</v>
      </c>
      <c r="B29" s="11" t="s">
        <v>422</v>
      </c>
      <c r="C29" s="11" t="s">
        <v>422</v>
      </c>
      <c r="D29" s="11" t="s">
        <v>422</v>
      </c>
      <c r="E29" s="11" t="s">
        <v>422</v>
      </c>
      <c r="F29" s="11" t="s">
        <v>422</v>
      </c>
      <c r="G29" s="11" t="s">
        <v>422</v>
      </c>
      <c r="H29" s="11" t="s">
        <v>422</v>
      </c>
      <c r="I29" s="11" t="s">
        <v>422</v>
      </c>
      <c r="J29" s="11" t="s">
        <v>422</v>
      </c>
    </row>
    <row r="30" spans="1:13" ht="12" customHeight="1" x14ac:dyDescent="0.2">
      <c r="A30" s="2" t="str">
        <f>"Jun "&amp;RIGHT(A6,4)+1</f>
        <v>Jun 2026</v>
      </c>
      <c r="B30" s="11" t="s">
        <v>422</v>
      </c>
      <c r="C30" s="11" t="s">
        <v>422</v>
      </c>
      <c r="D30" s="11" t="s">
        <v>422</v>
      </c>
      <c r="E30" s="11" t="s">
        <v>422</v>
      </c>
      <c r="F30" s="11" t="s">
        <v>422</v>
      </c>
      <c r="G30" s="11" t="s">
        <v>422</v>
      </c>
      <c r="H30" s="11" t="s">
        <v>422</v>
      </c>
      <c r="I30" s="11" t="s">
        <v>422</v>
      </c>
      <c r="J30" s="11" t="s">
        <v>422</v>
      </c>
    </row>
    <row r="31" spans="1:13" ht="12" customHeight="1" x14ac:dyDescent="0.2">
      <c r="A31" s="2" t="str">
        <f>"Jul "&amp;RIGHT(A6,4)+1</f>
        <v>Jul 2026</v>
      </c>
      <c r="B31" s="11" t="s">
        <v>422</v>
      </c>
      <c r="C31" s="11" t="s">
        <v>422</v>
      </c>
      <c r="D31" s="11" t="s">
        <v>422</v>
      </c>
      <c r="E31" s="11" t="s">
        <v>422</v>
      </c>
      <c r="F31" s="11" t="s">
        <v>422</v>
      </c>
      <c r="G31" s="11" t="s">
        <v>422</v>
      </c>
      <c r="H31" s="11" t="s">
        <v>422</v>
      </c>
      <c r="I31" s="11" t="s">
        <v>422</v>
      </c>
      <c r="J31" s="11" t="s">
        <v>422</v>
      </c>
    </row>
    <row r="32" spans="1:13" ht="12" customHeight="1" x14ac:dyDescent="0.2">
      <c r="A32" s="2" t="str">
        <f>"Aug "&amp;RIGHT(A6,4)+1</f>
        <v>Aug 2026</v>
      </c>
      <c r="B32" s="11" t="s">
        <v>422</v>
      </c>
      <c r="C32" s="11" t="s">
        <v>422</v>
      </c>
      <c r="D32" s="11" t="s">
        <v>422</v>
      </c>
      <c r="E32" s="11" t="s">
        <v>422</v>
      </c>
      <c r="F32" s="11" t="s">
        <v>422</v>
      </c>
      <c r="G32" s="11" t="s">
        <v>422</v>
      </c>
      <c r="H32" s="11" t="s">
        <v>422</v>
      </c>
      <c r="I32" s="11" t="s">
        <v>422</v>
      </c>
      <c r="J32" s="11" t="s">
        <v>422</v>
      </c>
    </row>
    <row r="33" spans="1:10" ht="12" customHeight="1" x14ac:dyDescent="0.2">
      <c r="A33" s="2" t="str">
        <f>"Sep "&amp;RIGHT(A6,4)+1</f>
        <v>Sep 2026</v>
      </c>
      <c r="B33" s="11" t="s">
        <v>422</v>
      </c>
      <c r="C33" s="11" t="s">
        <v>422</v>
      </c>
      <c r="D33" s="11" t="s">
        <v>422</v>
      </c>
      <c r="E33" s="11" t="s">
        <v>422</v>
      </c>
      <c r="F33" s="11" t="s">
        <v>422</v>
      </c>
      <c r="G33" s="11" t="s">
        <v>422</v>
      </c>
      <c r="H33" s="11" t="s">
        <v>422</v>
      </c>
      <c r="I33" s="11" t="s">
        <v>422</v>
      </c>
      <c r="J33" s="11" t="s">
        <v>422</v>
      </c>
    </row>
    <row r="34" spans="1:10" ht="12" customHeight="1" x14ac:dyDescent="0.2">
      <c r="A34" s="12" t="s">
        <v>55</v>
      </c>
      <c r="B34" s="13">
        <v>20818032.8552</v>
      </c>
      <c r="C34" s="13">
        <v>834973.50760000001</v>
      </c>
      <c r="D34" s="13">
        <v>8051460.7114000004</v>
      </c>
      <c r="E34" s="13">
        <v>29688790.291099999</v>
      </c>
      <c r="F34" s="13">
        <v>1627442217</v>
      </c>
      <c r="G34" s="13">
        <v>65317186</v>
      </c>
      <c r="H34" s="13">
        <v>630150425</v>
      </c>
      <c r="I34" s="13">
        <v>361268</v>
      </c>
      <c r="J34" s="13">
        <v>2323271096</v>
      </c>
    </row>
    <row r="35" spans="1:10" ht="12" customHeight="1" x14ac:dyDescent="0.2">
      <c r="A35" s="14" t="str">
        <f>"Total "&amp;MID(A20,7,LEN(A20)-13)&amp;" Months"</f>
        <v>Total 5 Months</v>
      </c>
      <c r="B35" s="15">
        <v>20818032.8552</v>
      </c>
      <c r="C35" s="15">
        <v>834973.50760000001</v>
      </c>
      <c r="D35" s="15">
        <v>8051460.7114000004</v>
      </c>
      <c r="E35" s="15">
        <v>29688790.291099999</v>
      </c>
      <c r="F35" s="15">
        <v>1627442217</v>
      </c>
      <c r="G35" s="15">
        <v>65317186</v>
      </c>
      <c r="H35" s="15">
        <v>630150425</v>
      </c>
      <c r="I35" s="15">
        <v>361268</v>
      </c>
      <c r="J35" s="15">
        <v>2323271096</v>
      </c>
    </row>
    <row r="36" spans="1:10" ht="12" customHeight="1" x14ac:dyDescent="0.2">
      <c r="A36" s="85"/>
      <c r="B36" s="85"/>
      <c r="C36" s="85"/>
      <c r="D36" s="85"/>
      <c r="E36" s="85"/>
      <c r="F36" s="85"/>
      <c r="G36" s="85"/>
      <c r="H36" s="85"/>
      <c r="I36" s="85"/>
      <c r="J36" s="85"/>
    </row>
    <row r="37" spans="1:10" ht="73.5" customHeight="1" x14ac:dyDescent="0.2">
      <c r="A37" s="87" t="s">
        <v>430</v>
      </c>
      <c r="B37" s="87"/>
      <c r="C37" s="87"/>
      <c r="D37" s="87"/>
      <c r="E37" s="87"/>
      <c r="F37" s="87"/>
      <c r="G37" s="87"/>
      <c r="H37" s="87"/>
      <c r="I37" s="87"/>
      <c r="J37" s="87"/>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44</vt:i4>
      </vt:variant>
      <vt:variant>
        <vt:lpstr>Named Ranges</vt:lpstr>
      </vt:variant>
      <vt:variant>
        <vt:i4>3</vt:i4>
      </vt:variant>
    </vt:vector>
  </HeadingPairs>
  <TitlesOfParts>
    <vt:vector size="47"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cp:keywords>
  <cp:lastModifiedBy>Mountjoy, Candy - FNS</cp:lastModifiedBy>
  <cp:lastPrinted>2014-11-10T21:56:47Z</cp:lastPrinted>
  <dcterms:created xsi:type="dcterms:W3CDTF">2003-04-09T21:32:01Z</dcterms:created>
  <dcterms:modified xsi:type="dcterms:W3CDTF">2026-05-07T16:09:58Z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