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I:\Budget General\01 Keydata Electronic Version\PDB KD &amp; DRUPAL Files by FY\FY2026\Keydata April 2026\"/>
    </mc:Choice>
  </mc:AlternateContent>
  <xr:revisionPtr revIDLastSave="0" documentId="13_ncr:1_{24201B8B-DBBC-4C4E-A784-56D0CDFFC7BB}" xr6:coauthVersionLast="47" xr6:coauthVersionMax="47" xr10:uidLastSave="{00000000-0000-0000-0000-000000000000}"/>
  <bookViews>
    <workbookView xWindow="-120" yWindow="-120" windowWidth="29040" windowHeight="17520" tabRatio="817" xr2:uid="{00000000-000D-0000-FFFF-FFFF00000000}"/>
  </bookViews>
  <sheets>
    <sheet name="KDALL" sheetId="1" r:id="rId1"/>
    <sheet name="ToC" sheetId="2" r:id="rId2"/>
    <sheet name="FNS-$" sheetId="45" r:id="rId3"/>
    <sheet name="SNAP-$" sheetId="46" r:id="rId4"/>
    <sheet name="SNAP-$a" sheetId="49" r:id="rId5"/>
    <sheet name="NAP-$b" sheetId="50" r:id="rId6"/>
    <sheet name="Schools" sheetId="7" r:id="rId7"/>
    <sheet name="NSLP-P" sheetId="8" r:id="rId8"/>
    <sheet name="NSLP-M" sheetId="9" r:id="rId9"/>
    <sheet name="NSLP-$" sheetId="10" r:id="rId10"/>
    <sheet name="SBP-P" sheetId="12" r:id="rId11"/>
    <sheet name="SBP-M" sheetId="13" r:id="rId12"/>
    <sheet name="SBP-$" sheetId="14" r:id="rId13"/>
    <sheet name="CCCDCH-S" sheetId="15" r:id="rId14"/>
    <sheet name="CCC-C" sheetId="16" r:id="rId15"/>
    <sheet name="CCCDCH-M1" sheetId="17" r:id="rId16"/>
    <sheet name="CCCDCH-M2" sheetId="18" r:id="rId17"/>
    <sheet name="CCCDCH-M3" sheetId="19" r:id="rId18"/>
    <sheet name="CCCDCH-M4" sheetId="20" r:id="rId19"/>
    <sheet name="CCCDCH-M5" sheetId="21" r:id="rId20"/>
    <sheet name="CCCDCH-$" sheetId="22" r:id="rId21"/>
    <sheet name="ADC-M" sheetId="23" r:id="rId22"/>
    <sheet name="ADC-$" sheetId="24" r:id="rId23"/>
    <sheet name="CACFP-T" sheetId="25" r:id="rId24"/>
    <sheet name="SFSP-PM" sheetId="26" r:id="rId25"/>
    <sheet name="SFSP-$" sheetId="27" r:id="rId26"/>
    <sheet name="S-EBT-$" sheetId="52" r:id="rId27"/>
    <sheet name="CN-$" sheetId="28" r:id="rId28"/>
    <sheet name="CNFNS-T$" sheetId="29" r:id="rId29"/>
    <sheet name="SMP-M" sheetId="30" r:id="rId30"/>
    <sheet name="SMP-T" sheetId="31" r:id="rId31"/>
    <sheet name="WIC" sheetId="32" r:id="rId32"/>
    <sheet name="CSFP" sheetId="33" r:id="rId33"/>
    <sheet name="FDPIR" sheetId="34" r:id="rId34"/>
    <sheet name="COM-E1" sheetId="36" r:id="rId35"/>
    <sheet name="COM-E2" sheetId="37" r:id="rId36"/>
    <sheet name="COM-ET" sheetId="38" r:id="rId37"/>
    <sheet name="COM-X1" sheetId="39" r:id="rId38"/>
    <sheet name="COM-X2" sheetId="40" r:id="rId39"/>
    <sheet name="COM-T" sheetId="41" r:id="rId40"/>
    <sheet name="USDA-$1" sheetId="42" r:id="rId41"/>
    <sheet name="USDA-$2" sheetId="43" r:id="rId42"/>
    <sheet name="USDA-$3" sheetId="44" r:id="rId43"/>
  </sheets>
  <definedNames>
    <definedName name="_xlnm.Print_Area" localSheetId="28">'CNFNS-T$'!$A$1:$I$37</definedName>
    <definedName name="_xlnm.Print_Area" localSheetId="5">'NAP-$b'!$A$1:$X$39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26" l="1"/>
  <c r="B34" i="26"/>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<sst xmlns="http://schemas.openxmlformats.org/spreadsheetml/2006/main" count="4259" uniqueCount="442">
  <si>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</si>
  <si>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</si>
  <si>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</si>
  <si>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</si>
  <si>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</si>
  <si>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</si>
  <si>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</si>
  <si>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</si>
  <si>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</si>
  <si>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</si>
  <si>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</si>
  <si>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</si>
  <si>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</si>
  <si>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</si>
  <si>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</si>
  <si>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</si>
  <si>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</si>
  <si>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</si>
  <si>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</si>
  <si>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</si>
  <si>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</si>
  <si>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</si>
  <si>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</si>
  <si>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</si>
  <si>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</si>
  <si>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</si>
  <si>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</si>
  <si>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</si>
  <si>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</si>
  <si>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</si>
  <si>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</si>
  <si>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</si>
  <si>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</si>
  <si>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</si>
  <si>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</si>
  <si>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</si>
  <si>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</si>
  <si>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</si>
  <si>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</si>
  <si>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</si>
  <si>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</si>
  <si>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</si>
  <si>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</si>
  <si>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</si>
  <si>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</si>
  <si>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</si>
  <si>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</si>
  <si>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</si>
  <si>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</si>
  <si>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</si>
  <si>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</si>
  <si>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</si>
  <si>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</si>
  <si>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</si>
  <si>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</si>
  <si>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</si>
  <si>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</si>
  <si>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</si>
  <si>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</si>
  <si>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</si>
  <si>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</si>
  <si>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</si>
  <si>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</si>
  <si>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</si>
  <si>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</si>
  <si>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Enrollment</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</si>
  <si>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</si>
  <si>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</si>
  <si>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</si>
  <si>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</si>
  <si>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</si>
  <si>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</si>
  <si>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</si>
  <si>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</si>
  <si>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</si>
  <si>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</si>
  <si>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</si>
  <si>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</si>
  <si>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</si>
  <si>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</si>
  <si>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</si>
  <si>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</si>
  <si>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</si>
  <si>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</si>
  <si>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</si>
  <si>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</si>
  <si>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</si>
  <si>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</si>
  <si>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</si>
  <si>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</si>
  <si>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</si>
  <si>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</si>
  <si>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</si>
  <si>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</si>
  <si>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</si>
  <si>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</si>
  <si>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</si>
  <si>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</si>
  <si>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</si>
  <si>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</si>
  <si>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</si>
  <si>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</si>
  <si>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</si>
  <si>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</si>
  <si>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</si>
  <si>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</si>
  <si>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</si>
  <si>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</si>
  <si>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</si>
  <si>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</si>
  <si>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</si>
  <si>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</si>
  <si>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</si>
  <si>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</si>
  <si>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</si>
  <si>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</si>
  <si>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</si>
  <si>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</si>
  <si>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</si>
  <si>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</si>
  <si>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</si>
  <si>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</si>
  <si>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</si>
  <si>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</si>
  <si>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</si>
  <si>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</si>
  <si>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</si>
  <si>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</si>
  <si>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</si>
  <si>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</si>
  <si>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</si>
  <si>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</si>
  <si>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</si>
  <si>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</si>
  <si>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</si>
  <si>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</si>
  <si>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</si>
  <si>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</si>
  <si>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</si>
  <si>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</si>
  <si>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</si>
  <si>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</si>
  <si>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</si>
  <si>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</si>
  <si>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</si>
  <si>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</si>
  <si>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</si>
  <si>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</si>
  <si>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</si>
  <si>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</si>
  <si>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</si>
  <si>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</si>
  <si>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</si>
  <si>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</si>
  <si>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</si>
  <si>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</si>
  <si>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</si>
  <si>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</si>
  <si>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</si>
  <si>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</si>
  <si>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</si>
  <si>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</si>
  <si>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</si>
  <si>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</si>
  <si>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</si>
  <si>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</si>
  <si>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</si>
  <si>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</si>
  <si>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</si>
  <si>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</si>
  <si>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</si>
  <si>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</si>
  <si>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</si>
  <si>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</si>
  <si>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</si>
  <si>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</si>
  <si>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</si>
  <si>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</si>
  <si>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</si>
  <si>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</si>
  <si>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</si>
  <si>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</si>
  <si>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</si>
  <si>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</si>
  <si>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</si>
  <si>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</si>
  <si>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</si>
  <si>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</si>
  <si>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</si>
  <si>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</si>
  <si>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</si>
  <si>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</si>
  <si>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</si>
  <si>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</si>
  <si>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</si>
  <si>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</si>
  <si>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</si>
  <si>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</si>
  <si>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</si>
  <si>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</si>
  <si>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</si>
  <si>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</si>
  <si>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</si>
  <si>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</si>
  <si>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</si>
  <si>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</si>
  <si>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</si>
  <si>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</si>
  <si>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</si>
  <si>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</si>
  <si>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</si>
  <si>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</si>
  <si>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</si>
  <si>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</si>
  <si>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</si>
  <si>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</si>
  <si>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</si>
  <si>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</si>
  <si>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</si>
  <si>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</si>
  <si>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</si>
  <si>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</si>
  <si>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</si>
  <si>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</si>
  <si>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</si>
  <si>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</si>
  <si>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</si>
  <si>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</si>
  <si>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</si>
  <si>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</si>
  <si>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</si>
  <si>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</si>
  <si>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</si>
  <si>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</si>
  <si>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</si>
  <si>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</si>
  <si>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</si>
  <si>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</si>
  <si>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</si>
  <si>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</si>
  <si>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</si>
  <si>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</si>
  <si>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</si>
  <si>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</si>
  <si>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</si>
  <si>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</si>
  <si>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</si>
  <si>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</si>
  <si>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</si>
  <si>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</si>
  <si>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</si>
  <si>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</si>
  <si>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</si>
  <si>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</si>
  <si>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</si>
  <si>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</si>
  <si>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</si>
  <si>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</si>
  <si>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</si>
  <si>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</si>
  <si>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</si>
  <si>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</si>
  <si>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</si>
  <si>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</si>
  <si>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</si>
  <si>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</si>
  <si>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</si>
  <si>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</si>
  <si>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</si>
  <si>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</si>
  <si>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</si>
  <si>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</si>
  <si>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</si>
  <si>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</si>
  <si>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</si>
  <si>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</si>
  <si>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</si>
  <si>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</si>
  <si>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</si>
  <si>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</si>
  <si>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</si>
  <si>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</si>
  <si>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</si>
  <si>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</si>
  <si>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</si>
  <si>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</si>
  <si>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</si>
  <si>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</si>
  <si>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</si>
  <si>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</si>
  <si>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</si>
  <si>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</si>
  <si>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</si>
  <si>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</si>
  <si>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</si>
  <si>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</si>
  <si>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</si>
  <si>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</si>
  <si>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</si>
  <si>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</si>
  <si>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</si>
  <si>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</si>
  <si>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</si>
  <si>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</si>
  <si>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</si>
  <si>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</si>
  <si>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</si>
  <si>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</si>
  <si>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</si>
  <si>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</si>
  <si>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</si>
  <si>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</si>
  <si>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</si>
  <si>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</si>
  <si>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</si>
  <si>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</si>
  <si>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</si>
  <si>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</si>
  <si>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</si>
  <si>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</si>
  <si>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</si>
  <si>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</si>
  <si>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</si>
  <si>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</si>
  <si>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</si>
  <si>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</si>
  <si>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</si>
  <si>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</si>
  <si>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</si>
  <si>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</si>
  <si>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</si>
  <si>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</si>
  <si>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</si>
  <si>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</si>
  <si>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</si>
  <si>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</si>
  <si>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</si>
  <si>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</si>
  <si>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</si>
  <si>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</si>
  <si>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</si>
  <si>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</si>
  <si>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</si>
  <si>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</si>
  <si>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</si>
  <si>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</si>
  <si>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</si>
  <si>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</si>
  <si>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</si>
  <si>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</si>
  <si>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</si>
  <si>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</si>
  <si>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</si>
  <si>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</si>
  <si>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</si>
  <si>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</si>
  <si>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</si>
  <si>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</si>
  <si>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</si>
  <si>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</si>
  <si>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</si>
  <si>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</si>
  <si>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</si>
  <si>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</si>
  <si>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</si>
  <si>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</si>
  <si>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</si>
  <si>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</si>
  <si>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</si>
  <si>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</si>
  <si>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</si>
  <si>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</si>
  <si>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</si>
  <si>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</si>
  <si>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</si>
  <si>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</si>
  <si>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</si>
  <si>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</si>
  <si>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</si>
  <si>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</si>
  <si>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</si>
  <si>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</si>
  <si>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</si>
  <si>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</si>
  <si>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</si>
  <si>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</si>
  <si>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</si>
  <si>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</si>
  <si>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</si>
  <si>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</si>
  <si>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</si>
  <si>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</si>
  <si>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</si>
  <si>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Average Daily Breakfasts Total Program </t>
    </r>
    <r>
      <rPr>
        <b/>
        <vertAlign val="superscript"/>
        <sz val="8"/>
        <rFont val="Arial"/>
        <family val="2"/>
      </rPr>
      <t>2/</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</si>
  <si>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</si>
  <si>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</si>
  <si>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</si>
  <si>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</si>
  <si>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</si>
  <si>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</si>
  <si>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</si>
  <si>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</si>
  <si>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</si>
  <si>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</si>
  <si>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</si>
  <si>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</si>
  <si>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</si>
  <si>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</si>
  <si>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</si>
  <si>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</si>
  <si>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</si>
  <si>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</si>
  <si>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t>
  </si>
  <si>
    <t>1. Does not include bonus commodities. 
2. Data from the SF-269/through FY2010 and the FNS-777/FY2011 onward (reported quarterly).
3. Includes data reported on the SF-425 quarterly for CN Farm to School (CN-F2S),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</si>
  <si>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1. Expenditures include cash payments, entitlement commodities and cash-in-lieu, and bonus and TEFAP commodities, based on data from the SF-269/through FY2010 and the FNS-777/FY2011 onward (reported quarterly).   Also includes data reported on the SF-425 quarterly for CN Farm to School (CN-F2S),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</si>
  <si>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U.S. Summary,  FY 2025 - FY 2026</t>
  </si>
  <si>
    <t>April 2026</t>
  </si>
  <si>
    <t>--</t>
  </si>
  <si>
    <t>FY 2025</t>
  </si>
  <si>
    <t>Total 7 Months</t>
  </si>
  <si>
    <r>
      <t xml:space="preserve">Total </t>
    </r>
    <r>
      <rPr>
        <b/>
        <vertAlign val="superscript"/>
        <sz val="8"/>
        <rFont val="Arial"/>
        <family val="2"/>
      </rPr>
      <t>2/, 3/</t>
    </r>
  </si>
  <si>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</si>
  <si>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NSLP/SBP days of operation; sum excludes July and August.</t>
  </si>
  <si>
    <r>
      <t xml:space="preserve">Average Daily Lunches </t>
    </r>
    <r>
      <rPr>
        <b/>
        <vertAlign val="superscript"/>
        <sz val="8"/>
        <rFont val="Arial"/>
        <family val="2"/>
      </rPr>
      <t>2/, 3/</t>
    </r>
  </si>
  <si>
    <r>
      <t xml:space="preserve">Average Daily Afterschool Snacks </t>
    </r>
    <r>
      <rPr>
        <b/>
        <vertAlign val="superscript"/>
        <sz val="8"/>
        <rFont val="Arial"/>
        <family val="2"/>
      </rPr>
      <t>2/, 3/</t>
    </r>
  </si>
  <si>
    <t>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t>
  </si>
  <si>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</si>
  <si>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r>
      <t xml:space="preserve">SSO Lunches </t>
    </r>
    <r>
      <rPr>
        <b/>
        <vertAlign val="superscript"/>
        <sz val="8"/>
        <rFont val="Arial"/>
        <family val="2"/>
      </rPr>
      <t>2/</t>
    </r>
  </si>
  <si>
    <r>
      <t xml:space="preserve">SSO Breakfasts </t>
    </r>
    <r>
      <rPr>
        <b/>
        <vertAlign val="superscript"/>
        <sz val="8"/>
        <rFont val="Arial"/>
        <family val="2"/>
      </rPr>
      <t>2/</t>
    </r>
  </si>
  <si>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NSLP/SBP days of operation; sum excludes July and August.</t>
  </si>
  <si>
    <r>
      <t>Days of Operation</t>
    </r>
    <r>
      <rPr>
        <b/>
        <vertAlign val="superscript"/>
        <sz val="8"/>
        <rFont val="Arial"/>
        <family val="2"/>
      </rPr>
      <t xml:space="preserve"> 3/</t>
    </r>
  </si>
  <si>
    <t>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t>
  </si>
  <si>
    <t>1. Does not include estimates for states which have not submitted reports.                                                                                                                                                                                                                         2. Beginning in FY 2025, elements are reported monthly 90 days after the close of the report period. Data is not available for the current Keydata month and is fragmentary for the month preceeding.</t>
  </si>
  <si>
    <r>
      <t xml:space="preserve">Sponsors </t>
    </r>
    <r>
      <rPr>
        <b/>
        <vertAlign val="superscript"/>
        <sz val="8"/>
        <rFont val="Arial"/>
        <family val="2"/>
      </rPr>
      <t>2/</t>
    </r>
  </si>
  <si>
    <r>
      <t xml:space="preserve">Sites </t>
    </r>
    <r>
      <rPr>
        <b/>
        <vertAlign val="superscript"/>
        <sz val="8"/>
        <rFont val="Arial"/>
        <family val="2"/>
      </rPr>
      <t>2/</t>
    </r>
  </si>
  <si>
    <r>
      <t xml:space="preserve">Average Daily Attendance </t>
    </r>
    <r>
      <rPr>
        <b/>
        <vertAlign val="superscript"/>
        <sz val="8"/>
        <rFont val="Arial"/>
        <family val="2"/>
      </rPr>
      <t>2/</t>
    </r>
  </si>
  <si>
    <t xml:space="preserve">1. The FNS-10 (Report of School Program Operations) report was revised and implemented beginning in FY 2025 to capture data related to SSO meals and meal service options separately from NSLP/SBP meals.     </t>
  </si>
  <si>
    <t>Generated from National Data Bank Version 8.2 PUBLIC on 07/08/2026</t>
  </si>
  <si>
    <t>National Data Bank Version 8.2 PUBLIC - U.S. Summary</t>
  </si>
  <si>
    <t>National Data Bank Version 8.2 PUBLIC- U.S. Summary</t>
  </si>
  <si>
    <t>National Data Bank Version 8.2 PUBLIC-U.S. Summary</t>
  </si>
  <si>
    <t>1. Effective FY20, "Total Participation" (Households and Persons) excludes the counts of participation for NAP Relief Grant, Disaster FNS-388(PR), and Disaster Supplements. The participation data reflected in those categories are a subset of the “Regular Ongoing” participation category. Total participation counts are averaged.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</si>
</sst>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sz val="11"/>
      <name val="Calibri"/>
      <family val="2"/>
    </font>
    <font>
      <sz val="8"/>
      <color rgb="FF222222"/>
      <name val="Arial"/>
      <family val="2"/>
    </font>
  </fonts>
  <fills count="6">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cellStyleXfs>
  <cellXfs count="120">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2"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2" fillId="0" borderId="0" xfId="0" applyNumberFormat="1" applyFont="1"/>
    <xf numFmtId="3" fontId="2" fillId="0" borderId="8" xfId="0" applyNumberFormat="1" applyFont="1" applyBorder="1" applyAlignment="1">
      <alignment horizontal="right" vertical="center"/>
    </xf>
    <xf numFmtId="1" fontId="12" fillId="0" borderId="0" xfId="0" applyNumberFormat="1" applyFont="1" applyAlignment="1">
      <alignment horizontal="right" vertical="center"/>
    </xf>
    <xf numFmtId="1" fontId="12"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3" fontId="0" fillId="0" borderId="0" xfId="0" applyNumberFormat="1"/>
    <xf numFmtId="14" fontId="1" fillId="0" borderId="0" xfId="0" applyNumberFormat="1" applyFont="1" applyAlignment="1">
      <alignment horizontal="right"/>
    </xf>
    <xf numFmtId="0" fontId="1" fillId="0" borderId="4" xfId="0" applyFont="1" applyBorder="1"/>
    <xf numFmtId="0" fontId="1"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Alignment="1">
      <alignment horizontal="center"/>
    </xf>
    <xf numFmtId="0" fontId="1" fillId="0" borderId="1" xfId="0" applyFont="1" applyBorder="1"/>
    <xf numFmtId="0" fontId="2" fillId="0" borderId="6" xfId="0" applyFont="1" applyBorder="1" applyAlignment="1">
      <alignment horizontal="center" vertical="center" wrapText="1"/>
    </xf>
    <xf numFmtId="0" fontId="9" fillId="0" borderId="0" xfId="0" applyFont="1" applyAlignment="1">
      <alignment horizontal="center"/>
    </xf>
    <xf numFmtId="0" fontId="9" fillId="0" borderId="1" xfId="0" applyFont="1" applyBorder="1" applyAlignment="1">
      <alignment horizontal="center"/>
    </xf>
    <xf numFmtId="0" fontId="9" fillId="0" borderId="3"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2" fillId="3" borderId="0" xfId="0" applyFont="1" applyFill="1" applyAlignment="1">
      <alignment horizontal="center" vertical="center"/>
    </xf>
    <xf numFmtId="0" fontId="9" fillId="3" borderId="1" xfId="0" applyFont="1" applyFill="1" applyBorder="1" applyAlignment="1">
      <alignment horizontal="center" vertical="center"/>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2" fillId="3" borderId="11"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left"/>
    </xf>
    <xf numFmtId="0" fontId="4" fillId="0" borderId="0" xfId="0" applyFont="1" applyAlignment="1">
      <alignment horizontal="left"/>
    </xf>
    <xf numFmtId="0" fontId="2" fillId="5" borderId="11" xfId="0" applyFont="1" applyFill="1" applyBorder="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2" fillId="5" borderId="0" xfId="0" applyFont="1" applyFill="1" applyAlignment="1">
      <alignment horizontal="center"/>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xf>
    <xf numFmtId="0" fontId="1" fillId="0" borderId="4" xfId="0" applyFont="1" applyBorder="1" applyAlignment="1">
      <alignment horizontal="center"/>
    </xf>
    <xf numFmtId="0" fontId="1" fillId="0" borderId="0" xfId="0" applyFont="1"/>
    <xf numFmtId="0" fontId="4" fillId="0" borderId="4" xfId="0" applyFont="1" applyBorder="1"/>
    <xf numFmtId="0" fontId="13"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84" t="s">
        <v>0</v>
      </c>
      <c r="B3" s="84"/>
      <c r="C3" s="84"/>
    </row>
    <row r="4" spans="1:3" ht="12" customHeight="1" x14ac:dyDescent="0.2">
      <c r="A4" s="84" t="s">
        <v>1</v>
      </c>
      <c r="B4" s="84"/>
      <c r="C4" s="84"/>
    </row>
    <row r="5" spans="1:3" ht="24" customHeight="1" x14ac:dyDescent="0.2"/>
    <row r="6" spans="1:3" ht="24" customHeight="1" x14ac:dyDescent="0.2"/>
    <row r="7" spans="1:3" ht="24" customHeight="1" x14ac:dyDescent="0.2"/>
    <row r="8" spans="1:3" ht="24" customHeight="1" x14ac:dyDescent="0.2">
      <c r="A8" s="84" t="s">
        <v>415</v>
      </c>
      <c r="B8" s="84"/>
      <c r="C8" s="84"/>
    </row>
    <row r="9" spans="1:3" ht="24" customHeight="1" x14ac:dyDescent="0.2">
      <c r="A9" s="84" t="s">
        <v>437</v>
      </c>
      <c r="B9" s="84"/>
      <c r="C9" s="84"/>
    </row>
    <row r="10" spans="1:3" ht="24" customHeight="1" x14ac:dyDescent="0.2">
      <c r="A10" s="84" t="s">
        <v>416</v>
      </c>
      <c r="B10" s="84"/>
      <c r="C10" s="84"/>
    </row>
    <row r="11" spans="1:3" ht="24" customHeight="1" x14ac:dyDescent="0.2"/>
    <row r="12" spans="1:3" ht="24" customHeight="1" x14ac:dyDescent="0.2"/>
    <row r="13" spans="1:3" ht="24" customHeight="1" x14ac:dyDescent="0.2">
      <c r="A13" s="84" t="s">
        <v>333</v>
      </c>
      <c r="B13" s="84"/>
      <c r="C13" s="84"/>
    </row>
    <row r="14" spans="1:3" ht="24" customHeight="1" x14ac:dyDescent="0.2">
      <c r="A14" s="84" t="s">
        <v>2</v>
      </c>
      <c r="B14" s="84"/>
      <c r="C14" s="84"/>
    </row>
    <row r="15" spans="1:3" ht="24" customHeight="1" x14ac:dyDescent="0.2">
      <c r="A15" s="84" t="s">
        <v>3</v>
      </c>
      <c r="B15" s="84"/>
      <c r="C15" s="84"/>
    </row>
    <row r="16" spans="1:3" ht="24" customHeight="1" x14ac:dyDescent="0.2">
      <c r="A16" s="84" t="s">
        <v>4</v>
      </c>
      <c r="B16" s="84"/>
      <c r="C16" s="84"/>
    </row>
    <row r="17" spans="1:3" ht="24" customHeight="1" x14ac:dyDescent="0.2">
      <c r="A17" s="84" t="s">
        <v>5</v>
      </c>
      <c r="B17" s="84"/>
      <c r="C17" s="84"/>
    </row>
    <row r="18" spans="1:3" ht="12" customHeight="1" x14ac:dyDescent="0.2"/>
    <row r="19" spans="1:3" ht="12" customHeight="1" x14ac:dyDescent="0.2"/>
    <row r="20" spans="1:3" ht="7.5" customHeight="1" x14ac:dyDescent="0.2">
      <c r="A20" s="75"/>
      <c r="B20" s="75"/>
      <c r="C20" s="75"/>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85"/>
      <c r="B25" s="85"/>
      <c r="C25" s="85"/>
    </row>
  </sheetData>
  <mergeCells count="12">
    <mergeCell ref="A25:C25"/>
    <mergeCell ref="A10:C10"/>
    <mergeCell ref="A13:C13"/>
    <mergeCell ref="A14:C14"/>
    <mergeCell ref="A15:C15"/>
    <mergeCell ref="A16:C16"/>
    <mergeCell ref="A17:C17"/>
    <mergeCell ref="A3:C3"/>
    <mergeCell ref="A4:C4"/>
    <mergeCell ref="A8:C8"/>
    <mergeCell ref="A9:C9"/>
    <mergeCell ref="A20:C20"/>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37"/>
  <sheetViews>
    <sheetView showGridLines="0" workbookViewId="0">
      <selection activeCell="L1" sqref="L1"/>
    </sheetView>
  </sheetViews>
  <sheetFormatPr defaultRowHeight="12.75" x14ac:dyDescent="0.2"/>
  <cols>
    <col min="1" max="8" width="11.42578125" customWidth="1"/>
    <col min="9" max="9" width="13.42578125" customWidth="1"/>
    <col min="10" max="12" width="11.42578125" customWidth="1"/>
  </cols>
  <sheetData>
    <row r="1" spans="1:12" ht="12" customHeight="1" x14ac:dyDescent="0.2">
      <c r="A1" s="77" t="s">
        <v>438</v>
      </c>
      <c r="B1" s="77"/>
      <c r="C1" s="77"/>
      <c r="D1" s="77"/>
      <c r="E1" s="77"/>
      <c r="F1" s="77"/>
      <c r="G1" s="77"/>
      <c r="H1" s="77"/>
      <c r="I1" s="77"/>
      <c r="J1" s="77"/>
      <c r="K1" s="77"/>
      <c r="L1" s="74">
        <v>46213</v>
      </c>
    </row>
    <row r="2" spans="1:12" ht="12" customHeight="1" x14ac:dyDescent="0.2">
      <c r="A2" s="78" t="s">
        <v>84</v>
      </c>
      <c r="B2" s="78"/>
      <c r="C2" s="78"/>
      <c r="D2" s="78"/>
      <c r="E2" s="78"/>
      <c r="F2" s="78"/>
      <c r="G2" s="78"/>
      <c r="H2" s="78"/>
      <c r="I2" s="78"/>
      <c r="J2" s="78"/>
      <c r="K2" s="78"/>
      <c r="L2" s="1"/>
    </row>
    <row r="3" spans="1:12" ht="24" customHeight="1" x14ac:dyDescent="0.2">
      <c r="A3" s="79" t="s">
        <v>50</v>
      </c>
      <c r="B3" s="81" t="s">
        <v>85</v>
      </c>
      <c r="C3" s="81"/>
      <c r="D3" s="82"/>
      <c r="E3" s="81" t="s">
        <v>199</v>
      </c>
      <c r="F3" s="81"/>
      <c r="G3" s="81"/>
      <c r="H3" s="82"/>
      <c r="I3" s="83" t="s">
        <v>398</v>
      </c>
      <c r="J3" s="83" t="s">
        <v>399</v>
      </c>
      <c r="K3" s="83" t="s">
        <v>400</v>
      </c>
      <c r="L3" s="86" t="s">
        <v>58</v>
      </c>
    </row>
    <row r="4" spans="1:12" ht="24" customHeight="1" x14ac:dyDescent="0.2">
      <c r="A4" s="80"/>
      <c r="B4" s="10" t="s">
        <v>78</v>
      </c>
      <c r="C4" s="10" t="s">
        <v>79</v>
      </c>
      <c r="D4" s="10" t="s">
        <v>55</v>
      </c>
      <c r="E4" s="10" t="s">
        <v>86</v>
      </c>
      <c r="F4" s="10" t="s">
        <v>200</v>
      </c>
      <c r="G4" s="10" t="s">
        <v>328</v>
      </c>
      <c r="H4" s="10" t="s">
        <v>55</v>
      </c>
      <c r="I4" s="89"/>
      <c r="J4" s="82"/>
      <c r="K4" s="82"/>
      <c r="L4" s="81"/>
    </row>
    <row r="5" spans="1:12" ht="12" customHeight="1" x14ac:dyDescent="0.2">
      <c r="A5" s="1"/>
      <c r="B5" s="75" t="str">
        <f>REPT("-",108)&amp;" Dollars "&amp;REPT("-",108)</f>
        <v>------------------------------------------------------------------------------------------------------------ Dollars ------------------------------------------------------------------------------------------------------------</v>
      </c>
      <c r="C5" s="75"/>
      <c r="D5" s="75"/>
      <c r="E5" s="75"/>
      <c r="F5" s="75"/>
      <c r="G5" s="75"/>
      <c r="H5" s="75"/>
      <c r="I5" s="75"/>
      <c r="J5" s="75"/>
      <c r="K5" s="75"/>
      <c r="L5" s="75"/>
    </row>
    <row r="6" spans="1:12" ht="12" customHeight="1" x14ac:dyDescent="0.2">
      <c r="A6" s="3" t="s">
        <v>418</v>
      </c>
    </row>
    <row r="7" spans="1:12" ht="12" customHeight="1" x14ac:dyDescent="0.2">
      <c r="A7" s="2" t="str">
        <f>"Oct "&amp;RIGHT(A6,4)-1</f>
        <v>Oct 2024</v>
      </c>
      <c r="B7" s="11">
        <v>1650898876.8499999</v>
      </c>
      <c r="C7" s="11">
        <v>59911039.939999998</v>
      </c>
      <c r="D7" s="11">
        <v>1710809916.79</v>
      </c>
      <c r="E7" s="11">
        <v>244291724.34</v>
      </c>
      <c r="F7" s="11">
        <v>7978563.0800000001</v>
      </c>
      <c r="G7" s="11">
        <v>52077605.219999999</v>
      </c>
      <c r="H7" s="11">
        <v>304347892.63999999</v>
      </c>
      <c r="I7" s="11">
        <v>457355.44</v>
      </c>
      <c r="J7" s="11">
        <v>2015615164.8699999</v>
      </c>
      <c r="K7" s="11">
        <v>227140755.69999999</v>
      </c>
      <c r="L7" s="11">
        <v>2242755920.5700002</v>
      </c>
    </row>
    <row r="8" spans="1:12" ht="12" customHeight="1" x14ac:dyDescent="0.2">
      <c r="A8" s="2" t="str">
        <f>"Nov "&amp;RIGHT(A6,4)-1</f>
        <v>Nov 2024</v>
      </c>
      <c r="B8" s="11">
        <v>1270044085.8399999</v>
      </c>
      <c r="C8" s="11">
        <v>46698598.659999996</v>
      </c>
      <c r="D8" s="11">
        <v>1316742684.5</v>
      </c>
      <c r="E8" s="11">
        <v>187980225.86000001</v>
      </c>
      <c r="F8" s="11">
        <v>6135429.2800000003</v>
      </c>
      <c r="G8" s="11">
        <v>40081411.890000001</v>
      </c>
      <c r="H8" s="11">
        <v>234197067.03</v>
      </c>
      <c r="I8" s="11">
        <v>63599.56</v>
      </c>
      <c r="J8" s="11">
        <v>1551003351.0899999</v>
      </c>
      <c r="K8" s="11">
        <v>166285777.52000001</v>
      </c>
      <c r="L8" s="11">
        <v>1717289128.6099999</v>
      </c>
    </row>
    <row r="9" spans="1:12" ht="12" customHeight="1" x14ac:dyDescent="0.2">
      <c r="A9" s="2" t="str">
        <f>"Dec "&amp;RIGHT(A6,4)-1</f>
        <v>Dec 2024</v>
      </c>
      <c r="B9" s="11">
        <v>1163067847.1099999</v>
      </c>
      <c r="C9" s="11">
        <v>42000449.829999998</v>
      </c>
      <c r="D9" s="11">
        <v>1205068296.9400001</v>
      </c>
      <c r="E9" s="11">
        <v>171418801.63999999</v>
      </c>
      <c r="F9" s="11">
        <v>5613569.1600000001</v>
      </c>
      <c r="G9" s="11">
        <v>36556748.729999997</v>
      </c>
      <c r="H9" s="11">
        <v>213589119.53</v>
      </c>
      <c r="I9" s="11">
        <v>52492.02</v>
      </c>
      <c r="J9" s="11">
        <v>1418709908.49</v>
      </c>
      <c r="K9" s="11">
        <v>131388936.08</v>
      </c>
      <c r="L9" s="11">
        <v>1550098844.5699999</v>
      </c>
    </row>
    <row r="10" spans="1:12" ht="12" customHeight="1" x14ac:dyDescent="0.2">
      <c r="A10" s="2" t="str">
        <f>"Jan "&amp;RIGHT(A6,4)</f>
        <v>Jan 2025</v>
      </c>
      <c r="B10" s="11">
        <v>1334611151.1300001</v>
      </c>
      <c r="C10" s="11">
        <v>49018668.07</v>
      </c>
      <c r="D10" s="11">
        <v>1383629819.2</v>
      </c>
      <c r="E10" s="11">
        <v>197997087.71000001</v>
      </c>
      <c r="F10" s="11">
        <v>6403425.8200000003</v>
      </c>
      <c r="G10" s="11">
        <v>42180818.399999999</v>
      </c>
      <c r="H10" s="11">
        <v>246581331.93000001</v>
      </c>
      <c r="I10" s="11">
        <v>371186.43</v>
      </c>
      <c r="J10" s="11">
        <v>1630582337.5599999</v>
      </c>
      <c r="K10" s="11">
        <v>167506168.47</v>
      </c>
      <c r="L10" s="11">
        <v>1798088506.03</v>
      </c>
    </row>
    <row r="11" spans="1:12" ht="12" customHeight="1" x14ac:dyDescent="0.2">
      <c r="A11" s="2" t="str">
        <f>"Feb "&amp;RIGHT(A6,4)</f>
        <v>Feb 2025</v>
      </c>
      <c r="B11" s="11">
        <v>1382029381.3699999</v>
      </c>
      <c r="C11" s="11">
        <v>49343788.759999998</v>
      </c>
      <c r="D11" s="11">
        <v>1431373170.1300001</v>
      </c>
      <c r="E11" s="11">
        <v>201986459.66</v>
      </c>
      <c r="F11" s="11">
        <v>6691446.2000000002</v>
      </c>
      <c r="G11" s="11">
        <v>42915391.920000002</v>
      </c>
      <c r="H11" s="11">
        <v>251593297.78</v>
      </c>
      <c r="I11" s="11">
        <v>20179.93</v>
      </c>
      <c r="J11" s="11">
        <v>1682986647.8399999</v>
      </c>
      <c r="K11" s="11">
        <v>137008406.41</v>
      </c>
      <c r="L11" s="11">
        <v>1819995054.25</v>
      </c>
    </row>
    <row r="12" spans="1:12" ht="12" customHeight="1" x14ac:dyDescent="0.2">
      <c r="A12" s="2" t="str">
        <f>"Mar "&amp;RIGHT(A6,4)</f>
        <v>Mar 2025</v>
      </c>
      <c r="B12" s="11">
        <v>1405554112.1600001</v>
      </c>
      <c r="C12" s="11">
        <v>49230619.560000002</v>
      </c>
      <c r="D12" s="11">
        <v>1454784731.72</v>
      </c>
      <c r="E12" s="11">
        <v>206065275.33000001</v>
      </c>
      <c r="F12" s="11">
        <v>6737159.3200000003</v>
      </c>
      <c r="G12" s="11">
        <v>43782999.659999996</v>
      </c>
      <c r="H12" s="11">
        <v>256585434.31</v>
      </c>
      <c r="I12" s="11">
        <v>99341.67</v>
      </c>
      <c r="J12" s="11">
        <v>1711469507.7</v>
      </c>
      <c r="K12" s="11">
        <v>120744144.73</v>
      </c>
      <c r="L12" s="11">
        <v>1832213652.4300001</v>
      </c>
    </row>
    <row r="13" spans="1:12" ht="12" customHeight="1" x14ac:dyDescent="0.2">
      <c r="A13" s="2" t="str">
        <f>"Apr "&amp;RIGHT(A6,4)</f>
        <v>Apr 2025</v>
      </c>
      <c r="B13" s="11">
        <v>1513392839.4300001</v>
      </c>
      <c r="C13" s="11">
        <v>53945054.350000001</v>
      </c>
      <c r="D13" s="11">
        <v>1567337893.78</v>
      </c>
      <c r="E13" s="11">
        <v>221492450.13</v>
      </c>
      <c r="F13" s="11">
        <v>7291172.8600000003</v>
      </c>
      <c r="G13" s="11">
        <v>47094084</v>
      </c>
      <c r="H13" s="11">
        <v>275877706.99000001</v>
      </c>
      <c r="I13" s="11">
        <v>21526.18</v>
      </c>
      <c r="J13" s="11">
        <v>1843237126.95</v>
      </c>
      <c r="K13" s="11">
        <v>84220577.459999993</v>
      </c>
      <c r="L13" s="11">
        <v>1927457704.4100001</v>
      </c>
    </row>
    <row r="14" spans="1:12" ht="12" customHeight="1" x14ac:dyDescent="0.2">
      <c r="A14" s="2" t="str">
        <f>"May "&amp;RIGHT(A6,4)</f>
        <v>May 2025</v>
      </c>
      <c r="B14" s="11">
        <v>1445355498.0699999</v>
      </c>
      <c r="C14" s="11">
        <v>47919700.850000001</v>
      </c>
      <c r="D14" s="11">
        <v>1493275198.9200001</v>
      </c>
      <c r="E14" s="11">
        <v>211946026.53</v>
      </c>
      <c r="F14" s="11">
        <v>6901628.46</v>
      </c>
      <c r="G14" s="11">
        <v>45186302.700000003</v>
      </c>
      <c r="H14" s="11">
        <v>264033957.69</v>
      </c>
      <c r="I14" s="11">
        <v>2028061.35</v>
      </c>
      <c r="J14" s="11">
        <v>1759337217.96</v>
      </c>
      <c r="K14" s="11">
        <v>53068841.789999999</v>
      </c>
      <c r="L14" s="11">
        <v>1812406059.75</v>
      </c>
    </row>
    <row r="15" spans="1:12" ht="12" customHeight="1" x14ac:dyDescent="0.2">
      <c r="A15" s="2" t="str">
        <f>"Jun "&amp;RIGHT(A6,4)</f>
        <v>Jun 2025</v>
      </c>
      <c r="B15" s="11">
        <v>277397918.16000003</v>
      </c>
      <c r="C15" s="11">
        <v>6085013.0499999998</v>
      </c>
      <c r="D15" s="11">
        <v>283482931.20999998</v>
      </c>
      <c r="E15" s="11">
        <v>39497351.270000003</v>
      </c>
      <c r="F15" s="11">
        <v>1245535.04</v>
      </c>
      <c r="G15" s="11">
        <v>8439922.3499999996</v>
      </c>
      <c r="H15" s="11">
        <v>49182808.659999996</v>
      </c>
      <c r="I15" s="11">
        <v>66705402.140000001</v>
      </c>
      <c r="J15" s="11">
        <v>399371142.00999999</v>
      </c>
      <c r="K15" s="11">
        <v>31471273.399999999</v>
      </c>
      <c r="L15" s="11">
        <v>430842415.41000003</v>
      </c>
    </row>
    <row r="16" spans="1:12" ht="12" customHeight="1" x14ac:dyDescent="0.2">
      <c r="A16" s="2" t="str">
        <f>"Jul "&amp;RIGHT(A6,4)</f>
        <v>Jul 2025</v>
      </c>
      <c r="B16" s="11">
        <v>42560373.93</v>
      </c>
      <c r="C16" s="11">
        <v>593620.47</v>
      </c>
      <c r="D16" s="11">
        <v>43153994.399999999</v>
      </c>
      <c r="E16" s="11">
        <v>5041017.3099999996</v>
      </c>
      <c r="F16" s="11">
        <v>185355.32</v>
      </c>
      <c r="G16" s="11">
        <v>1026279.81</v>
      </c>
      <c r="H16" s="11">
        <v>6252652.4400000004</v>
      </c>
      <c r="I16" s="11">
        <v>40279291.530000001</v>
      </c>
      <c r="J16" s="11">
        <v>89685938.370000005</v>
      </c>
      <c r="K16" s="11">
        <v>177217341.685</v>
      </c>
      <c r="L16" s="11">
        <v>266903280.05500001</v>
      </c>
    </row>
    <row r="17" spans="1:12" ht="12" customHeight="1" x14ac:dyDescent="0.2">
      <c r="A17" s="2" t="str">
        <f>"Aug "&amp;RIGHT(A6,4)</f>
        <v>Aug 2025</v>
      </c>
      <c r="B17" s="11">
        <v>869160376.13999999</v>
      </c>
      <c r="C17" s="11">
        <v>30923318.600000001</v>
      </c>
      <c r="D17" s="11">
        <v>900083694.74000001</v>
      </c>
      <c r="E17" s="11">
        <v>121957831.26000001</v>
      </c>
      <c r="F17" s="11">
        <v>4348572.24</v>
      </c>
      <c r="G17" s="11">
        <v>24787607.670000002</v>
      </c>
      <c r="H17" s="11">
        <v>151094011.16999999</v>
      </c>
      <c r="I17" s="11">
        <v>2906436.5</v>
      </c>
      <c r="J17" s="11">
        <v>1054084142.41</v>
      </c>
      <c r="K17" s="11">
        <v>193932602.55000001</v>
      </c>
      <c r="L17" s="11">
        <v>1248016744.96</v>
      </c>
    </row>
    <row r="18" spans="1:12" ht="12" customHeight="1" x14ac:dyDescent="0.2">
      <c r="A18" s="2" t="str">
        <f>"Sep "&amp;RIGHT(A6,4)</f>
        <v>Sep 2025</v>
      </c>
      <c r="B18" s="11">
        <v>1706233506.47</v>
      </c>
      <c r="C18" s="11">
        <v>63375487.770000003</v>
      </c>
      <c r="D18" s="11">
        <v>1769608994.24</v>
      </c>
      <c r="E18" s="11">
        <v>251281190.81999999</v>
      </c>
      <c r="F18" s="11">
        <v>8173031.1200000001</v>
      </c>
      <c r="G18" s="11">
        <v>51113542.5</v>
      </c>
      <c r="H18" s="11">
        <v>310567764.44</v>
      </c>
      <c r="I18" s="11">
        <v>29126.22</v>
      </c>
      <c r="J18" s="11">
        <v>2080205884.9000001</v>
      </c>
      <c r="K18" s="11">
        <v>172956384.22</v>
      </c>
      <c r="L18" s="11">
        <v>2253162269.1199999</v>
      </c>
    </row>
    <row r="19" spans="1:12" ht="12" customHeight="1" x14ac:dyDescent="0.2">
      <c r="A19" s="12" t="s">
        <v>55</v>
      </c>
      <c r="B19" s="13">
        <v>14060305966.66</v>
      </c>
      <c r="C19" s="13">
        <v>499045359.91000003</v>
      </c>
      <c r="D19" s="13">
        <v>14559351326.57</v>
      </c>
      <c r="E19" s="13">
        <v>2060955441.8599999</v>
      </c>
      <c r="F19" s="13">
        <v>67704887.900000006</v>
      </c>
      <c r="G19" s="13">
        <v>435242714.85000002</v>
      </c>
      <c r="H19" s="13">
        <v>2563903044.6100001</v>
      </c>
      <c r="I19" s="13">
        <v>113033998.97</v>
      </c>
      <c r="J19" s="13">
        <v>17236288370.150002</v>
      </c>
      <c r="K19" s="13">
        <v>1662941210.0150001</v>
      </c>
      <c r="L19" s="13">
        <v>18899229580.165001</v>
      </c>
    </row>
    <row r="20" spans="1:12" ht="12" customHeight="1" x14ac:dyDescent="0.2">
      <c r="A20" s="14" t="s">
        <v>419</v>
      </c>
      <c r="B20" s="15">
        <v>9719598293.8899994</v>
      </c>
      <c r="C20" s="15">
        <v>350148219.17000002</v>
      </c>
      <c r="D20" s="15">
        <v>10069746513.059999</v>
      </c>
      <c r="E20" s="15">
        <v>1431232024.6700001</v>
      </c>
      <c r="F20" s="15">
        <v>46850765.719999999</v>
      </c>
      <c r="G20" s="15">
        <v>304689059.81999999</v>
      </c>
      <c r="H20" s="15">
        <v>1782771850.21</v>
      </c>
      <c r="I20" s="15">
        <v>1085681.23</v>
      </c>
      <c r="J20" s="15">
        <v>11853604044.5</v>
      </c>
      <c r="K20" s="15">
        <v>1034294766.37</v>
      </c>
      <c r="L20" s="15">
        <v>12887898810.870001</v>
      </c>
    </row>
    <row r="21" spans="1:12" ht="12" customHeight="1" x14ac:dyDescent="0.2">
      <c r="A21" s="3" t="str">
        <f>"FY "&amp;RIGHT(A6,4)+1</f>
        <v>FY 2026</v>
      </c>
    </row>
    <row r="22" spans="1:12" ht="12" customHeight="1" x14ac:dyDescent="0.2">
      <c r="A22" s="2" t="str">
        <f>"Oct "&amp;RIGHT(A6,4)</f>
        <v>Oct 2025</v>
      </c>
      <c r="B22" s="11">
        <v>1703442145.3399999</v>
      </c>
      <c r="C22" s="11">
        <v>60330051.149999999</v>
      </c>
      <c r="D22" s="11">
        <v>1763772196.49</v>
      </c>
      <c r="E22" s="11">
        <v>253705050.78999999</v>
      </c>
      <c r="F22" s="11">
        <v>7852496.6799999997</v>
      </c>
      <c r="G22" s="11">
        <v>51508962.539999999</v>
      </c>
      <c r="H22" s="11">
        <v>313066510.00999999</v>
      </c>
      <c r="I22" s="11">
        <v>102421.75999999999</v>
      </c>
      <c r="J22" s="11">
        <v>2076941128.26</v>
      </c>
      <c r="K22" s="11">
        <v>238326907.77500001</v>
      </c>
      <c r="L22" s="11">
        <v>2315268036.0349998</v>
      </c>
    </row>
    <row r="23" spans="1:12" ht="12" customHeight="1" x14ac:dyDescent="0.2">
      <c r="A23" s="2" t="str">
        <f>"Nov "&amp;RIGHT(A6,4)</f>
        <v>Nov 2025</v>
      </c>
      <c r="B23" s="11">
        <v>1246011602.1800001</v>
      </c>
      <c r="C23" s="11">
        <v>45203435.649999999</v>
      </c>
      <c r="D23" s="11">
        <v>1291215037.8299999</v>
      </c>
      <c r="E23" s="11">
        <v>185789771.24000001</v>
      </c>
      <c r="F23" s="11">
        <v>5978380.2800000003</v>
      </c>
      <c r="G23" s="11">
        <v>37825375.140000001</v>
      </c>
      <c r="H23" s="11">
        <v>229593526.66</v>
      </c>
      <c r="I23" s="11">
        <v>0</v>
      </c>
      <c r="J23" s="11">
        <v>1520808564.49</v>
      </c>
      <c r="K23" s="11">
        <v>178134260.98500001</v>
      </c>
      <c r="L23" s="11">
        <v>1698942825.4749999</v>
      </c>
    </row>
    <row r="24" spans="1:12" ht="12" customHeight="1" x14ac:dyDescent="0.2">
      <c r="A24" s="2" t="str">
        <f>"Dec "&amp;RIGHT(A6,4)</f>
        <v>Dec 2025</v>
      </c>
      <c r="B24" s="11">
        <v>1188179187.8199999</v>
      </c>
      <c r="C24" s="11">
        <v>42664911.020000003</v>
      </c>
      <c r="D24" s="11">
        <v>1230844098.8399999</v>
      </c>
      <c r="E24" s="11">
        <v>176796496.5</v>
      </c>
      <c r="F24" s="11">
        <v>5691496.8799999999</v>
      </c>
      <c r="G24" s="11">
        <v>36001129.5</v>
      </c>
      <c r="H24" s="11">
        <v>218489122.88</v>
      </c>
      <c r="I24" s="11">
        <v>1047667.68</v>
      </c>
      <c r="J24" s="11">
        <v>1450380889.4000001</v>
      </c>
      <c r="K24" s="11">
        <v>138294978.36000001</v>
      </c>
      <c r="L24" s="11">
        <v>1588675867.76</v>
      </c>
    </row>
    <row r="25" spans="1:12" ht="12" customHeight="1" x14ac:dyDescent="0.2">
      <c r="A25" s="2" t="str">
        <f>"Jan "&amp;RIGHT(A6,4)+1</f>
        <v>Jan 2026</v>
      </c>
      <c r="B25" s="11">
        <v>1320154230.9000001</v>
      </c>
      <c r="C25" s="11">
        <v>47637316.109999999</v>
      </c>
      <c r="D25" s="11">
        <v>1367791547.01</v>
      </c>
      <c r="E25" s="11">
        <v>196999136.28</v>
      </c>
      <c r="F25" s="11">
        <v>6311341.6200000001</v>
      </c>
      <c r="G25" s="11">
        <v>40022602.020000003</v>
      </c>
      <c r="H25" s="11">
        <v>243333079.91999999</v>
      </c>
      <c r="I25" s="11">
        <v>374623.62</v>
      </c>
      <c r="J25" s="11">
        <v>1611499250.55</v>
      </c>
      <c r="K25" s="11">
        <v>154087062.69499999</v>
      </c>
      <c r="L25" s="11">
        <v>1765586313.2449999</v>
      </c>
    </row>
    <row r="26" spans="1:12" ht="12" customHeight="1" x14ac:dyDescent="0.2">
      <c r="A26" s="2" t="str">
        <f>"Feb "&amp;RIGHT(A6,4)+1</f>
        <v>Feb 2026</v>
      </c>
      <c r="B26" s="11">
        <v>1411365274.26</v>
      </c>
      <c r="C26" s="11">
        <v>51898880.719999999</v>
      </c>
      <c r="D26" s="11">
        <v>1463264154.98</v>
      </c>
      <c r="E26" s="11">
        <v>209550769.75999999</v>
      </c>
      <c r="F26" s="11">
        <v>6788733.2999999998</v>
      </c>
      <c r="G26" s="11">
        <v>42555920.039999999</v>
      </c>
      <c r="H26" s="11">
        <v>258895423.09999999</v>
      </c>
      <c r="I26" s="11">
        <v>79851.91</v>
      </c>
      <c r="J26" s="11">
        <v>1722239429.99</v>
      </c>
      <c r="K26" s="11">
        <v>124548626.005</v>
      </c>
      <c r="L26" s="11">
        <v>1846788055.9949999</v>
      </c>
    </row>
    <row r="27" spans="1:12" ht="12" customHeight="1" x14ac:dyDescent="0.2">
      <c r="A27" s="2" t="str">
        <f>"Mar "&amp;RIGHT(A6,4)+1</f>
        <v>Mar 2026</v>
      </c>
      <c r="B27" s="11">
        <v>1502954484.0699999</v>
      </c>
      <c r="C27" s="11">
        <v>52962725.07</v>
      </c>
      <c r="D27" s="11">
        <v>1555917209.1400001</v>
      </c>
      <c r="E27" s="11">
        <v>223057178.00999999</v>
      </c>
      <c r="F27" s="11">
        <v>7177393.1399999997</v>
      </c>
      <c r="G27" s="11">
        <v>45299401.109999999</v>
      </c>
      <c r="H27" s="11">
        <v>275533972.25999999</v>
      </c>
      <c r="I27" s="11">
        <v>106611.57</v>
      </c>
      <c r="J27" s="11">
        <v>1831557792.97</v>
      </c>
      <c r="K27" s="11">
        <v>94640831.015000001</v>
      </c>
      <c r="L27" s="11">
        <v>1926198623.9849999</v>
      </c>
    </row>
    <row r="28" spans="1:12" ht="12" customHeight="1" x14ac:dyDescent="0.2">
      <c r="A28" s="2" t="str">
        <f>"Apr "&amp;RIGHT(A6,4)+1</f>
        <v>Apr 2026</v>
      </c>
      <c r="B28" s="11">
        <v>1529643500.48</v>
      </c>
      <c r="C28" s="11">
        <v>56273830.170000002</v>
      </c>
      <c r="D28" s="11">
        <v>1585917330.6500001</v>
      </c>
      <c r="E28" s="11">
        <v>227042011.16</v>
      </c>
      <c r="F28" s="11">
        <v>7330807.5199999996</v>
      </c>
      <c r="G28" s="11">
        <v>45838793.25</v>
      </c>
      <c r="H28" s="11">
        <v>280211611.93000001</v>
      </c>
      <c r="I28" s="11">
        <v>19242.22</v>
      </c>
      <c r="J28" s="11">
        <v>1866148184.8</v>
      </c>
      <c r="K28" s="11">
        <v>89179709.444999993</v>
      </c>
      <c r="L28" s="11">
        <v>1955327894.2449999</v>
      </c>
    </row>
    <row r="29" spans="1:12"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c r="K29" s="11" t="s">
        <v>417</v>
      </c>
      <c r="L29" s="11" t="s">
        <v>417</v>
      </c>
    </row>
    <row r="30" spans="1:12"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c r="K30" s="11" t="s">
        <v>417</v>
      </c>
      <c r="L30" s="11" t="s">
        <v>417</v>
      </c>
    </row>
    <row r="31" spans="1:12"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c r="K31" s="11" t="s">
        <v>417</v>
      </c>
      <c r="L31" s="11" t="s">
        <v>417</v>
      </c>
    </row>
    <row r="32" spans="1:12"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c r="K32" s="11" t="s">
        <v>417</v>
      </c>
      <c r="L32" s="11" t="s">
        <v>417</v>
      </c>
    </row>
    <row r="33" spans="1:12"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c r="K33" s="11" t="s">
        <v>417</v>
      </c>
      <c r="L33" s="11" t="s">
        <v>417</v>
      </c>
    </row>
    <row r="34" spans="1:12" ht="12" customHeight="1" x14ac:dyDescent="0.2">
      <c r="A34" s="12" t="s">
        <v>55</v>
      </c>
      <c r="B34" s="13">
        <v>9901750425.0499992</v>
      </c>
      <c r="C34" s="13">
        <v>356971149.88999999</v>
      </c>
      <c r="D34" s="13">
        <v>10258721574.940001</v>
      </c>
      <c r="E34" s="13">
        <v>1472940413.74</v>
      </c>
      <c r="F34" s="13">
        <v>47130649.420000002</v>
      </c>
      <c r="G34" s="13">
        <v>299052183.60000002</v>
      </c>
      <c r="H34" s="13">
        <v>1819123246.76</v>
      </c>
      <c r="I34" s="13">
        <v>1730418.76</v>
      </c>
      <c r="J34" s="13">
        <v>12079575240.459999</v>
      </c>
      <c r="K34" s="13">
        <v>1017212376.28</v>
      </c>
      <c r="L34" s="13">
        <v>13096787616.74</v>
      </c>
    </row>
    <row r="35" spans="1:12" ht="12" customHeight="1" x14ac:dyDescent="0.2">
      <c r="A35" s="14" t="str">
        <f>"Total "&amp;MID(A20,7,LEN(A20)-13)&amp;" Months"</f>
        <v>Total 7 Months</v>
      </c>
      <c r="B35" s="15">
        <v>9901750425.0499992</v>
      </c>
      <c r="C35" s="15">
        <v>356971149.88999999</v>
      </c>
      <c r="D35" s="15">
        <v>10258721574.940001</v>
      </c>
      <c r="E35" s="15">
        <v>1472940413.74</v>
      </c>
      <c r="F35" s="15">
        <v>47130649.420000002</v>
      </c>
      <c r="G35" s="15">
        <v>299052183.60000002</v>
      </c>
      <c r="H35" s="15">
        <v>1819123246.76</v>
      </c>
      <c r="I35" s="15">
        <v>1730418.76</v>
      </c>
      <c r="J35" s="15">
        <v>12079575240.459999</v>
      </c>
      <c r="K35" s="15">
        <v>1017212376.28</v>
      </c>
      <c r="L35" s="15">
        <v>13096787616.74</v>
      </c>
    </row>
    <row r="36" spans="1:12" ht="12" customHeight="1" x14ac:dyDescent="0.2">
      <c r="A36" s="75"/>
      <c r="B36" s="75"/>
      <c r="C36" s="75"/>
      <c r="D36" s="75"/>
      <c r="E36" s="75"/>
      <c r="F36" s="75"/>
      <c r="G36" s="75"/>
      <c r="H36" s="75"/>
      <c r="I36" s="75"/>
      <c r="J36" s="75"/>
      <c r="K36" s="75"/>
      <c r="L36" s="75"/>
    </row>
    <row r="37" spans="1:12" ht="103.5" customHeight="1" x14ac:dyDescent="0.2">
      <c r="A37" s="76" t="s">
        <v>425</v>
      </c>
      <c r="B37" s="76"/>
      <c r="C37" s="76"/>
      <c r="D37" s="76"/>
      <c r="E37" s="76"/>
      <c r="F37" s="76"/>
      <c r="G37" s="76"/>
      <c r="H37" s="76"/>
      <c r="I37" s="76"/>
      <c r="J37" s="76"/>
      <c r="K37" s="76"/>
      <c r="L37" s="76"/>
    </row>
  </sheetData>
  <mergeCells count="12">
    <mergeCell ref="A37:L37"/>
    <mergeCell ref="K3:K4"/>
    <mergeCell ref="A3:A4"/>
    <mergeCell ref="B3:D3"/>
    <mergeCell ref="E3:H3"/>
    <mergeCell ref="I3:I4"/>
    <mergeCell ref="J3:J4"/>
    <mergeCell ref="A1:K1"/>
    <mergeCell ref="A2:K2"/>
    <mergeCell ref="L3:L4"/>
    <mergeCell ref="B5:L5"/>
    <mergeCell ref="A36:L36"/>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J37"/>
  <sheetViews>
    <sheetView showGridLines="0" zoomScaleNormal="100" workbookViewId="0">
      <selection activeCell="J41" sqref="J41"/>
    </sheetView>
  </sheetViews>
  <sheetFormatPr defaultRowHeight="12.75" x14ac:dyDescent="0.2"/>
  <cols>
    <col min="1" max="8" width="11.42578125" customWidth="1"/>
    <col min="9" max="9" width="14.85546875" customWidth="1"/>
    <col min="10" max="10" width="11.42578125" customWidth="1"/>
  </cols>
  <sheetData>
    <row r="1" spans="1:10" ht="12" customHeight="1" x14ac:dyDescent="0.2">
      <c r="A1" s="77" t="s">
        <v>438</v>
      </c>
      <c r="B1" s="77"/>
      <c r="C1" s="77"/>
      <c r="D1" s="77"/>
      <c r="E1" s="77"/>
      <c r="F1" s="77"/>
      <c r="G1" s="77"/>
      <c r="H1" s="77"/>
      <c r="I1" s="5"/>
      <c r="J1" s="74">
        <v>46213</v>
      </c>
    </row>
    <row r="2" spans="1:10" ht="12" customHeight="1" x14ac:dyDescent="0.2">
      <c r="A2" s="78" t="s">
        <v>87</v>
      </c>
      <c r="B2" s="78"/>
      <c r="C2" s="78"/>
      <c r="D2" s="78"/>
      <c r="E2" s="78"/>
      <c r="F2" s="78"/>
      <c r="G2" s="78"/>
      <c r="H2" s="78"/>
      <c r="I2" s="5"/>
      <c r="J2" s="1"/>
    </row>
    <row r="3" spans="1:10" ht="24" customHeight="1" x14ac:dyDescent="0.2">
      <c r="A3" s="79" t="s">
        <v>50</v>
      </c>
      <c r="B3" s="81" t="s">
        <v>395</v>
      </c>
      <c r="C3" s="81"/>
      <c r="D3" s="81"/>
      <c r="E3" s="82"/>
      <c r="F3" s="81" t="s">
        <v>88</v>
      </c>
      <c r="G3" s="81"/>
      <c r="H3" s="81"/>
      <c r="I3" s="81"/>
      <c r="J3" s="81"/>
    </row>
    <row r="4" spans="1:10" ht="24" customHeight="1" x14ac:dyDescent="0.2">
      <c r="A4" s="80"/>
      <c r="B4" s="10" t="s">
        <v>223</v>
      </c>
      <c r="C4" s="10" t="s">
        <v>396</v>
      </c>
      <c r="D4" s="10" t="s">
        <v>397</v>
      </c>
      <c r="E4" s="10" t="s">
        <v>420</v>
      </c>
      <c r="F4" s="10" t="s">
        <v>78</v>
      </c>
      <c r="G4" s="10" t="s">
        <v>79</v>
      </c>
      <c r="H4" s="10" t="s">
        <v>80</v>
      </c>
      <c r="I4" s="10" t="s">
        <v>428</v>
      </c>
      <c r="J4" s="9" t="s">
        <v>55</v>
      </c>
    </row>
    <row r="5" spans="1:10" ht="12" customHeight="1" x14ac:dyDescent="0.2">
      <c r="A5" s="1"/>
      <c r="B5" s="75" t="str">
        <f>REPT("-",120)&amp;" Number "&amp;REPT("-",120)</f>
        <v>------------------------------------------------------------------------------------------------------------------------ Number ------------------------------------------------------------------------------------------------------------------------</v>
      </c>
      <c r="C5" s="75"/>
      <c r="D5" s="75"/>
      <c r="E5" s="75"/>
      <c r="F5" s="75"/>
      <c r="G5" s="75"/>
      <c r="H5" s="75"/>
      <c r="I5" s="75"/>
      <c r="J5" s="75"/>
    </row>
    <row r="6" spans="1:10" ht="12" customHeight="1" x14ac:dyDescent="0.2">
      <c r="A6" s="3" t="s">
        <v>418</v>
      </c>
    </row>
    <row r="7" spans="1:10" ht="12" customHeight="1" x14ac:dyDescent="0.2">
      <c r="A7" s="2" t="str">
        <f>"Oct "&amp;RIGHT(A6,4)-1</f>
        <v>Oct 2024</v>
      </c>
      <c r="B7" s="11">
        <v>12580418.8792</v>
      </c>
      <c r="C7" s="11">
        <v>387359.25929999998</v>
      </c>
      <c r="D7" s="11">
        <v>3213500.6849000002</v>
      </c>
      <c r="E7" s="11">
        <v>16142096.0086</v>
      </c>
      <c r="F7" s="11">
        <v>237313172</v>
      </c>
      <c r="G7" s="11">
        <v>7333935</v>
      </c>
      <c r="H7" s="11">
        <v>60841724</v>
      </c>
      <c r="I7" s="11">
        <v>92966</v>
      </c>
      <c r="J7" s="11">
        <v>305581797</v>
      </c>
    </row>
    <row r="8" spans="1:10" ht="12" customHeight="1" x14ac:dyDescent="0.2">
      <c r="A8" s="2" t="str">
        <f>"Nov "&amp;RIGHT(A6,4)-1</f>
        <v>Nov 2024</v>
      </c>
      <c r="B8" s="11">
        <v>12691584.567399999</v>
      </c>
      <c r="C8" s="11">
        <v>395751.77360000001</v>
      </c>
      <c r="D8" s="11">
        <v>3195747.1494999998</v>
      </c>
      <c r="E8" s="11">
        <v>16281557.7129</v>
      </c>
      <c r="F8" s="11">
        <v>186055493</v>
      </c>
      <c r="G8" s="11">
        <v>5808999</v>
      </c>
      <c r="H8" s="11">
        <v>46908424</v>
      </c>
      <c r="I8" s="11">
        <v>13808</v>
      </c>
      <c r="J8" s="11">
        <v>238786724</v>
      </c>
    </row>
    <row r="9" spans="1:10" ht="12" customHeight="1" x14ac:dyDescent="0.2">
      <c r="A9" s="2" t="str">
        <f>"Dec "&amp;RIGHT(A6,4)-1</f>
        <v>Dec 2024</v>
      </c>
      <c r="B9" s="11">
        <v>12146056.2369</v>
      </c>
      <c r="C9" s="11">
        <v>372240.5111</v>
      </c>
      <c r="D9" s="11">
        <v>3005006.7754000002</v>
      </c>
      <c r="E9" s="11">
        <v>15536706.5802</v>
      </c>
      <c r="F9" s="11">
        <v>165330119</v>
      </c>
      <c r="G9" s="11">
        <v>5061900</v>
      </c>
      <c r="H9" s="11">
        <v>40863483</v>
      </c>
      <c r="I9" s="11">
        <v>7770</v>
      </c>
      <c r="J9" s="11">
        <v>211263272</v>
      </c>
    </row>
    <row r="10" spans="1:10" ht="12" customHeight="1" x14ac:dyDescent="0.2">
      <c r="A10" s="2" t="str">
        <f>"Jan "&amp;RIGHT(A6,4)</f>
        <v>Jan 2025</v>
      </c>
      <c r="B10" s="11">
        <v>11950218.572799999</v>
      </c>
      <c r="C10" s="11">
        <v>367471.12150000001</v>
      </c>
      <c r="D10" s="11">
        <v>3032289.5153999999</v>
      </c>
      <c r="E10" s="11">
        <v>15316700.1076</v>
      </c>
      <c r="F10" s="11">
        <v>186482481</v>
      </c>
      <c r="G10" s="11">
        <v>5760779</v>
      </c>
      <c r="H10" s="11">
        <v>47536660</v>
      </c>
      <c r="I10" s="11">
        <v>70912</v>
      </c>
      <c r="J10" s="11">
        <v>239850832</v>
      </c>
    </row>
    <row r="11" spans="1:10" ht="12" customHeight="1" x14ac:dyDescent="0.2">
      <c r="A11" s="2" t="str">
        <f>"Feb "&amp;RIGHT(A6,4)</f>
        <v>Feb 2025</v>
      </c>
      <c r="B11" s="11">
        <v>12154466.5528</v>
      </c>
      <c r="C11" s="11">
        <v>363912.91899999999</v>
      </c>
      <c r="D11" s="11">
        <v>2956084.7577999998</v>
      </c>
      <c r="E11" s="11">
        <v>15504494.0668</v>
      </c>
      <c r="F11" s="11">
        <v>194472156</v>
      </c>
      <c r="G11" s="11">
        <v>5808674</v>
      </c>
      <c r="H11" s="11">
        <v>47184180</v>
      </c>
      <c r="I11" s="11">
        <v>4375</v>
      </c>
      <c r="J11" s="11">
        <v>247469385</v>
      </c>
    </row>
    <row r="12" spans="1:10" ht="12" customHeight="1" x14ac:dyDescent="0.2">
      <c r="A12" s="2" t="str">
        <f>"Mar "&amp;RIGHT(A6,4)</f>
        <v>Mar 2025</v>
      </c>
      <c r="B12" s="11">
        <v>12256796.295399999</v>
      </c>
      <c r="C12" s="11">
        <v>364615.44059999997</v>
      </c>
      <c r="D12" s="11">
        <v>3108711.0860000001</v>
      </c>
      <c r="E12" s="11">
        <v>15709509.169299999</v>
      </c>
      <c r="F12" s="11">
        <v>201790452</v>
      </c>
      <c r="G12" s="11">
        <v>6014602</v>
      </c>
      <c r="H12" s="11">
        <v>51280494</v>
      </c>
      <c r="I12" s="11">
        <v>17405</v>
      </c>
      <c r="J12" s="11">
        <v>259102953</v>
      </c>
    </row>
    <row r="13" spans="1:10" ht="12" customHeight="1" x14ac:dyDescent="0.2">
      <c r="A13" s="2" t="str">
        <f>"Apr "&amp;RIGHT(A6,4)</f>
        <v>Apr 2025</v>
      </c>
      <c r="B13" s="11">
        <v>12477731.0185</v>
      </c>
      <c r="C13" s="11">
        <v>380004.58539999998</v>
      </c>
      <c r="D13" s="11">
        <v>3095144.1518999999</v>
      </c>
      <c r="E13" s="11">
        <v>15966701.186899999</v>
      </c>
      <c r="F13" s="11">
        <v>216533913</v>
      </c>
      <c r="G13" s="11">
        <v>6587166</v>
      </c>
      <c r="H13" s="11">
        <v>53652585</v>
      </c>
      <c r="I13" s="11">
        <v>138</v>
      </c>
      <c r="J13" s="11">
        <v>276773802</v>
      </c>
    </row>
    <row r="14" spans="1:10" ht="12" customHeight="1" x14ac:dyDescent="0.2">
      <c r="A14" s="2" t="str">
        <f>"May "&amp;RIGHT(A6,4)</f>
        <v>May 2025</v>
      </c>
      <c r="B14" s="11">
        <v>11934513.505799999</v>
      </c>
      <c r="C14" s="11">
        <v>334910.4731</v>
      </c>
      <c r="D14" s="11">
        <v>3022607.6431999998</v>
      </c>
      <c r="E14" s="11">
        <v>15280473.5703</v>
      </c>
      <c r="F14" s="11">
        <v>210447979</v>
      </c>
      <c r="G14" s="11">
        <v>5930227</v>
      </c>
      <c r="H14" s="11">
        <v>53521018</v>
      </c>
      <c r="I14" s="11">
        <v>350959</v>
      </c>
      <c r="J14" s="11">
        <v>270250183</v>
      </c>
    </row>
    <row r="15" spans="1:10" ht="12" customHeight="1" x14ac:dyDescent="0.2">
      <c r="A15" s="2" t="str">
        <f>"Jun "&amp;RIGHT(A6,4)</f>
        <v>Jun 2025</v>
      </c>
      <c r="B15" s="11">
        <v>4626474.267</v>
      </c>
      <c r="C15" s="11">
        <v>89827.3465</v>
      </c>
      <c r="D15" s="11">
        <v>1166629.5341</v>
      </c>
      <c r="E15" s="11">
        <v>6750854.3690999998</v>
      </c>
      <c r="F15" s="11">
        <v>44267768</v>
      </c>
      <c r="G15" s="11">
        <v>848436</v>
      </c>
      <c r="H15" s="11">
        <v>11019033</v>
      </c>
      <c r="I15" s="11">
        <v>10188940</v>
      </c>
      <c r="J15" s="11">
        <v>66324177</v>
      </c>
    </row>
    <row r="16" spans="1:10" ht="12" customHeight="1" x14ac:dyDescent="0.2">
      <c r="A16" s="2" t="str">
        <f>"Jul "&amp;RIGHT(A6,4)</f>
        <v>Jul 2025</v>
      </c>
      <c r="B16" s="11">
        <v>657325.09039999999</v>
      </c>
      <c r="C16" s="11">
        <v>6380.2269999999999</v>
      </c>
      <c r="D16" s="11">
        <v>69927.324600000007</v>
      </c>
      <c r="E16" s="11">
        <v>1224644.0131000001</v>
      </c>
      <c r="F16" s="11">
        <v>8001039</v>
      </c>
      <c r="G16" s="11">
        <v>76086</v>
      </c>
      <c r="H16" s="11">
        <v>833903</v>
      </c>
      <c r="I16" s="11">
        <v>5847907</v>
      </c>
      <c r="J16" s="11">
        <v>14758935</v>
      </c>
    </row>
    <row r="17" spans="1:10" ht="12" customHeight="1" x14ac:dyDescent="0.2">
      <c r="A17" s="2" t="str">
        <f>"Aug "&amp;RIGHT(A6,4)</f>
        <v>Aug 2025</v>
      </c>
      <c r="B17" s="11">
        <v>9076216.6620000005</v>
      </c>
      <c r="C17" s="11">
        <v>260252.02069999999</v>
      </c>
      <c r="D17" s="11">
        <v>1758255.4483</v>
      </c>
      <c r="E17" s="11">
        <v>11264924.487600001</v>
      </c>
      <c r="F17" s="11">
        <v>116134519</v>
      </c>
      <c r="G17" s="11">
        <v>3293192</v>
      </c>
      <c r="H17" s="11">
        <v>22248714</v>
      </c>
      <c r="I17" s="11">
        <v>410538</v>
      </c>
      <c r="J17" s="11">
        <v>142086963</v>
      </c>
    </row>
    <row r="18" spans="1:10" ht="12" customHeight="1" x14ac:dyDescent="0.2">
      <c r="A18" s="2" t="str">
        <f>"Sep "&amp;RIGHT(A6,4)</f>
        <v>Sep 2025</v>
      </c>
      <c r="B18" s="11">
        <v>12402240.9659</v>
      </c>
      <c r="C18" s="11">
        <v>375154.60320000001</v>
      </c>
      <c r="D18" s="11">
        <v>2952698.0454000002</v>
      </c>
      <c r="E18" s="11">
        <v>15726981.6611</v>
      </c>
      <c r="F18" s="11">
        <v>235566375</v>
      </c>
      <c r="G18" s="11">
        <v>7128905</v>
      </c>
      <c r="H18" s="11">
        <v>56108878</v>
      </c>
      <c r="I18" s="11">
        <v>4899</v>
      </c>
      <c r="J18" s="11">
        <v>298809057</v>
      </c>
    </row>
    <row r="19" spans="1:10" ht="12" customHeight="1" x14ac:dyDescent="0.2">
      <c r="A19" s="12" t="s">
        <v>55</v>
      </c>
      <c r="B19" s="13">
        <v>12288225.177200001</v>
      </c>
      <c r="C19" s="13">
        <v>371268.96519999998</v>
      </c>
      <c r="D19" s="13">
        <v>3064643.3122</v>
      </c>
      <c r="E19" s="13">
        <v>15718357.7849</v>
      </c>
      <c r="F19" s="13">
        <v>2002395466</v>
      </c>
      <c r="G19" s="13">
        <v>59652901</v>
      </c>
      <c r="H19" s="13">
        <v>491999096</v>
      </c>
      <c r="I19" s="13">
        <v>17010617</v>
      </c>
      <c r="J19" s="13">
        <v>2571058080</v>
      </c>
    </row>
    <row r="20" spans="1:10" ht="12" customHeight="1" x14ac:dyDescent="0.2">
      <c r="A20" s="14" t="s">
        <v>419</v>
      </c>
      <c r="B20" s="15">
        <v>12322467.4461</v>
      </c>
      <c r="C20" s="15">
        <v>375907.94439999998</v>
      </c>
      <c r="D20" s="15">
        <v>3086640.5887000002</v>
      </c>
      <c r="E20" s="15">
        <v>15779680.690300001</v>
      </c>
      <c r="F20" s="15">
        <v>1387977786</v>
      </c>
      <c r="G20" s="15">
        <v>42376055</v>
      </c>
      <c r="H20" s="15">
        <v>348267550</v>
      </c>
      <c r="I20" s="15">
        <v>207374</v>
      </c>
      <c r="J20" s="15">
        <v>1778828765</v>
      </c>
    </row>
    <row r="21" spans="1:10" ht="12" customHeight="1" x14ac:dyDescent="0.2">
      <c r="A21" s="3" t="str">
        <f>"FY "&amp;RIGHT(A6,4)+1</f>
        <v>FY 2026</v>
      </c>
    </row>
    <row r="22" spans="1:10" ht="12" customHeight="1" x14ac:dyDescent="0.2">
      <c r="A22" s="2" t="str">
        <f>"Oct "&amp;RIGHT(A6,4)</f>
        <v>Oct 2025</v>
      </c>
      <c r="B22" s="11">
        <v>12484086.435900001</v>
      </c>
      <c r="C22" s="11">
        <v>368288.64669999998</v>
      </c>
      <c r="D22" s="11">
        <v>3188821.1356000002</v>
      </c>
      <c r="E22" s="11">
        <v>16019741.100199999</v>
      </c>
      <c r="F22" s="11">
        <v>237530243</v>
      </c>
      <c r="G22" s="11">
        <v>7021527</v>
      </c>
      <c r="H22" s="11">
        <v>60795775</v>
      </c>
      <c r="I22" s="11">
        <v>17966</v>
      </c>
      <c r="J22" s="11">
        <v>305365511</v>
      </c>
    </row>
    <row r="23" spans="1:10" ht="12" customHeight="1" x14ac:dyDescent="0.2">
      <c r="A23" s="2" t="str">
        <f>"Nov "&amp;RIGHT(A6,4)</f>
        <v>Nov 2025</v>
      </c>
      <c r="B23" s="11">
        <v>12660618.725199999</v>
      </c>
      <c r="C23" s="11">
        <v>383039.16470000002</v>
      </c>
      <c r="D23" s="11">
        <v>3203410.5337</v>
      </c>
      <c r="E23" s="11">
        <v>16235045.306700001</v>
      </c>
      <c r="F23" s="11">
        <v>177687498</v>
      </c>
      <c r="G23" s="11">
        <v>5380935</v>
      </c>
      <c r="H23" s="11">
        <v>45001518</v>
      </c>
      <c r="I23" s="11">
        <v>0</v>
      </c>
      <c r="J23" s="11">
        <v>228069951</v>
      </c>
    </row>
    <row r="24" spans="1:10" ht="12" customHeight="1" x14ac:dyDescent="0.2">
      <c r="A24" s="2" t="str">
        <f>"Dec "&amp;RIGHT(A6,4)</f>
        <v>Dec 2025</v>
      </c>
      <c r="B24" s="11">
        <v>11914684.3507</v>
      </c>
      <c r="C24" s="11">
        <v>354565.47489999997</v>
      </c>
      <c r="D24" s="11">
        <v>2968412.8886000002</v>
      </c>
      <c r="E24" s="11">
        <v>15263682.8477</v>
      </c>
      <c r="F24" s="11">
        <v>162813256</v>
      </c>
      <c r="G24" s="11">
        <v>4849502</v>
      </c>
      <c r="H24" s="11">
        <v>40599904</v>
      </c>
      <c r="I24" s="11">
        <v>241547</v>
      </c>
      <c r="J24" s="11">
        <v>208504209</v>
      </c>
    </row>
    <row r="25" spans="1:10" ht="12" customHeight="1" x14ac:dyDescent="0.2">
      <c r="A25" s="2" t="str">
        <f>"Jan "&amp;RIGHT(A6,4)+1</f>
        <v>Jan 2026</v>
      </c>
      <c r="B25" s="11">
        <v>11759891.4716</v>
      </c>
      <c r="C25" s="11">
        <v>349989.78379999998</v>
      </c>
      <c r="D25" s="11">
        <v>2993148.3357000002</v>
      </c>
      <c r="E25" s="11">
        <v>15111036.677200001</v>
      </c>
      <c r="F25" s="11">
        <v>177705115</v>
      </c>
      <c r="G25" s="11">
        <v>5298106</v>
      </c>
      <c r="H25" s="11">
        <v>45309943</v>
      </c>
      <c r="I25" s="11">
        <v>69036</v>
      </c>
      <c r="J25" s="11">
        <v>228382200</v>
      </c>
    </row>
    <row r="26" spans="1:10" ht="12" customHeight="1" x14ac:dyDescent="0.2">
      <c r="A26" s="2" t="str">
        <f>"Feb "&amp;RIGHT(A6,4)+1</f>
        <v>Feb 2026</v>
      </c>
      <c r="B26" s="11">
        <v>12022078.8694</v>
      </c>
      <c r="C26" s="11">
        <v>368293.42660000001</v>
      </c>
      <c r="D26" s="11">
        <v>3010405.2124999999</v>
      </c>
      <c r="E26" s="11">
        <v>15398809.061899999</v>
      </c>
      <c r="F26" s="11">
        <v>193009883</v>
      </c>
      <c r="G26" s="11">
        <v>5916809</v>
      </c>
      <c r="H26" s="11">
        <v>48363591</v>
      </c>
      <c r="I26" s="11">
        <v>11442</v>
      </c>
      <c r="J26" s="11">
        <v>247301725</v>
      </c>
    </row>
    <row r="27" spans="1:10" ht="12" customHeight="1" x14ac:dyDescent="0.2">
      <c r="A27" s="2" t="str">
        <f>"Mar "&amp;RIGHT(A6,4)+1</f>
        <v>Mar 2026</v>
      </c>
      <c r="B27" s="11">
        <v>11973981.7411</v>
      </c>
      <c r="C27" s="11">
        <v>352361.27</v>
      </c>
      <c r="D27" s="11">
        <v>3058522.7535000001</v>
      </c>
      <c r="E27" s="11">
        <v>15373925.566299999</v>
      </c>
      <c r="F27" s="11">
        <v>207602753</v>
      </c>
      <c r="G27" s="11">
        <v>6116689</v>
      </c>
      <c r="H27" s="11">
        <v>53093328</v>
      </c>
      <c r="I27" s="11">
        <v>17999</v>
      </c>
      <c r="J27" s="11">
        <v>266830769</v>
      </c>
    </row>
    <row r="28" spans="1:10" ht="12" customHeight="1" x14ac:dyDescent="0.2">
      <c r="A28" s="2" t="str">
        <f>"Apr "&amp;RIGHT(A6,4)+1</f>
        <v>Apr 2026</v>
      </c>
      <c r="B28" s="11">
        <v>12186509.3947</v>
      </c>
      <c r="C28" s="11">
        <v>377882.74739999999</v>
      </c>
      <c r="D28" s="11">
        <v>3084337.4112</v>
      </c>
      <c r="E28" s="11">
        <v>15653437.971899999</v>
      </c>
      <c r="F28" s="11">
        <v>211354362</v>
      </c>
      <c r="G28" s="11">
        <v>6551605</v>
      </c>
      <c r="H28" s="11">
        <v>53475213</v>
      </c>
      <c r="I28" s="11">
        <v>2960</v>
      </c>
      <c r="J28" s="11">
        <v>271384140</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row>
    <row r="34" spans="1:10" ht="12" customHeight="1" x14ac:dyDescent="0.2">
      <c r="A34" s="12" t="s">
        <v>55</v>
      </c>
      <c r="B34" s="13">
        <v>12143121.569800001</v>
      </c>
      <c r="C34" s="13">
        <v>364917.21629999997</v>
      </c>
      <c r="D34" s="13">
        <v>3072436.8958000001</v>
      </c>
      <c r="E34" s="13">
        <v>15579382.647399999</v>
      </c>
      <c r="F34" s="13">
        <v>1367703110</v>
      </c>
      <c r="G34" s="13">
        <v>41135173</v>
      </c>
      <c r="H34" s="13">
        <v>346639272</v>
      </c>
      <c r="I34" s="13">
        <v>360950</v>
      </c>
      <c r="J34" s="13">
        <v>1755838505</v>
      </c>
    </row>
    <row r="35" spans="1:10" ht="12" customHeight="1" x14ac:dyDescent="0.2">
      <c r="A35" s="14" t="str">
        <f>"Total "&amp;MID(A20,7,LEN(A20)-13)&amp;" Months"</f>
        <v>Total 7 Months</v>
      </c>
      <c r="B35" s="15">
        <v>12143121.569800001</v>
      </c>
      <c r="C35" s="15">
        <v>364917.21629999997</v>
      </c>
      <c r="D35" s="15">
        <v>3072436.8958000001</v>
      </c>
      <c r="E35" s="15">
        <v>15579382.647399999</v>
      </c>
      <c r="F35" s="15">
        <v>1367703110</v>
      </c>
      <c r="G35" s="15">
        <v>41135173</v>
      </c>
      <c r="H35" s="15">
        <v>346639272</v>
      </c>
      <c r="I35" s="15">
        <v>360950</v>
      </c>
      <c r="J35" s="15">
        <v>1755838505</v>
      </c>
    </row>
    <row r="36" spans="1:10" ht="12" customHeight="1" x14ac:dyDescent="0.2">
      <c r="A36" s="75"/>
      <c r="B36" s="75"/>
      <c r="C36" s="75"/>
      <c r="D36" s="75"/>
      <c r="E36" s="75"/>
      <c r="F36" s="75"/>
      <c r="G36" s="75"/>
      <c r="H36" s="75"/>
      <c r="I36" s="75"/>
      <c r="J36" s="75"/>
    </row>
    <row r="37" spans="1:10" ht="69.95" customHeight="1" x14ac:dyDescent="0.2">
      <c r="A37" s="76" t="s">
        <v>426</v>
      </c>
      <c r="B37" s="76"/>
      <c r="C37" s="76"/>
      <c r="D37" s="76"/>
      <c r="E37" s="76"/>
      <c r="F37" s="76"/>
      <c r="G37" s="76"/>
      <c r="H37" s="76"/>
      <c r="I37" s="76"/>
      <c r="J37" s="76"/>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K37"/>
  <sheetViews>
    <sheetView showGridLines="0" zoomScaleNormal="100" workbookViewId="0">
      <selection activeCell="J1" sqref="J1"/>
    </sheetView>
  </sheetViews>
  <sheetFormatPr defaultRowHeight="12.75" x14ac:dyDescent="0.2"/>
  <cols>
    <col min="1" max="7" width="11.42578125" customWidth="1"/>
    <col min="8" max="8" width="14.85546875" customWidth="1"/>
    <col min="9" max="10" width="11.42578125" customWidth="1"/>
    <col min="11" max="11" width="9.85546875" bestFit="1" customWidth="1"/>
  </cols>
  <sheetData>
    <row r="1" spans="1:11" ht="12" customHeight="1" x14ac:dyDescent="0.2">
      <c r="A1" s="77" t="s">
        <v>439</v>
      </c>
      <c r="B1" s="77"/>
      <c r="C1" s="77"/>
      <c r="D1" s="77"/>
      <c r="E1" s="77"/>
      <c r="F1" s="77"/>
      <c r="G1" s="77"/>
      <c r="H1" s="77"/>
      <c r="I1" s="77"/>
      <c r="J1" s="74">
        <v>46213</v>
      </c>
    </row>
    <row r="2" spans="1:11" ht="12" customHeight="1" x14ac:dyDescent="0.2">
      <c r="A2" s="78" t="s">
        <v>89</v>
      </c>
      <c r="B2" s="78"/>
      <c r="C2" s="78"/>
      <c r="D2" s="78"/>
      <c r="E2" s="78"/>
      <c r="F2" s="78"/>
      <c r="G2" s="78"/>
      <c r="H2" s="78"/>
      <c r="I2" s="78"/>
      <c r="J2" s="1"/>
    </row>
    <row r="3" spans="1:11" ht="24" customHeight="1" x14ac:dyDescent="0.2">
      <c r="A3" s="79" t="s">
        <v>50</v>
      </c>
      <c r="B3" s="81" t="s">
        <v>90</v>
      </c>
      <c r="C3" s="81"/>
      <c r="D3" s="82"/>
      <c r="E3" s="81" t="s">
        <v>91</v>
      </c>
      <c r="F3" s="81"/>
      <c r="G3" s="82"/>
      <c r="H3" s="83" t="s">
        <v>390</v>
      </c>
      <c r="I3" s="83" t="s">
        <v>393</v>
      </c>
      <c r="J3" s="86" t="s">
        <v>430</v>
      </c>
    </row>
    <row r="4" spans="1:11" ht="24" customHeight="1" x14ac:dyDescent="0.2">
      <c r="A4" s="80"/>
      <c r="B4" s="10" t="s">
        <v>78</v>
      </c>
      <c r="C4" s="10" t="s">
        <v>79</v>
      </c>
      <c r="D4" s="10" t="s">
        <v>92</v>
      </c>
      <c r="E4" s="10" t="s">
        <v>78</v>
      </c>
      <c r="F4" s="10" t="s">
        <v>79</v>
      </c>
      <c r="G4" s="10" t="s">
        <v>92</v>
      </c>
      <c r="H4" s="89"/>
      <c r="I4" s="82"/>
      <c r="J4" s="81"/>
    </row>
    <row r="5" spans="1:11" ht="12" customHeight="1" x14ac:dyDescent="0.2">
      <c r="A5" s="1"/>
      <c r="B5" s="114" t="str">
        <f>REPT("-",120)&amp;" Number "&amp;REPT("-",120)</f>
        <v>------------------------------------------------------------------------------------------------------------------------ Number ------------------------------------------------------------------------------------------------------------------------</v>
      </c>
      <c r="C5" s="114"/>
      <c r="D5" s="114"/>
      <c r="E5" s="114"/>
      <c r="F5" s="114"/>
      <c r="G5" s="114"/>
      <c r="H5" s="114"/>
      <c r="I5" s="114"/>
      <c r="J5" s="114"/>
    </row>
    <row r="6" spans="1:11" ht="12" customHeight="1" x14ac:dyDescent="0.2">
      <c r="A6" s="3" t="s">
        <v>418</v>
      </c>
    </row>
    <row r="7" spans="1:11" ht="12" customHeight="1" x14ac:dyDescent="0.2">
      <c r="A7" s="2" t="str">
        <f>"Oct "&amp;RIGHT(A6,4)-1</f>
        <v>Oct 2024</v>
      </c>
      <c r="B7" s="11">
        <v>12090186</v>
      </c>
      <c r="C7" s="11">
        <v>1389176</v>
      </c>
      <c r="D7" s="11">
        <v>13479362</v>
      </c>
      <c r="E7" s="11">
        <v>225222986</v>
      </c>
      <c r="F7" s="11">
        <v>5944759</v>
      </c>
      <c r="G7" s="11">
        <v>231167745</v>
      </c>
      <c r="H7" s="11">
        <v>92966</v>
      </c>
      <c r="I7" s="11">
        <v>14963723</v>
      </c>
      <c r="J7" s="16">
        <v>20.424099999999999</v>
      </c>
      <c r="K7" s="73"/>
    </row>
    <row r="8" spans="1:11" ht="12" customHeight="1" x14ac:dyDescent="0.2">
      <c r="A8" s="2" t="str">
        <f>"Nov "&amp;RIGHT(A6,4)-1</f>
        <v>Nov 2024</v>
      </c>
      <c r="B8" s="11">
        <v>9483689</v>
      </c>
      <c r="C8" s="11">
        <v>1103315</v>
      </c>
      <c r="D8" s="11">
        <v>10587004</v>
      </c>
      <c r="E8" s="11">
        <v>176571804</v>
      </c>
      <c r="F8" s="11">
        <v>4705684</v>
      </c>
      <c r="G8" s="11">
        <v>181277488</v>
      </c>
      <c r="H8" s="11">
        <v>13808</v>
      </c>
      <c r="I8" s="11">
        <v>15093004</v>
      </c>
      <c r="J8" s="16">
        <v>15.834300000000001</v>
      </c>
      <c r="K8" s="73"/>
    </row>
    <row r="9" spans="1:11" ht="12" customHeight="1" x14ac:dyDescent="0.2">
      <c r="A9" s="2" t="str">
        <f>"Dec "&amp;RIGHT(A6,4)-1</f>
        <v>Dec 2024</v>
      </c>
      <c r="B9" s="11">
        <v>8429573</v>
      </c>
      <c r="C9" s="11">
        <v>966085</v>
      </c>
      <c r="D9" s="11">
        <v>9395658</v>
      </c>
      <c r="E9" s="11">
        <v>156900546</v>
      </c>
      <c r="F9" s="11">
        <v>4095815</v>
      </c>
      <c r="G9" s="11">
        <v>160996361</v>
      </c>
      <c r="H9" s="11">
        <v>7770</v>
      </c>
      <c r="I9" s="11">
        <v>14402527</v>
      </c>
      <c r="J9" s="16">
        <v>14.6693</v>
      </c>
      <c r="K9" s="73"/>
    </row>
    <row r="10" spans="1:11" ht="12" customHeight="1" x14ac:dyDescent="0.2">
      <c r="A10" s="2" t="str">
        <f>"Jan "&amp;RIGHT(A6,4)</f>
        <v>Jan 2025</v>
      </c>
      <c r="B10" s="11">
        <v>11994391</v>
      </c>
      <c r="C10" s="11">
        <v>1200634</v>
      </c>
      <c r="D10" s="11">
        <v>13195025</v>
      </c>
      <c r="E10" s="11">
        <v>174488090</v>
      </c>
      <c r="F10" s="11">
        <v>4560145</v>
      </c>
      <c r="G10" s="11">
        <v>179048235</v>
      </c>
      <c r="H10" s="11">
        <v>70912</v>
      </c>
      <c r="I10" s="11">
        <v>14198581</v>
      </c>
      <c r="J10" s="16">
        <v>16.911300000000001</v>
      </c>
      <c r="K10" s="73"/>
    </row>
    <row r="11" spans="1:11" ht="12" customHeight="1" x14ac:dyDescent="0.2">
      <c r="A11" s="2" t="str">
        <f>"Feb "&amp;RIGHT(A6,4)</f>
        <v>Feb 2025</v>
      </c>
      <c r="B11" s="11">
        <v>9792647</v>
      </c>
      <c r="C11" s="11">
        <v>1106000</v>
      </c>
      <c r="D11" s="11">
        <v>10898647</v>
      </c>
      <c r="E11" s="11">
        <v>184679509</v>
      </c>
      <c r="F11" s="11">
        <v>4702674</v>
      </c>
      <c r="G11" s="11">
        <v>189382183</v>
      </c>
      <c r="H11" s="11">
        <v>4375</v>
      </c>
      <c r="I11" s="11">
        <v>14372666</v>
      </c>
      <c r="J11" s="16">
        <v>17.218699999999998</v>
      </c>
      <c r="K11" s="73"/>
    </row>
    <row r="12" spans="1:11" ht="12" customHeight="1" x14ac:dyDescent="0.2">
      <c r="A12" s="2" t="str">
        <f>"Mar "&amp;RIGHT(A6,4)</f>
        <v>Mar 2025</v>
      </c>
      <c r="B12" s="11">
        <v>10828172</v>
      </c>
      <c r="C12" s="11">
        <v>1196846</v>
      </c>
      <c r="D12" s="11">
        <v>12025018</v>
      </c>
      <c r="E12" s="11">
        <v>190962280</v>
      </c>
      <c r="F12" s="11">
        <v>4817756</v>
      </c>
      <c r="G12" s="11">
        <v>195780036</v>
      </c>
      <c r="H12" s="11">
        <v>17405</v>
      </c>
      <c r="I12" s="11">
        <v>14562715</v>
      </c>
      <c r="J12" s="16">
        <v>17.794799999999999</v>
      </c>
      <c r="K12" s="73"/>
    </row>
    <row r="13" spans="1:11" ht="12" customHeight="1" x14ac:dyDescent="0.2">
      <c r="A13" s="2" t="str">
        <f>"Apr "&amp;RIGHT(A6,4)</f>
        <v>Apr 2025</v>
      </c>
      <c r="B13" s="11">
        <v>11282732</v>
      </c>
      <c r="C13" s="11">
        <v>1272488</v>
      </c>
      <c r="D13" s="11">
        <v>12555220</v>
      </c>
      <c r="E13" s="11">
        <v>205251181</v>
      </c>
      <c r="F13" s="11">
        <v>5314678</v>
      </c>
      <c r="G13" s="11">
        <v>210565859</v>
      </c>
      <c r="H13" s="11">
        <v>138</v>
      </c>
      <c r="I13" s="11">
        <v>14801132</v>
      </c>
      <c r="J13" s="16">
        <v>18.6995</v>
      </c>
      <c r="K13" s="73"/>
    </row>
    <row r="14" spans="1:11" ht="12" customHeight="1" x14ac:dyDescent="0.2">
      <c r="A14" s="2" t="str">
        <f>"May "&amp;RIGHT(A6,4)</f>
        <v>May 2025</v>
      </c>
      <c r="B14" s="11">
        <v>11795720</v>
      </c>
      <c r="C14" s="11">
        <v>1257469</v>
      </c>
      <c r="D14" s="11">
        <v>13053189</v>
      </c>
      <c r="E14" s="11">
        <v>198652259</v>
      </c>
      <c r="F14" s="11">
        <v>4672758</v>
      </c>
      <c r="G14" s="11">
        <v>203325017</v>
      </c>
      <c r="H14" s="11">
        <v>350959</v>
      </c>
      <c r="I14" s="11">
        <v>14164999</v>
      </c>
      <c r="J14" s="16">
        <v>19.101299999999998</v>
      </c>
      <c r="K14" s="73"/>
    </row>
    <row r="15" spans="1:11" ht="12" customHeight="1" x14ac:dyDescent="0.2">
      <c r="A15" s="2" t="str">
        <f>"Jun "&amp;RIGHT(A6,4)</f>
        <v>Jun 2025</v>
      </c>
      <c r="B15" s="11">
        <v>3665673</v>
      </c>
      <c r="C15" s="11">
        <v>247322</v>
      </c>
      <c r="D15" s="11">
        <v>3912995</v>
      </c>
      <c r="E15" s="11">
        <v>40602095</v>
      </c>
      <c r="F15" s="11">
        <v>601114</v>
      </c>
      <c r="G15" s="11">
        <v>41203209</v>
      </c>
      <c r="H15" s="11">
        <v>10188940</v>
      </c>
      <c r="I15" s="11">
        <v>6258042</v>
      </c>
      <c r="J15" s="16">
        <v>10.189</v>
      </c>
      <c r="K15" s="73"/>
    </row>
    <row r="16" spans="1:11" ht="12" customHeight="1" x14ac:dyDescent="0.2">
      <c r="A16" s="2" t="str">
        <f>"Jul "&amp;RIGHT(A6,4)</f>
        <v>Jul 2025</v>
      </c>
      <c r="B16" s="11">
        <v>302913</v>
      </c>
      <c r="C16" s="11">
        <v>23637</v>
      </c>
      <c r="D16" s="11">
        <v>326550</v>
      </c>
      <c r="E16" s="11">
        <v>7698126</v>
      </c>
      <c r="F16" s="11">
        <v>52449</v>
      </c>
      <c r="G16" s="11">
        <v>7750575</v>
      </c>
      <c r="H16" s="11">
        <v>5847907</v>
      </c>
      <c r="I16" s="11">
        <v>1135245</v>
      </c>
      <c r="J16" s="16">
        <v>12.8644</v>
      </c>
      <c r="K16" s="73"/>
    </row>
    <row r="17" spans="1:11" ht="12" customHeight="1" x14ac:dyDescent="0.2">
      <c r="A17" s="2" t="str">
        <f>"Aug "&amp;RIGHT(A6,4)</f>
        <v>Aug 2025</v>
      </c>
      <c r="B17" s="11">
        <v>3950996</v>
      </c>
      <c r="C17" s="11">
        <v>436661</v>
      </c>
      <c r="D17" s="11">
        <v>4387657</v>
      </c>
      <c r="E17" s="11">
        <v>112183523</v>
      </c>
      <c r="F17" s="11">
        <v>2856531</v>
      </c>
      <c r="G17" s="11">
        <v>115040054</v>
      </c>
      <c r="H17" s="11">
        <v>410538</v>
      </c>
      <c r="I17" s="11">
        <v>10442585</v>
      </c>
      <c r="J17" s="16">
        <v>13.6503</v>
      </c>
      <c r="K17" s="73"/>
    </row>
    <row r="18" spans="1:11" ht="12" customHeight="1" x14ac:dyDescent="0.2">
      <c r="A18" s="2" t="str">
        <f>"Sep "&amp;RIGHT(A6,4)</f>
        <v>Sep 2025</v>
      </c>
      <c r="B18" s="11">
        <v>10953730</v>
      </c>
      <c r="C18" s="11">
        <v>1295677</v>
      </c>
      <c r="D18" s="11">
        <v>12249407</v>
      </c>
      <c r="E18" s="11">
        <v>224612645</v>
      </c>
      <c r="F18" s="11">
        <v>5833228</v>
      </c>
      <c r="G18" s="11">
        <v>230445873</v>
      </c>
      <c r="H18" s="11">
        <v>4899</v>
      </c>
      <c r="I18" s="11">
        <v>14578912</v>
      </c>
      <c r="J18" s="16">
        <v>20.498999999999999</v>
      </c>
      <c r="K18" s="73"/>
    </row>
    <row r="19" spans="1:11" ht="12" customHeight="1" x14ac:dyDescent="0.2">
      <c r="A19" s="12" t="s">
        <v>55</v>
      </c>
      <c r="B19" s="13">
        <v>104570422</v>
      </c>
      <c r="C19" s="13">
        <v>11495310</v>
      </c>
      <c r="D19" s="13">
        <v>116065732</v>
      </c>
      <c r="E19" s="13">
        <v>1897825044</v>
      </c>
      <c r="F19" s="13">
        <v>48157591</v>
      </c>
      <c r="G19" s="13">
        <v>1945982635</v>
      </c>
      <c r="H19" s="13">
        <v>17010617</v>
      </c>
      <c r="I19" s="13">
        <v>14570917.666666666</v>
      </c>
      <c r="J19" s="17">
        <v>171.34129999999999</v>
      </c>
    </row>
    <row r="20" spans="1:11" ht="12" customHeight="1" x14ac:dyDescent="0.2">
      <c r="A20" s="14" t="s">
        <v>419</v>
      </c>
      <c r="B20" s="15">
        <v>73901390</v>
      </c>
      <c r="C20" s="15">
        <v>8234544</v>
      </c>
      <c r="D20" s="15">
        <v>82135934</v>
      </c>
      <c r="E20" s="15">
        <v>1314076396</v>
      </c>
      <c r="F20" s="15">
        <v>34141511</v>
      </c>
      <c r="G20" s="15">
        <v>1348217907</v>
      </c>
      <c r="H20" s="15">
        <v>207374</v>
      </c>
      <c r="I20" s="15">
        <v>14627764</v>
      </c>
      <c r="J20" s="18">
        <v>121.55200000000001</v>
      </c>
    </row>
    <row r="21" spans="1:11" ht="12" customHeight="1" x14ac:dyDescent="0.2">
      <c r="A21" s="3" t="str">
        <f>"FY "&amp;RIGHT(A6,4)+1</f>
        <v>FY 2026</v>
      </c>
    </row>
    <row r="22" spans="1:11" ht="12" customHeight="1" x14ac:dyDescent="0.2">
      <c r="A22" s="2" t="str">
        <f>"Oct "&amp;RIGHT(A6,4)</f>
        <v>Oct 2025</v>
      </c>
      <c r="B22" s="11">
        <v>11430721</v>
      </c>
      <c r="C22" s="11">
        <v>1284758</v>
      </c>
      <c r="D22" s="11">
        <v>12715479</v>
      </c>
      <c r="E22" s="11">
        <v>226099522</v>
      </c>
      <c r="F22" s="11">
        <v>5736769</v>
      </c>
      <c r="G22" s="11">
        <v>231836291</v>
      </c>
      <c r="H22" s="11">
        <v>17966</v>
      </c>
      <c r="I22" s="11">
        <v>14853866</v>
      </c>
      <c r="J22" s="16">
        <v>20.566600000000001</v>
      </c>
      <c r="K22" s="73"/>
    </row>
    <row r="23" spans="1:11" ht="12" customHeight="1" x14ac:dyDescent="0.2">
      <c r="A23" s="2" t="str">
        <f>"Nov "&amp;RIGHT(A6,4)</f>
        <v>Nov 2025</v>
      </c>
      <c r="B23" s="11">
        <v>8540234</v>
      </c>
      <c r="C23" s="11">
        <v>987860</v>
      </c>
      <c r="D23" s="11">
        <v>9528094</v>
      </c>
      <c r="E23" s="11">
        <v>169147264</v>
      </c>
      <c r="F23" s="11">
        <v>4393075</v>
      </c>
      <c r="G23" s="11">
        <v>173540339</v>
      </c>
      <c r="H23" s="11">
        <v>0</v>
      </c>
      <c r="I23" s="11">
        <v>15049887</v>
      </c>
      <c r="J23" s="16">
        <v>15.154299999999999</v>
      </c>
      <c r="K23" s="73"/>
    </row>
    <row r="24" spans="1:11" ht="12" customHeight="1" x14ac:dyDescent="0.2">
      <c r="A24" s="2" t="str">
        <f>"Dec "&amp;RIGHT(A6,4)</f>
        <v>Dec 2025</v>
      </c>
      <c r="B24" s="11">
        <v>7880842</v>
      </c>
      <c r="C24" s="11">
        <v>889197</v>
      </c>
      <c r="D24" s="11">
        <v>8770039</v>
      </c>
      <c r="E24" s="11">
        <v>154932414</v>
      </c>
      <c r="F24" s="11">
        <v>3960305</v>
      </c>
      <c r="G24" s="11">
        <v>158892719</v>
      </c>
      <c r="H24" s="11">
        <v>241547</v>
      </c>
      <c r="I24" s="11">
        <v>14183557</v>
      </c>
      <c r="J24" s="16">
        <v>14.7544</v>
      </c>
      <c r="K24" s="73"/>
    </row>
    <row r="25" spans="1:11" ht="12" customHeight="1" x14ac:dyDescent="0.2">
      <c r="A25" s="2" t="str">
        <f>"Jan "&amp;RIGHT(A6,4)+1</f>
        <v>Jan 2026</v>
      </c>
      <c r="B25" s="11">
        <v>8947032</v>
      </c>
      <c r="C25" s="11">
        <v>1003348</v>
      </c>
      <c r="D25" s="11">
        <v>9950380</v>
      </c>
      <c r="E25" s="11">
        <v>168758083</v>
      </c>
      <c r="F25" s="11">
        <v>4294758</v>
      </c>
      <c r="G25" s="11">
        <v>173052841</v>
      </c>
      <c r="H25" s="11">
        <v>69036</v>
      </c>
      <c r="I25" s="11">
        <v>14034631</v>
      </c>
      <c r="J25" s="16">
        <v>16.329999999999998</v>
      </c>
      <c r="K25" s="73"/>
    </row>
    <row r="26" spans="1:11" ht="12" customHeight="1" x14ac:dyDescent="0.2">
      <c r="A26" s="2" t="str">
        <f>"Feb "&amp;RIGHT(A6,4)+1</f>
        <v>Feb 2026</v>
      </c>
      <c r="B26" s="11">
        <v>9383974</v>
      </c>
      <c r="C26" s="11">
        <v>1076144</v>
      </c>
      <c r="D26" s="11">
        <v>10460118</v>
      </c>
      <c r="E26" s="11">
        <v>183625909</v>
      </c>
      <c r="F26" s="11">
        <v>4840665</v>
      </c>
      <c r="G26" s="11">
        <v>188466574</v>
      </c>
      <c r="H26" s="11">
        <v>11442</v>
      </c>
      <c r="I26" s="11">
        <v>14280403</v>
      </c>
      <c r="J26" s="16">
        <v>17.3306</v>
      </c>
      <c r="K26" s="73"/>
    </row>
    <row r="27" spans="1:11" ht="12" customHeight="1" x14ac:dyDescent="0.2">
      <c r="A27" s="2" t="str">
        <f>"Mar "&amp;RIGHT(A6,4)+1</f>
        <v>Mar 2026</v>
      </c>
      <c r="B27" s="11">
        <v>10660414</v>
      </c>
      <c r="C27" s="11">
        <v>1150069</v>
      </c>
      <c r="D27" s="11">
        <v>11810483</v>
      </c>
      <c r="E27" s="11">
        <v>196942339</v>
      </c>
      <c r="F27" s="11">
        <v>4966620</v>
      </c>
      <c r="G27" s="11">
        <v>201908959</v>
      </c>
      <c r="H27" s="11">
        <v>17999</v>
      </c>
      <c r="I27" s="11">
        <v>14255120</v>
      </c>
      <c r="J27" s="16">
        <v>18.726199999999999</v>
      </c>
      <c r="K27" s="73"/>
    </row>
    <row r="28" spans="1:11" ht="12" customHeight="1" x14ac:dyDescent="0.2">
      <c r="A28" s="2" t="str">
        <f>"Apr "&amp;RIGHT(A6,4)+1</f>
        <v>Apr 2026</v>
      </c>
      <c r="B28" s="11">
        <v>10324023</v>
      </c>
      <c r="C28" s="11">
        <v>1183032</v>
      </c>
      <c r="D28" s="11">
        <v>11507055</v>
      </c>
      <c r="E28" s="11">
        <v>201030339</v>
      </c>
      <c r="F28" s="11">
        <v>5368573</v>
      </c>
      <c r="G28" s="11">
        <v>206398912</v>
      </c>
      <c r="H28" s="11">
        <v>2960</v>
      </c>
      <c r="I28" s="11">
        <v>14511427</v>
      </c>
      <c r="J28" s="16">
        <v>18.702999999999999</v>
      </c>
      <c r="K28" s="73"/>
    </row>
    <row r="29" spans="1:11" ht="12" customHeight="1" x14ac:dyDescent="0.2">
      <c r="A29" s="2" t="str">
        <f>"May "&amp;RIGHT(A6,4)+1</f>
        <v>May 2026</v>
      </c>
      <c r="B29" s="11" t="s">
        <v>417</v>
      </c>
      <c r="C29" s="11" t="s">
        <v>417</v>
      </c>
      <c r="D29" s="11" t="s">
        <v>417</v>
      </c>
      <c r="E29" s="11" t="s">
        <v>417</v>
      </c>
      <c r="F29" s="11" t="s">
        <v>417</v>
      </c>
      <c r="G29" s="11" t="s">
        <v>417</v>
      </c>
      <c r="H29" s="11" t="s">
        <v>417</v>
      </c>
      <c r="I29" s="11" t="s">
        <v>417</v>
      </c>
      <c r="J29" s="16" t="s">
        <v>417</v>
      </c>
    </row>
    <row r="30" spans="1:11" ht="12" customHeight="1" x14ac:dyDescent="0.2">
      <c r="A30" s="2" t="str">
        <f>"Jun "&amp;RIGHT(A6,4)+1</f>
        <v>Jun 2026</v>
      </c>
      <c r="B30" s="11" t="s">
        <v>417</v>
      </c>
      <c r="C30" s="11" t="s">
        <v>417</v>
      </c>
      <c r="D30" s="11" t="s">
        <v>417</v>
      </c>
      <c r="E30" s="11" t="s">
        <v>417</v>
      </c>
      <c r="F30" s="11" t="s">
        <v>417</v>
      </c>
      <c r="G30" s="11" t="s">
        <v>417</v>
      </c>
      <c r="H30" s="11" t="s">
        <v>417</v>
      </c>
      <c r="I30" s="11" t="s">
        <v>417</v>
      </c>
      <c r="J30" s="16" t="s">
        <v>417</v>
      </c>
    </row>
    <row r="31" spans="1:11" ht="12" customHeight="1" x14ac:dyDescent="0.2">
      <c r="A31" s="2" t="str">
        <f>"Jul "&amp;RIGHT(A6,4)+1</f>
        <v>Jul 2026</v>
      </c>
      <c r="B31" s="11" t="s">
        <v>417</v>
      </c>
      <c r="C31" s="11" t="s">
        <v>417</v>
      </c>
      <c r="D31" s="11" t="s">
        <v>417</v>
      </c>
      <c r="E31" s="11" t="s">
        <v>417</v>
      </c>
      <c r="F31" s="11" t="s">
        <v>417</v>
      </c>
      <c r="G31" s="11" t="s">
        <v>417</v>
      </c>
      <c r="H31" s="11" t="s">
        <v>417</v>
      </c>
      <c r="I31" s="11" t="s">
        <v>417</v>
      </c>
      <c r="J31" s="16" t="s">
        <v>417</v>
      </c>
    </row>
    <row r="32" spans="1:11" ht="12" customHeight="1" x14ac:dyDescent="0.2">
      <c r="A32" s="2" t="str">
        <f>"Aug "&amp;RIGHT(A6,4)+1</f>
        <v>Aug 2026</v>
      </c>
      <c r="B32" s="11" t="s">
        <v>417</v>
      </c>
      <c r="C32" s="11" t="s">
        <v>417</v>
      </c>
      <c r="D32" s="11" t="s">
        <v>417</v>
      </c>
      <c r="E32" s="11" t="s">
        <v>417</v>
      </c>
      <c r="F32" s="11" t="s">
        <v>417</v>
      </c>
      <c r="G32" s="11" t="s">
        <v>417</v>
      </c>
      <c r="H32" s="11" t="s">
        <v>417</v>
      </c>
      <c r="I32" s="11" t="s">
        <v>417</v>
      </c>
      <c r="J32" s="16"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6" t="s">
        <v>417</v>
      </c>
    </row>
    <row r="34" spans="1:10" ht="12" customHeight="1" x14ac:dyDescent="0.2">
      <c r="A34" s="12" t="s">
        <v>55</v>
      </c>
      <c r="B34" s="13">
        <v>67167240</v>
      </c>
      <c r="C34" s="13">
        <v>7574408</v>
      </c>
      <c r="D34" s="13">
        <v>74741648</v>
      </c>
      <c r="E34" s="13">
        <v>1300535870</v>
      </c>
      <c r="F34" s="13">
        <v>33560765</v>
      </c>
      <c r="G34" s="13">
        <v>1334096635</v>
      </c>
      <c r="H34" s="13">
        <v>360950</v>
      </c>
      <c r="I34" s="13">
        <v>14452698.714285715</v>
      </c>
      <c r="J34" s="17">
        <v>121.5651</v>
      </c>
    </row>
    <row r="35" spans="1:10" ht="12" customHeight="1" x14ac:dyDescent="0.2">
      <c r="A35" s="14" t="str">
        <f>"Total "&amp;MID(A20,7,LEN(A20)-13)&amp;" Months"</f>
        <v>Total 7 Months</v>
      </c>
      <c r="B35" s="15">
        <v>67167240</v>
      </c>
      <c r="C35" s="15">
        <v>7574408</v>
      </c>
      <c r="D35" s="15">
        <v>74741648</v>
      </c>
      <c r="E35" s="15">
        <v>1300535870</v>
      </c>
      <c r="F35" s="15">
        <v>33560765</v>
      </c>
      <c r="G35" s="15">
        <v>1334096635</v>
      </c>
      <c r="H35" s="15">
        <v>360950</v>
      </c>
      <c r="I35" s="15">
        <v>14452698.714285715</v>
      </c>
      <c r="J35" s="18">
        <v>121.5651</v>
      </c>
    </row>
    <row r="36" spans="1:10" ht="12" customHeight="1" x14ac:dyDescent="0.2">
      <c r="A36" s="75"/>
      <c r="B36" s="75"/>
      <c r="C36" s="75"/>
      <c r="D36" s="75"/>
      <c r="E36" s="75"/>
      <c r="F36" s="75"/>
      <c r="G36" s="75"/>
      <c r="H36" s="75"/>
      <c r="I36" s="75"/>
      <c r="J36" s="75"/>
    </row>
    <row r="37" spans="1:10" ht="69.95" customHeight="1" x14ac:dyDescent="0.2">
      <c r="A37" s="76" t="s">
        <v>429</v>
      </c>
      <c r="B37" s="76"/>
      <c r="C37" s="76"/>
      <c r="D37" s="76"/>
      <c r="E37" s="76"/>
      <c r="F37" s="76"/>
      <c r="G37" s="76"/>
      <c r="H37" s="76"/>
      <c r="I37" s="76"/>
      <c r="J37" s="76"/>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J37"/>
  <sheetViews>
    <sheetView showGridLines="0" zoomScaleNormal="100" workbookViewId="0">
      <selection activeCell="J1" sqref="J1"/>
    </sheetView>
  </sheetViews>
  <sheetFormatPr defaultRowHeight="12.75" x14ac:dyDescent="0.2"/>
  <cols>
    <col min="1" max="7" width="11.42578125" customWidth="1"/>
    <col min="8" max="8" width="15.28515625" customWidth="1"/>
    <col min="9" max="9" width="11.42578125" customWidth="1"/>
    <col min="10" max="10" width="18.140625" customWidth="1"/>
  </cols>
  <sheetData>
    <row r="1" spans="1:10" ht="12" customHeight="1" x14ac:dyDescent="0.2">
      <c r="A1" s="77" t="s">
        <v>438</v>
      </c>
      <c r="B1" s="77"/>
      <c r="C1" s="77"/>
      <c r="D1" s="77"/>
      <c r="E1" s="77"/>
      <c r="F1" s="77"/>
      <c r="G1" s="77"/>
      <c r="H1" s="77"/>
      <c r="I1" s="77"/>
      <c r="J1" s="74">
        <v>46213</v>
      </c>
    </row>
    <row r="2" spans="1:10" ht="12" customHeight="1" x14ac:dyDescent="0.2">
      <c r="A2" s="78" t="s">
        <v>93</v>
      </c>
      <c r="B2" s="78"/>
      <c r="C2" s="78"/>
      <c r="D2" s="78"/>
      <c r="E2" s="78"/>
      <c r="F2" s="78"/>
      <c r="G2" s="78"/>
      <c r="H2" s="78"/>
      <c r="I2" s="78"/>
      <c r="J2" s="1"/>
    </row>
    <row r="3" spans="1:10" ht="24" customHeight="1" x14ac:dyDescent="0.2">
      <c r="A3" s="79" t="s">
        <v>50</v>
      </c>
      <c r="B3" s="81" t="s">
        <v>90</v>
      </c>
      <c r="C3" s="81"/>
      <c r="D3" s="82"/>
      <c r="E3" s="81" t="s">
        <v>91</v>
      </c>
      <c r="F3" s="81"/>
      <c r="G3" s="82"/>
      <c r="H3" s="83" t="s">
        <v>390</v>
      </c>
      <c r="I3" s="83" t="s">
        <v>391</v>
      </c>
      <c r="J3" s="86" t="s">
        <v>392</v>
      </c>
    </row>
    <row r="4" spans="1:10" ht="24" customHeight="1" x14ac:dyDescent="0.2">
      <c r="A4" s="80"/>
      <c r="B4" s="10" t="s">
        <v>78</v>
      </c>
      <c r="C4" s="10" t="s">
        <v>79</v>
      </c>
      <c r="D4" s="10" t="s">
        <v>55</v>
      </c>
      <c r="E4" s="10" t="s">
        <v>78</v>
      </c>
      <c r="F4" s="10" t="s">
        <v>79</v>
      </c>
      <c r="G4" s="10" t="s">
        <v>55</v>
      </c>
      <c r="H4" s="89"/>
      <c r="I4" s="82"/>
      <c r="J4" s="81"/>
    </row>
    <row r="5" spans="1:10" ht="12" customHeight="1" x14ac:dyDescent="0.2">
      <c r="A5" s="1"/>
      <c r="B5" s="75" t="str">
        <f>REPT("-",90)&amp;" Dollars "&amp;REPT("-",120)</f>
        <v>------------------------------------------------------------------------------------------ Dollars ------------------------------------------------------------------------------------------------------------------------</v>
      </c>
      <c r="C5" s="75"/>
      <c r="D5" s="75"/>
      <c r="E5" s="75"/>
      <c r="F5" s="75"/>
      <c r="G5" s="75"/>
      <c r="H5" s="75"/>
      <c r="I5" s="75"/>
      <c r="J5" s="75"/>
    </row>
    <row r="6" spans="1:10" ht="12" customHeight="1" x14ac:dyDescent="0.2">
      <c r="A6" s="3" t="s">
        <v>418</v>
      </c>
    </row>
    <row r="7" spans="1:10" ht="12" customHeight="1" x14ac:dyDescent="0.2">
      <c r="A7" s="2" t="str">
        <f>"Oct "&amp;RIGHT(A6,4)-1</f>
        <v>Oct 2024</v>
      </c>
      <c r="B7" s="11">
        <v>28711635.34</v>
      </c>
      <c r="C7" s="11">
        <v>2900440.99</v>
      </c>
      <c r="D7" s="11">
        <v>31612076.329999998</v>
      </c>
      <c r="E7" s="11">
        <v>641243305.00999999</v>
      </c>
      <c r="F7" s="11">
        <v>15201997.630000001</v>
      </c>
      <c r="G7" s="11">
        <v>656445302.63999999</v>
      </c>
      <c r="H7" s="11">
        <v>263959.99</v>
      </c>
      <c r="I7" s="11">
        <v>23783648.039999999</v>
      </c>
      <c r="J7" s="11">
        <v>712104987</v>
      </c>
    </row>
    <row r="8" spans="1:10" ht="12" customHeight="1" x14ac:dyDescent="0.2">
      <c r="A8" s="2" t="str">
        <f>"Nov "&amp;RIGHT(A6,4)-1</f>
        <v>Nov 2024</v>
      </c>
      <c r="B8" s="11">
        <v>22526467.390000001</v>
      </c>
      <c r="C8" s="11">
        <v>2306188.7000000002</v>
      </c>
      <c r="D8" s="11">
        <v>24832656.09</v>
      </c>
      <c r="E8" s="11">
        <v>502599262.75999999</v>
      </c>
      <c r="F8" s="11">
        <v>12022719.09</v>
      </c>
      <c r="G8" s="11">
        <v>514621981.85000002</v>
      </c>
      <c r="H8" s="11">
        <v>38885.72</v>
      </c>
      <c r="I8" s="11">
        <v>18336969.289999999</v>
      </c>
      <c r="J8" s="11">
        <v>557830492.95000005</v>
      </c>
    </row>
    <row r="9" spans="1:10" ht="12" customHeight="1" x14ac:dyDescent="0.2">
      <c r="A9" s="2" t="str">
        <f>"Dec "&amp;RIGHT(A6,4)-1</f>
        <v>Dec 2024</v>
      </c>
      <c r="B9" s="11">
        <v>20020330.449999999</v>
      </c>
      <c r="C9" s="11">
        <v>2018680.52</v>
      </c>
      <c r="D9" s="11">
        <v>22039010.969999999</v>
      </c>
      <c r="E9" s="11">
        <v>446548753.60000002</v>
      </c>
      <c r="F9" s="11">
        <v>10462777.779999999</v>
      </c>
      <c r="G9" s="11">
        <v>457011531.38</v>
      </c>
      <c r="H9" s="11">
        <v>22066.799999999999</v>
      </c>
      <c r="I9" s="11">
        <v>15971650.84</v>
      </c>
      <c r="J9" s="11">
        <v>495044259.99000001</v>
      </c>
    </row>
    <row r="10" spans="1:10" ht="12" customHeight="1" x14ac:dyDescent="0.2">
      <c r="A10" s="2" t="str">
        <f>"Jan "&amp;RIGHT(A6,4)</f>
        <v>Jan 2025</v>
      </c>
      <c r="B10" s="11">
        <v>28477716.91</v>
      </c>
      <c r="C10" s="11">
        <v>2507598.89</v>
      </c>
      <c r="D10" s="11">
        <v>30985315.800000001</v>
      </c>
      <c r="E10" s="11">
        <v>496791649.45999998</v>
      </c>
      <c r="F10" s="11">
        <v>11661084.98</v>
      </c>
      <c r="G10" s="11">
        <v>508452734.44</v>
      </c>
      <c r="H10" s="11">
        <v>199304.22</v>
      </c>
      <c r="I10" s="11">
        <v>18581980.359999999</v>
      </c>
      <c r="J10" s="11">
        <v>558219334.82000005</v>
      </c>
    </row>
    <row r="11" spans="1:10" ht="12" customHeight="1" x14ac:dyDescent="0.2">
      <c r="A11" s="2" t="str">
        <f>"Feb "&amp;RIGHT(A6,4)</f>
        <v>Feb 2025</v>
      </c>
      <c r="B11" s="11">
        <v>23263919.620000001</v>
      </c>
      <c r="C11" s="11">
        <v>2314375.77</v>
      </c>
      <c r="D11" s="11">
        <v>25578295.390000001</v>
      </c>
      <c r="E11" s="11">
        <v>525914726.99000001</v>
      </c>
      <c r="F11" s="11">
        <v>12034700.98</v>
      </c>
      <c r="G11" s="11">
        <v>537949427.97000003</v>
      </c>
      <c r="H11" s="11">
        <v>12425</v>
      </c>
      <c r="I11" s="11">
        <v>18449388.199999999</v>
      </c>
      <c r="J11" s="11">
        <v>581989536.55999994</v>
      </c>
    </row>
    <row r="12" spans="1:10" ht="12" customHeight="1" x14ac:dyDescent="0.2">
      <c r="A12" s="2" t="str">
        <f>"Mar "&amp;RIGHT(A6,4)</f>
        <v>Mar 2025</v>
      </c>
      <c r="B12" s="11">
        <v>25717983.129999999</v>
      </c>
      <c r="C12" s="11">
        <v>2503236.17</v>
      </c>
      <c r="D12" s="11">
        <v>28221219.300000001</v>
      </c>
      <c r="E12" s="11">
        <v>543652120.37</v>
      </c>
      <c r="F12" s="11">
        <v>12323636.74</v>
      </c>
      <c r="G12" s="11">
        <v>555975757.11000001</v>
      </c>
      <c r="H12" s="11">
        <v>49430.2</v>
      </c>
      <c r="I12" s="11">
        <v>20043798.350000001</v>
      </c>
      <c r="J12" s="11">
        <v>604290204.96000004</v>
      </c>
    </row>
    <row r="13" spans="1:10" ht="12" customHeight="1" x14ac:dyDescent="0.2">
      <c r="A13" s="2" t="str">
        <f>"Apr "&amp;RIGHT(A6,4)</f>
        <v>Apr 2025</v>
      </c>
      <c r="B13" s="11">
        <v>26802457.210000001</v>
      </c>
      <c r="C13" s="11">
        <v>2660952.19</v>
      </c>
      <c r="D13" s="11">
        <v>29463409.399999999</v>
      </c>
      <c r="E13" s="11">
        <v>584378903.30999994</v>
      </c>
      <c r="F13" s="11">
        <v>13594896.550000001</v>
      </c>
      <c r="G13" s="11">
        <v>597973799.86000001</v>
      </c>
      <c r="H13" s="11">
        <v>391.92</v>
      </c>
      <c r="I13" s="11">
        <v>20978377.239999998</v>
      </c>
      <c r="J13" s="11">
        <v>648415978.41999996</v>
      </c>
    </row>
    <row r="14" spans="1:10" ht="12" customHeight="1" x14ac:dyDescent="0.2">
      <c r="A14" s="2" t="str">
        <f>"May "&amp;RIGHT(A6,4)</f>
        <v>May 2025</v>
      </c>
      <c r="B14" s="11">
        <v>28019100.18</v>
      </c>
      <c r="C14" s="11">
        <v>2632546.5699999998</v>
      </c>
      <c r="D14" s="11">
        <v>30651646.75</v>
      </c>
      <c r="E14" s="11">
        <v>565315578.12</v>
      </c>
      <c r="F14" s="11">
        <v>11942117.23</v>
      </c>
      <c r="G14" s="11">
        <v>577257695.35000002</v>
      </c>
      <c r="H14" s="11">
        <v>991179.91</v>
      </c>
      <c r="I14" s="11">
        <v>20917890.34</v>
      </c>
      <c r="J14" s="11">
        <v>629818412.35000002</v>
      </c>
    </row>
    <row r="15" spans="1:10" ht="12" customHeight="1" x14ac:dyDescent="0.2">
      <c r="A15" s="2" t="str">
        <f>"Jun "&amp;RIGHT(A6,4)</f>
        <v>Jun 2025</v>
      </c>
      <c r="B15" s="11">
        <v>8699754.3399999999</v>
      </c>
      <c r="C15" s="11">
        <v>518949.53</v>
      </c>
      <c r="D15" s="11">
        <v>9218703.8699999992</v>
      </c>
      <c r="E15" s="11">
        <v>115361571.95999999</v>
      </c>
      <c r="F15" s="11">
        <v>1527701.06</v>
      </c>
      <c r="G15" s="11">
        <v>116889273.02</v>
      </c>
      <c r="H15" s="11">
        <v>28562812.489999998</v>
      </c>
      <c r="I15" s="11">
        <v>4300162.68</v>
      </c>
      <c r="J15" s="11">
        <v>158970952.06</v>
      </c>
    </row>
    <row r="16" spans="1:10" ht="12" customHeight="1" x14ac:dyDescent="0.2">
      <c r="A16" s="2" t="str">
        <f>"Jul "&amp;RIGHT(A6,4)</f>
        <v>Jul 2025</v>
      </c>
      <c r="B16" s="11">
        <v>749416.75</v>
      </c>
      <c r="C16" s="11">
        <v>51055.92</v>
      </c>
      <c r="D16" s="11">
        <v>800472.67</v>
      </c>
      <c r="E16" s="11">
        <v>22664048.510000002</v>
      </c>
      <c r="F16" s="11">
        <v>139126.56</v>
      </c>
      <c r="G16" s="11">
        <v>22803175.07</v>
      </c>
      <c r="H16" s="11">
        <v>16840559.699999999</v>
      </c>
      <c r="I16" s="11">
        <v>333687.03999999998</v>
      </c>
      <c r="J16" s="11">
        <v>40777894.479999997</v>
      </c>
    </row>
    <row r="17" spans="1:10" ht="12" customHeight="1" x14ac:dyDescent="0.2">
      <c r="A17" s="2" t="str">
        <f>"Aug "&amp;RIGHT(A6,4)</f>
        <v>Aug 2025</v>
      </c>
      <c r="B17" s="11">
        <v>9750992.9800000004</v>
      </c>
      <c r="C17" s="11">
        <v>959248.3</v>
      </c>
      <c r="D17" s="11">
        <v>10710241.279999999</v>
      </c>
      <c r="E17" s="11">
        <v>330823971.29000002</v>
      </c>
      <c r="F17" s="11">
        <v>7608380.04</v>
      </c>
      <c r="G17" s="11">
        <v>338432351.32999998</v>
      </c>
      <c r="H17" s="11">
        <v>1172460.1200000001</v>
      </c>
      <c r="I17" s="11">
        <v>8935383.7699999996</v>
      </c>
      <c r="J17" s="11">
        <v>359250436.5</v>
      </c>
    </row>
    <row r="18" spans="1:10" ht="12" customHeight="1" x14ac:dyDescent="0.2">
      <c r="A18" s="2" t="str">
        <f>"Sep "&amp;RIGHT(A6,4)</f>
        <v>Sep 2025</v>
      </c>
      <c r="B18" s="11">
        <v>27011472.719999999</v>
      </c>
      <c r="C18" s="11">
        <v>2834737.95</v>
      </c>
      <c r="D18" s="11">
        <v>29846210.670000002</v>
      </c>
      <c r="E18" s="11">
        <v>662147770.26999998</v>
      </c>
      <c r="F18" s="11">
        <v>15516725.560000001</v>
      </c>
      <c r="G18" s="11">
        <v>677664495.83000004</v>
      </c>
      <c r="H18" s="11">
        <v>14403.06</v>
      </c>
      <c r="I18" s="11">
        <v>22508727.52</v>
      </c>
      <c r="J18" s="11">
        <v>730033837.08000004</v>
      </c>
    </row>
    <row r="19" spans="1:10" ht="12" customHeight="1" x14ac:dyDescent="0.2">
      <c r="A19" s="12" t="s">
        <v>55</v>
      </c>
      <c r="B19" s="13">
        <v>249751247.02000001</v>
      </c>
      <c r="C19" s="13">
        <v>24208011.5</v>
      </c>
      <c r="D19" s="13">
        <v>273959258.51999998</v>
      </c>
      <c r="E19" s="13">
        <v>5437441661.6499996</v>
      </c>
      <c r="F19" s="13">
        <v>124035864.2</v>
      </c>
      <c r="G19" s="13">
        <v>5561477525.8500004</v>
      </c>
      <c r="H19" s="13">
        <v>48167879.130000003</v>
      </c>
      <c r="I19" s="13">
        <v>193141663.66999999</v>
      </c>
      <c r="J19" s="13">
        <v>6076746327.1700001</v>
      </c>
    </row>
    <row r="20" spans="1:10" ht="12" customHeight="1" x14ac:dyDescent="0.2">
      <c r="A20" s="14" t="s">
        <v>419</v>
      </c>
      <c r="B20" s="15">
        <v>175520510.05000001</v>
      </c>
      <c r="C20" s="15">
        <v>17211473.23</v>
      </c>
      <c r="D20" s="15">
        <v>192731983.28</v>
      </c>
      <c r="E20" s="15">
        <v>3741128721.5</v>
      </c>
      <c r="F20" s="15">
        <v>87301813.75</v>
      </c>
      <c r="G20" s="15">
        <v>3828430535.25</v>
      </c>
      <c r="H20" s="15">
        <v>586463.85</v>
      </c>
      <c r="I20" s="15">
        <v>136145812.31999999</v>
      </c>
      <c r="J20" s="15">
        <v>4157894794.6999998</v>
      </c>
    </row>
    <row r="21" spans="1:10" ht="12" customHeight="1" x14ac:dyDescent="0.2">
      <c r="A21" s="3" t="str">
        <f>"FY "&amp;RIGHT(A6,4)+1</f>
        <v>FY 2026</v>
      </c>
    </row>
    <row r="22" spans="1:10" ht="12" customHeight="1" x14ac:dyDescent="0.2">
      <c r="A22" s="2" t="str">
        <f>"Oct "&amp;RIGHT(A6,4)</f>
        <v>Oct 2025</v>
      </c>
      <c r="B22" s="11">
        <v>28164113.289999999</v>
      </c>
      <c r="C22" s="11">
        <v>2801079.7</v>
      </c>
      <c r="D22" s="11">
        <v>30965192.989999998</v>
      </c>
      <c r="E22" s="11">
        <v>666175246.87</v>
      </c>
      <c r="F22" s="11">
        <v>15235537.84</v>
      </c>
      <c r="G22" s="11">
        <v>681410784.71000004</v>
      </c>
      <c r="H22" s="11">
        <v>52820.04</v>
      </c>
      <c r="I22" s="11">
        <v>24365417.5</v>
      </c>
      <c r="J22" s="11">
        <v>736794215.24000001</v>
      </c>
    </row>
    <row r="23" spans="1:10" ht="12" customHeight="1" x14ac:dyDescent="0.2">
      <c r="A23" s="2" t="str">
        <f>"Nov "&amp;RIGHT(A6,4)</f>
        <v>Nov 2025</v>
      </c>
      <c r="B23" s="11">
        <v>21054278.469999999</v>
      </c>
      <c r="C23" s="11">
        <v>2154959.7599999998</v>
      </c>
      <c r="D23" s="11">
        <v>23209238.23</v>
      </c>
      <c r="E23" s="11">
        <v>498350866.41000003</v>
      </c>
      <c r="F23" s="11">
        <v>11661701.939999999</v>
      </c>
      <c r="G23" s="11">
        <v>510012568.35000002</v>
      </c>
      <c r="H23" s="11">
        <v>0</v>
      </c>
      <c r="I23" s="11">
        <v>18035506.129999999</v>
      </c>
      <c r="J23" s="11">
        <v>551257312.71000004</v>
      </c>
    </row>
    <row r="24" spans="1:10" ht="12" customHeight="1" x14ac:dyDescent="0.2">
      <c r="A24" s="2" t="str">
        <f>"Dec "&amp;RIGHT(A6,4)</f>
        <v>Dec 2025</v>
      </c>
      <c r="B24" s="11">
        <v>19427053.510000002</v>
      </c>
      <c r="C24" s="11">
        <v>1940645.16</v>
      </c>
      <c r="D24" s="11">
        <v>21367698.670000002</v>
      </c>
      <c r="E24" s="11">
        <v>456313981.87</v>
      </c>
      <c r="F24" s="11">
        <v>10505843.9</v>
      </c>
      <c r="G24" s="11">
        <v>466819825.76999998</v>
      </c>
      <c r="H24" s="11">
        <v>642852.18000000005</v>
      </c>
      <c r="I24" s="11">
        <v>16266597</v>
      </c>
      <c r="J24" s="11">
        <v>505096973.62</v>
      </c>
    </row>
    <row r="25" spans="1:10" ht="12" customHeight="1" x14ac:dyDescent="0.2">
      <c r="A25" s="2" t="str">
        <f>"Jan "&amp;RIGHT(A6,4)+1</f>
        <v>Jan 2026</v>
      </c>
      <c r="B25" s="11">
        <v>22056751.940000001</v>
      </c>
      <c r="C25" s="11">
        <v>2190426.13</v>
      </c>
      <c r="D25" s="11">
        <v>24247178.07</v>
      </c>
      <c r="E25" s="11">
        <v>497154787.16000003</v>
      </c>
      <c r="F25" s="11">
        <v>11393939.539999999</v>
      </c>
      <c r="G25" s="11">
        <v>508548726.69999999</v>
      </c>
      <c r="H25" s="11">
        <v>198445.2</v>
      </c>
      <c r="I25" s="11">
        <v>18158792.420000002</v>
      </c>
      <c r="J25" s="11">
        <v>551153142.38999999</v>
      </c>
    </row>
    <row r="26" spans="1:10" ht="12" customHeight="1" x14ac:dyDescent="0.2">
      <c r="A26" s="2" t="str">
        <f>"Feb "&amp;RIGHT(A6,4)+1</f>
        <v>Feb 2026</v>
      </c>
      <c r="B26" s="11">
        <v>23148665.82</v>
      </c>
      <c r="C26" s="11">
        <v>2353821.39</v>
      </c>
      <c r="D26" s="11">
        <v>25502487.210000001</v>
      </c>
      <c r="E26" s="11">
        <v>541251035.73000002</v>
      </c>
      <c r="F26" s="11">
        <v>12865080.26</v>
      </c>
      <c r="G26" s="11">
        <v>554116115.99000001</v>
      </c>
      <c r="H26" s="11">
        <v>33639.480000000003</v>
      </c>
      <c r="I26" s="11">
        <v>19398744.379999999</v>
      </c>
      <c r="J26" s="11">
        <v>599050987.05999994</v>
      </c>
    </row>
    <row r="27" spans="1:10" ht="12" customHeight="1" x14ac:dyDescent="0.2">
      <c r="A27" s="2" t="str">
        <f>"Mar "&amp;RIGHT(A6,4)+1</f>
        <v>Mar 2026</v>
      </c>
      <c r="B27" s="11">
        <v>26293806.780000001</v>
      </c>
      <c r="C27" s="11">
        <v>2516266.8199999998</v>
      </c>
      <c r="D27" s="11">
        <v>28810073.600000001</v>
      </c>
      <c r="E27" s="11">
        <v>580311069.60000002</v>
      </c>
      <c r="F27" s="11">
        <v>13193271.050000001</v>
      </c>
      <c r="G27" s="11">
        <v>593504340.64999998</v>
      </c>
      <c r="H27" s="11">
        <v>52494.18</v>
      </c>
      <c r="I27" s="11">
        <v>21287944.399999999</v>
      </c>
      <c r="J27" s="11">
        <v>643654852.83000004</v>
      </c>
    </row>
    <row r="28" spans="1:10" ht="12" customHeight="1" x14ac:dyDescent="0.2">
      <c r="A28" s="2" t="str">
        <f>"Apr "&amp;RIGHT(A6,4)+1</f>
        <v>Apr 2026</v>
      </c>
      <c r="B28" s="11">
        <v>25472691.59</v>
      </c>
      <c r="C28" s="11">
        <v>2589413.69</v>
      </c>
      <c r="D28" s="11">
        <v>28062105.280000001</v>
      </c>
      <c r="E28" s="11">
        <v>592496388.00999999</v>
      </c>
      <c r="F28" s="11">
        <v>14268468.779999999</v>
      </c>
      <c r="G28" s="11">
        <v>606764856.78999996</v>
      </c>
      <c r="H28" s="11">
        <v>8672.64</v>
      </c>
      <c r="I28" s="11">
        <v>21451349.59</v>
      </c>
      <c r="J28" s="11">
        <v>656286984.29999995</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row>
    <row r="34" spans="1:10" ht="12" customHeight="1" x14ac:dyDescent="0.2">
      <c r="A34" s="12" t="s">
        <v>55</v>
      </c>
      <c r="B34" s="13">
        <v>165617361.40000001</v>
      </c>
      <c r="C34" s="13">
        <v>16546612.65</v>
      </c>
      <c r="D34" s="13">
        <v>182163974.05000001</v>
      </c>
      <c r="E34" s="13">
        <v>3832053375.6500001</v>
      </c>
      <c r="F34" s="13">
        <v>89123843.310000002</v>
      </c>
      <c r="G34" s="13">
        <v>3921177218.96</v>
      </c>
      <c r="H34" s="13">
        <v>988923.72</v>
      </c>
      <c r="I34" s="13">
        <v>138964351.41999999</v>
      </c>
      <c r="J34" s="13">
        <v>4243294468.1500001</v>
      </c>
    </row>
    <row r="35" spans="1:10" ht="12" customHeight="1" x14ac:dyDescent="0.2">
      <c r="A35" s="14" t="str">
        <f>"Total "&amp;MID(A20,7,LEN(A20)-13)&amp;" Months"</f>
        <v>Total 7 Months</v>
      </c>
      <c r="B35" s="15">
        <v>165617361.40000001</v>
      </c>
      <c r="C35" s="15">
        <v>16546612.65</v>
      </c>
      <c r="D35" s="15">
        <v>182163974.05000001</v>
      </c>
      <c r="E35" s="15">
        <v>3832053375.6500001</v>
      </c>
      <c r="F35" s="15">
        <v>89123843.310000002</v>
      </c>
      <c r="G35" s="15">
        <v>3921177218.96</v>
      </c>
      <c r="H35" s="15">
        <v>988923.72</v>
      </c>
      <c r="I35" s="15">
        <v>138964351.41999999</v>
      </c>
      <c r="J35" s="15">
        <v>4243294468.1500001</v>
      </c>
    </row>
    <row r="36" spans="1:10" ht="12" customHeight="1" x14ac:dyDescent="0.2">
      <c r="A36" s="75"/>
      <c r="B36" s="75"/>
      <c r="C36" s="75"/>
      <c r="D36" s="75"/>
      <c r="E36" s="75"/>
      <c r="F36" s="75"/>
      <c r="G36" s="75"/>
      <c r="H36" s="75"/>
      <c r="I36" s="75"/>
      <c r="J36" s="75"/>
    </row>
    <row r="37" spans="1:10" ht="69.95" customHeight="1" x14ac:dyDescent="0.2">
      <c r="A37" s="76" t="s">
        <v>431</v>
      </c>
      <c r="B37" s="76"/>
      <c r="C37" s="76"/>
      <c r="D37" s="76"/>
      <c r="E37" s="76"/>
      <c r="F37" s="76"/>
      <c r="G37" s="76"/>
      <c r="H37" s="76"/>
      <c r="I37" s="76"/>
      <c r="J37" s="76"/>
    </row>
  </sheetData>
  <mergeCells count="11">
    <mergeCell ref="A1:I1"/>
    <mergeCell ref="A2:I2"/>
    <mergeCell ref="J3:J4"/>
    <mergeCell ref="B5:J5"/>
    <mergeCell ref="A36:J36"/>
    <mergeCell ref="A37:J37"/>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J37"/>
  <sheetViews>
    <sheetView showGridLines="0" workbookViewId="0">
      <selection activeCell="J1" sqref="J1"/>
    </sheetView>
  </sheetViews>
  <sheetFormatPr defaultRowHeight="12.75" x14ac:dyDescent="0.2"/>
  <cols>
    <col min="1" max="10" width="11.42578125" customWidth="1"/>
  </cols>
  <sheetData>
    <row r="1" spans="1:10" ht="12" customHeight="1" x14ac:dyDescent="0.2">
      <c r="A1" s="77" t="s">
        <v>440</v>
      </c>
      <c r="B1" s="77"/>
      <c r="C1" s="77"/>
      <c r="D1" s="77"/>
      <c r="E1" s="77"/>
      <c r="F1" s="77"/>
      <c r="G1" s="77"/>
      <c r="H1" s="77"/>
      <c r="I1" s="77"/>
      <c r="J1" s="74">
        <v>46213</v>
      </c>
    </row>
    <row r="2" spans="1:10" ht="12" customHeight="1" x14ac:dyDescent="0.2">
      <c r="A2" s="78" t="s">
        <v>94</v>
      </c>
      <c r="B2" s="78"/>
      <c r="C2" s="78"/>
      <c r="D2" s="78"/>
      <c r="E2" s="78"/>
      <c r="F2" s="78"/>
      <c r="G2" s="78"/>
      <c r="H2" s="78"/>
      <c r="I2" s="78"/>
      <c r="J2" s="1"/>
    </row>
    <row r="3" spans="1:10" ht="24" customHeight="1" x14ac:dyDescent="0.2">
      <c r="A3" s="79" t="s">
        <v>50</v>
      </c>
      <c r="B3" s="81" t="s">
        <v>202</v>
      </c>
      <c r="C3" s="81"/>
      <c r="D3" s="82"/>
      <c r="E3" s="81" t="s">
        <v>204</v>
      </c>
      <c r="F3" s="81"/>
      <c r="G3" s="82"/>
      <c r="H3" s="81" t="s">
        <v>55</v>
      </c>
      <c r="I3" s="81"/>
      <c r="J3" s="81"/>
    </row>
    <row r="4" spans="1:10" ht="24" customHeight="1" x14ac:dyDescent="0.2">
      <c r="A4" s="80"/>
      <c r="B4" s="10" t="s">
        <v>203</v>
      </c>
      <c r="C4" s="10" t="s">
        <v>95</v>
      </c>
      <c r="D4" s="10" t="s">
        <v>96</v>
      </c>
      <c r="E4" s="10" t="s">
        <v>97</v>
      </c>
      <c r="F4" s="10" t="s">
        <v>95</v>
      </c>
      <c r="G4" s="10" t="s">
        <v>96</v>
      </c>
      <c r="H4" s="10" t="s">
        <v>97</v>
      </c>
      <c r="I4" s="10" t="s">
        <v>95</v>
      </c>
      <c r="J4" s="9" t="s">
        <v>96</v>
      </c>
    </row>
    <row r="5" spans="1:10" ht="12" customHeight="1" x14ac:dyDescent="0.2">
      <c r="A5" s="1"/>
      <c r="B5" s="75" t="str">
        <f>REPT("-",101)&amp;" Number "&amp;REPT("-",101)</f>
        <v>----------------------------------------------------------------------------------------------------- Number -----------------------------------------------------------------------------------------------------</v>
      </c>
      <c r="C5" s="75"/>
      <c r="D5" s="75"/>
      <c r="E5" s="75"/>
      <c r="F5" s="75"/>
      <c r="G5" s="75"/>
      <c r="H5" s="75"/>
      <c r="I5" s="75"/>
      <c r="J5" s="75"/>
    </row>
    <row r="6" spans="1:10" ht="12" customHeight="1" x14ac:dyDescent="0.2">
      <c r="A6" s="3" t="s">
        <v>418</v>
      </c>
    </row>
    <row r="7" spans="1:10" ht="12" customHeight="1" x14ac:dyDescent="0.2">
      <c r="A7" s="2" t="str">
        <f>"Oct "&amp;RIGHT(A6,4)-1</f>
        <v>Oct 2024</v>
      </c>
      <c r="B7" s="11" t="s">
        <v>417</v>
      </c>
      <c r="C7" s="11" t="s">
        <v>417</v>
      </c>
      <c r="D7" s="11" t="s">
        <v>417</v>
      </c>
      <c r="E7" s="11" t="s">
        <v>417</v>
      </c>
      <c r="F7" s="11" t="s">
        <v>417</v>
      </c>
      <c r="G7" s="11" t="s">
        <v>417</v>
      </c>
      <c r="H7" s="11" t="s">
        <v>417</v>
      </c>
      <c r="I7" s="11" t="s">
        <v>417</v>
      </c>
      <c r="J7" s="11" t="s">
        <v>417</v>
      </c>
    </row>
    <row r="8" spans="1:10" ht="12" customHeight="1" x14ac:dyDescent="0.2">
      <c r="A8" s="2" t="str">
        <f>"Nov "&amp;RIGHT(A6,4)-1</f>
        <v>Nov 2024</v>
      </c>
      <c r="B8" s="11" t="s">
        <v>417</v>
      </c>
      <c r="C8" s="11" t="s">
        <v>417</v>
      </c>
      <c r="D8" s="11" t="s">
        <v>417</v>
      </c>
      <c r="E8" s="11" t="s">
        <v>417</v>
      </c>
      <c r="F8" s="11" t="s">
        <v>417</v>
      </c>
      <c r="G8" s="11" t="s">
        <v>417</v>
      </c>
      <c r="H8" s="11" t="s">
        <v>417</v>
      </c>
      <c r="I8" s="11" t="s">
        <v>417</v>
      </c>
      <c r="J8" s="11" t="s">
        <v>417</v>
      </c>
    </row>
    <row r="9" spans="1:10" ht="12" customHeight="1" x14ac:dyDescent="0.2">
      <c r="A9" s="2" t="str">
        <f>"Dec "&amp;RIGHT(A6,4)-1</f>
        <v>Dec 2024</v>
      </c>
      <c r="B9" s="11">
        <v>489</v>
      </c>
      <c r="C9" s="11">
        <v>67693</v>
      </c>
      <c r="D9" s="11">
        <v>593191</v>
      </c>
      <c r="E9" s="11">
        <v>17514</v>
      </c>
      <c r="F9" s="11">
        <v>69604</v>
      </c>
      <c r="G9" s="11">
        <v>4527739</v>
      </c>
      <c r="H9" s="11">
        <v>18003</v>
      </c>
      <c r="I9" s="11">
        <v>137297</v>
      </c>
      <c r="J9" s="11">
        <v>5120930</v>
      </c>
    </row>
    <row r="10" spans="1:10" ht="12" customHeight="1" x14ac:dyDescent="0.2">
      <c r="A10" s="2" t="str">
        <f>"Jan "&amp;RIGHT(A6,4)</f>
        <v>Jan 2025</v>
      </c>
      <c r="B10" s="11" t="s">
        <v>417</v>
      </c>
      <c r="C10" s="11" t="s">
        <v>417</v>
      </c>
      <c r="D10" s="11" t="s">
        <v>417</v>
      </c>
      <c r="E10" s="11" t="s">
        <v>417</v>
      </c>
      <c r="F10" s="11" t="s">
        <v>417</v>
      </c>
      <c r="G10" s="11" t="s">
        <v>417</v>
      </c>
      <c r="H10" s="11" t="s">
        <v>417</v>
      </c>
      <c r="I10" s="11" t="s">
        <v>417</v>
      </c>
      <c r="J10" s="11" t="s">
        <v>417</v>
      </c>
    </row>
    <row r="11" spans="1:10" ht="12" customHeight="1" x14ac:dyDescent="0.2">
      <c r="A11" s="2" t="str">
        <f>"Feb "&amp;RIGHT(A6,4)</f>
        <v>Feb 2025</v>
      </c>
      <c r="B11" s="11" t="s">
        <v>417</v>
      </c>
      <c r="C11" s="11" t="s">
        <v>417</v>
      </c>
      <c r="D11" s="11" t="s">
        <v>417</v>
      </c>
      <c r="E11" s="11" t="s">
        <v>417</v>
      </c>
      <c r="F11" s="11" t="s">
        <v>417</v>
      </c>
      <c r="G11" s="11" t="s">
        <v>417</v>
      </c>
      <c r="H11" s="11" t="s">
        <v>417</v>
      </c>
      <c r="I11" s="11" t="s">
        <v>417</v>
      </c>
      <c r="J11" s="11" t="s">
        <v>417</v>
      </c>
    </row>
    <row r="12" spans="1:10" ht="12" customHeight="1" x14ac:dyDescent="0.2">
      <c r="A12" s="2" t="str">
        <f>"Mar "&amp;RIGHT(A6,4)</f>
        <v>Mar 2025</v>
      </c>
      <c r="B12" s="11">
        <v>483</v>
      </c>
      <c r="C12" s="11">
        <v>67784</v>
      </c>
      <c r="D12" s="11">
        <v>691548</v>
      </c>
      <c r="E12" s="11">
        <v>17652</v>
      </c>
      <c r="F12" s="11">
        <v>71123</v>
      </c>
      <c r="G12" s="11">
        <v>4814990</v>
      </c>
      <c r="H12" s="11">
        <v>18135</v>
      </c>
      <c r="I12" s="11">
        <v>138907</v>
      </c>
      <c r="J12" s="11">
        <v>5506538</v>
      </c>
    </row>
    <row r="13" spans="1:10" ht="12" customHeight="1" x14ac:dyDescent="0.2">
      <c r="A13" s="2" t="str">
        <f>"Apr "&amp;RIGHT(A6,4)</f>
        <v>Apr 2025</v>
      </c>
      <c r="B13" s="11" t="s">
        <v>417</v>
      </c>
      <c r="C13" s="11" t="s">
        <v>417</v>
      </c>
      <c r="D13" s="11" t="s">
        <v>417</v>
      </c>
      <c r="E13" s="11" t="s">
        <v>417</v>
      </c>
      <c r="F13" s="11" t="s">
        <v>417</v>
      </c>
      <c r="G13" s="11" t="s">
        <v>417</v>
      </c>
      <c r="H13" s="11" t="s">
        <v>417</v>
      </c>
      <c r="I13" s="11" t="s">
        <v>417</v>
      </c>
      <c r="J13" s="11" t="s">
        <v>417</v>
      </c>
    </row>
    <row r="14" spans="1:10" ht="12" customHeight="1" x14ac:dyDescent="0.2">
      <c r="A14" s="2" t="str">
        <f>"May "&amp;RIGHT(A6,4)</f>
        <v>May 2025</v>
      </c>
      <c r="B14" s="11" t="s">
        <v>417</v>
      </c>
      <c r="C14" s="11" t="s">
        <v>417</v>
      </c>
      <c r="D14" s="11" t="s">
        <v>417</v>
      </c>
      <c r="E14" s="11" t="s">
        <v>417</v>
      </c>
      <c r="F14" s="11" t="s">
        <v>417</v>
      </c>
      <c r="G14" s="11" t="s">
        <v>417</v>
      </c>
      <c r="H14" s="11" t="s">
        <v>417</v>
      </c>
      <c r="I14" s="11" t="s">
        <v>417</v>
      </c>
      <c r="J14" s="11" t="s">
        <v>417</v>
      </c>
    </row>
    <row r="15" spans="1:10" ht="12" customHeight="1" x14ac:dyDescent="0.2">
      <c r="A15" s="2" t="str">
        <f>"Jun "&amp;RIGHT(A6,4)</f>
        <v>Jun 2025</v>
      </c>
      <c r="B15" s="11">
        <v>480</v>
      </c>
      <c r="C15" s="11">
        <v>69417</v>
      </c>
      <c r="D15" s="11">
        <v>616454</v>
      </c>
      <c r="E15" s="11">
        <v>15542</v>
      </c>
      <c r="F15" s="11">
        <v>48213</v>
      </c>
      <c r="G15" s="11">
        <v>2407680</v>
      </c>
      <c r="H15" s="11">
        <v>16022</v>
      </c>
      <c r="I15" s="11">
        <v>117630</v>
      </c>
      <c r="J15" s="11">
        <v>3024134</v>
      </c>
    </row>
    <row r="16" spans="1:10" ht="12" customHeight="1" x14ac:dyDescent="0.2">
      <c r="A16" s="2" t="str">
        <f>"Jul "&amp;RIGHT(A6,4)</f>
        <v>Jul 2025</v>
      </c>
      <c r="B16" s="11" t="s">
        <v>417</v>
      </c>
      <c r="C16" s="11" t="s">
        <v>417</v>
      </c>
      <c r="D16" s="11" t="s">
        <v>417</v>
      </c>
      <c r="E16" s="11" t="s">
        <v>417</v>
      </c>
      <c r="F16" s="11" t="s">
        <v>417</v>
      </c>
      <c r="G16" s="11" t="s">
        <v>417</v>
      </c>
      <c r="H16" s="11" t="s">
        <v>417</v>
      </c>
      <c r="I16" s="11" t="s">
        <v>417</v>
      </c>
      <c r="J16" s="11" t="s">
        <v>417</v>
      </c>
    </row>
    <row r="17" spans="1:10" ht="12" customHeight="1" x14ac:dyDescent="0.2">
      <c r="A17" s="2" t="str">
        <f>"Aug "&amp;RIGHT(A6,4)</f>
        <v>Aug 2025</v>
      </c>
      <c r="B17" s="11" t="s">
        <v>417</v>
      </c>
      <c r="C17" s="11" t="s">
        <v>417</v>
      </c>
      <c r="D17" s="11" t="s">
        <v>417</v>
      </c>
      <c r="E17" s="11" t="s">
        <v>417</v>
      </c>
      <c r="F17" s="11" t="s">
        <v>417</v>
      </c>
      <c r="G17" s="11" t="s">
        <v>417</v>
      </c>
      <c r="H17" s="11" t="s">
        <v>417</v>
      </c>
      <c r="I17" s="11" t="s">
        <v>417</v>
      </c>
      <c r="J17" s="11" t="s">
        <v>417</v>
      </c>
    </row>
    <row r="18" spans="1:10" ht="12" customHeight="1" x14ac:dyDescent="0.2">
      <c r="A18" s="2" t="str">
        <f>"Sep "&amp;RIGHT(A6,4)</f>
        <v>Sep 2025</v>
      </c>
      <c r="B18" s="11">
        <v>483</v>
      </c>
      <c r="C18" s="11">
        <v>66480</v>
      </c>
      <c r="D18" s="11">
        <v>646892</v>
      </c>
      <c r="E18" s="11">
        <v>17237</v>
      </c>
      <c r="F18" s="11">
        <v>66953</v>
      </c>
      <c r="G18" s="11">
        <v>4527988</v>
      </c>
      <c r="H18" s="11">
        <v>17720</v>
      </c>
      <c r="I18" s="11">
        <v>133433</v>
      </c>
      <c r="J18" s="11">
        <v>5174880</v>
      </c>
    </row>
    <row r="19" spans="1:10" ht="12" customHeight="1" x14ac:dyDescent="0.2">
      <c r="A19" s="12" t="s">
        <v>55</v>
      </c>
      <c r="B19" s="13">
        <v>483.75</v>
      </c>
      <c r="C19" s="13">
        <v>67843.5</v>
      </c>
      <c r="D19" s="13">
        <v>637021.25</v>
      </c>
      <c r="E19" s="13">
        <v>16986.25</v>
      </c>
      <c r="F19" s="13">
        <v>63973.25</v>
      </c>
      <c r="G19" s="13">
        <v>4069599.25</v>
      </c>
      <c r="H19" s="13">
        <v>17470</v>
      </c>
      <c r="I19" s="13">
        <v>131816.75</v>
      </c>
      <c r="J19" s="13">
        <v>4706620.5</v>
      </c>
    </row>
    <row r="20" spans="1:10" ht="12" customHeight="1" x14ac:dyDescent="0.2">
      <c r="A20" s="14" t="s">
        <v>419</v>
      </c>
      <c r="B20" s="15">
        <v>486</v>
      </c>
      <c r="C20" s="15">
        <v>67738.5</v>
      </c>
      <c r="D20" s="15">
        <v>642369.5</v>
      </c>
      <c r="E20" s="15">
        <v>17583</v>
      </c>
      <c r="F20" s="15">
        <v>70363.5</v>
      </c>
      <c r="G20" s="15">
        <v>4671364.5</v>
      </c>
      <c r="H20" s="15">
        <v>18069</v>
      </c>
      <c r="I20" s="15">
        <v>138102</v>
      </c>
      <c r="J20" s="15">
        <v>5313734</v>
      </c>
    </row>
    <row r="21" spans="1:10" ht="12" customHeight="1" x14ac:dyDescent="0.2">
      <c r="A21" s="3" t="str">
        <f>"FY "&amp;RIGHT(A6,4)+1</f>
        <v>FY 2026</v>
      </c>
    </row>
    <row r="22" spans="1:10" ht="12" customHeight="1" x14ac:dyDescent="0.2">
      <c r="A22" s="2" t="str">
        <f>"Oct "&amp;RIGHT(A6,4)</f>
        <v>Oct 2025</v>
      </c>
      <c r="B22" s="11" t="s">
        <v>417</v>
      </c>
      <c r="C22" s="11" t="s">
        <v>417</v>
      </c>
      <c r="D22" s="11" t="s">
        <v>417</v>
      </c>
      <c r="E22" s="11" t="s">
        <v>417</v>
      </c>
      <c r="F22" s="11" t="s">
        <v>417</v>
      </c>
      <c r="G22" s="11" t="s">
        <v>417</v>
      </c>
      <c r="H22" s="11" t="s">
        <v>417</v>
      </c>
      <c r="I22" s="11" t="s">
        <v>417</v>
      </c>
      <c r="J22" s="11" t="s">
        <v>417</v>
      </c>
    </row>
    <row r="23" spans="1:10" ht="12" customHeight="1" x14ac:dyDescent="0.2">
      <c r="A23" s="2" t="str">
        <f>"Nov "&amp;RIGHT(A6,4)</f>
        <v>Nov 2025</v>
      </c>
      <c r="B23" s="11" t="s">
        <v>417</v>
      </c>
      <c r="C23" s="11" t="s">
        <v>417</v>
      </c>
      <c r="D23" s="11" t="s">
        <v>417</v>
      </c>
      <c r="E23" s="11" t="s">
        <v>417</v>
      </c>
      <c r="F23" s="11" t="s">
        <v>417</v>
      </c>
      <c r="G23" s="11" t="s">
        <v>417</v>
      </c>
      <c r="H23" s="11" t="s">
        <v>417</v>
      </c>
      <c r="I23" s="11" t="s">
        <v>417</v>
      </c>
      <c r="J23" s="11" t="s">
        <v>417</v>
      </c>
    </row>
    <row r="24" spans="1:10" ht="12" customHeight="1" x14ac:dyDescent="0.2">
      <c r="A24" s="2" t="str">
        <f>"Dec "&amp;RIGHT(A6,4)</f>
        <v>Dec 2025</v>
      </c>
      <c r="B24" s="11">
        <v>473</v>
      </c>
      <c r="C24" s="11">
        <v>67880</v>
      </c>
      <c r="D24" s="11">
        <v>581206</v>
      </c>
      <c r="E24" s="11">
        <v>17284</v>
      </c>
      <c r="F24" s="11">
        <v>69583</v>
      </c>
      <c r="G24" s="11">
        <v>4793819</v>
      </c>
      <c r="H24" s="11">
        <v>17757</v>
      </c>
      <c r="I24" s="11">
        <v>137463</v>
      </c>
      <c r="J24" s="11">
        <v>5375025</v>
      </c>
    </row>
    <row r="25" spans="1:10" ht="12" customHeight="1" x14ac:dyDescent="0.2">
      <c r="A25" s="2" t="str">
        <f>"Jan "&amp;RIGHT(A6,4)+1</f>
        <v>Jan 2026</v>
      </c>
      <c r="B25" s="11" t="s">
        <v>417</v>
      </c>
      <c r="C25" s="11" t="s">
        <v>417</v>
      </c>
      <c r="D25" s="11" t="s">
        <v>417</v>
      </c>
      <c r="E25" s="11" t="s">
        <v>417</v>
      </c>
      <c r="F25" s="11" t="s">
        <v>417</v>
      </c>
      <c r="G25" s="11" t="s">
        <v>417</v>
      </c>
      <c r="H25" s="11" t="s">
        <v>417</v>
      </c>
      <c r="I25" s="11" t="s">
        <v>417</v>
      </c>
      <c r="J25" s="11" t="s">
        <v>417</v>
      </c>
    </row>
    <row r="26" spans="1:10" ht="12" customHeight="1" x14ac:dyDescent="0.2">
      <c r="A26" s="2" t="str">
        <f>"Feb "&amp;RIGHT(A6,4)+1</f>
        <v>Feb 2026</v>
      </c>
      <c r="B26" s="11" t="s">
        <v>417</v>
      </c>
      <c r="C26" s="11" t="s">
        <v>417</v>
      </c>
      <c r="D26" s="11" t="s">
        <v>417</v>
      </c>
      <c r="E26" s="11" t="s">
        <v>417</v>
      </c>
      <c r="F26" s="11" t="s">
        <v>417</v>
      </c>
      <c r="G26" s="11" t="s">
        <v>417</v>
      </c>
      <c r="H26" s="11" t="s">
        <v>417</v>
      </c>
      <c r="I26" s="11" t="s">
        <v>417</v>
      </c>
      <c r="J26" s="11" t="s">
        <v>417</v>
      </c>
    </row>
    <row r="27" spans="1:10" ht="12" customHeight="1" x14ac:dyDescent="0.2">
      <c r="A27" s="2" t="str">
        <f>"Mar "&amp;RIGHT(A6,4)+1</f>
        <v>Mar 2026</v>
      </c>
      <c r="B27" s="11">
        <v>441</v>
      </c>
      <c r="C27" s="11">
        <v>62177</v>
      </c>
      <c r="D27" s="11">
        <v>585075</v>
      </c>
      <c r="E27" s="11">
        <v>16668</v>
      </c>
      <c r="F27" s="11">
        <v>65801</v>
      </c>
      <c r="G27" s="11">
        <v>4540927</v>
      </c>
      <c r="H27" s="11">
        <v>17109</v>
      </c>
      <c r="I27" s="11">
        <v>127978</v>
      </c>
      <c r="J27" s="11">
        <v>5126002</v>
      </c>
    </row>
    <row r="28" spans="1:10" ht="12" customHeight="1" x14ac:dyDescent="0.2">
      <c r="A28" s="2" t="str">
        <f>"Apr "&amp;RIGHT(A6,4)+1</f>
        <v>Apr 2026</v>
      </c>
      <c r="B28" s="11" t="s">
        <v>417</v>
      </c>
      <c r="C28" s="11" t="s">
        <v>417</v>
      </c>
      <c r="D28" s="11" t="s">
        <v>417</v>
      </c>
      <c r="E28" s="11" t="s">
        <v>417</v>
      </c>
      <c r="F28" s="11" t="s">
        <v>417</v>
      </c>
      <c r="G28" s="11" t="s">
        <v>417</v>
      </c>
      <c r="H28" s="11" t="s">
        <v>417</v>
      </c>
      <c r="I28" s="11" t="s">
        <v>417</v>
      </c>
      <c r="J28" s="11" t="s">
        <v>417</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row>
    <row r="34" spans="1:10" ht="12" customHeight="1" x14ac:dyDescent="0.2">
      <c r="A34" s="12" t="s">
        <v>55</v>
      </c>
      <c r="B34" s="13">
        <v>457</v>
      </c>
      <c r="C34" s="13">
        <v>65028.5</v>
      </c>
      <c r="D34" s="13">
        <v>583140.5</v>
      </c>
      <c r="E34" s="13">
        <v>16976</v>
      </c>
      <c r="F34" s="13">
        <v>67692</v>
      </c>
      <c r="G34" s="13">
        <v>4667373</v>
      </c>
      <c r="H34" s="13">
        <v>17433</v>
      </c>
      <c r="I34" s="13">
        <v>132720.5</v>
      </c>
      <c r="J34" s="13">
        <v>5250513.5</v>
      </c>
    </row>
    <row r="35" spans="1:10" ht="12" customHeight="1" x14ac:dyDescent="0.2">
      <c r="A35" s="14" t="str">
        <f>"Total "&amp;MID(A20,7,LEN(A20)-13)&amp;" Months"</f>
        <v>Total 7 Months</v>
      </c>
      <c r="B35" s="15">
        <v>457</v>
      </c>
      <c r="C35" s="15">
        <v>65028.5</v>
      </c>
      <c r="D35" s="15">
        <v>583140.5</v>
      </c>
      <c r="E35" s="15">
        <v>16976</v>
      </c>
      <c r="F35" s="15">
        <v>67692</v>
      </c>
      <c r="G35" s="15">
        <v>4667373</v>
      </c>
      <c r="H35" s="15">
        <v>17433</v>
      </c>
      <c r="I35" s="15">
        <v>132720.5</v>
      </c>
      <c r="J35" s="15">
        <v>5250513.5</v>
      </c>
    </row>
    <row r="36" spans="1:10" ht="12" customHeight="1" x14ac:dyDescent="0.2">
      <c r="A36" s="75"/>
      <c r="B36" s="75"/>
      <c r="C36" s="75"/>
      <c r="D36" s="75"/>
      <c r="E36" s="75"/>
      <c r="F36" s="75"/>
      <c r="G36" s="75"/>
      <c r="H36" s="75"/>
      <c r="I36" s="75"/>
      <c r="J36" s="75"/>
    </row>
    <row r="37" spans="1:10" ht="99.95" customHeight="1" x14ac:dyDescent="0.2">
      <c r="A37" s="76" t="s">
        <v>98</v>
      </c>
      <c r="B37" s="76"/>
      <c r="C37" s="76"/>
      <c r="D37" s="76"/>
      <c r="E37" s="76"/>
      <c r="F37" s="76"/>
      <c r="G37" s="76"/>
      <c r="H37" s="76"/>
      <c r="I37" s="76"/>
      <c r="J37" s="76"/>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J37"/>
  <sheetViews>
    <sheetView showGridLines="0" workbookViewId="0">
      <selection activeCell="J1" sqref="J1"/>
    </sheetView>
  </sheetViews>
  <sheetFormatPr defaultRowHeight="12.75" x14ac:dyDescent="0.2"/>
  <cols>
    <col min="1" max="10" width="11.42578125" customWidth="1"/>
  </cols>
  <sheetData>
    <row r="1" spans="1:10" ht="12" customHeight="1" x14ac:dyDescent="0.2">
      <c r="A1" s="77" t="s">
        <v>438</v>
      </c>
      <c r="B1" s="77"/>
      <c r="C1" s="77"/>
      <c r="D1" s="77"/>
      <c r="E1" s="77"/>
      <c r="F1" s="77"/>
      <c r="G1" s="77"/>
      <c r="H1" s="77"/>
      <c r="I1" s="77"/>
      <c r="J1" s="74">
        <v>46213</v>
      </c>
    </row>
    <row r="2" spans="1:10" ht="12" customHeight="1" x14ac:dyDescent="0.2">
      <c r="A2" s="78" t="s">
        <v>206</v>
      </c>
      <c r="B2" s="78"/>
      <c r="C2" s="78"/>
      <c r="D2" s="78"/>
      <c r="E2" s="78"/>
      <c r="F2" s="78"/>
      <c r="G2" s="78"/>
      <c r="H2" s="78"/>
      <c r="I2" s="78"/>
      <c r="J2" s="1"/>
    </row>
    <row r="3" spans="1:10" ht="24" customHeight="1" x14ac:dyDescent="0.2">
      <c r="A3" s="79" t="s">
        <v>50</v>
      </c>
      <c r="B3" s="81" t="s">
        <v>205</v>
      </c>
      <c r="C3" s="81"/>
      <c r="D3" s="82"/>
      <c r="E3" s="81" t="s">
        <v>207</v>
      </c>
      <c r="F3" s="81"/>
      <c r="G3" s="82"/>
      <c r="H3" s="81" t="s">
        <v>208</v>
      </c>
      <c r="I3" s="81"/>
      <c r="J3" s="81"/>
    </row>
    <row r="4" spans="1:10" ht="24" customHeight="1" x14ac:dyDescent="0.2">
      <c r="A4" s="80"/>
      <c r="B4" s="10" t="s">
        <v>97</v>
      </c>
      <c r="C4" s="10" t="s">
        <v>95</v>
      </c>
      <c r="D4" s="10" t="s">
        <v>96</v>
      </c>
      <c r="E4" s="10" t="s">
        <v>97</v>
      </c>
      <c r="F4" s="10" t="s">
        <v>95</v>
      </c>
      <c r="G4" s="10" t="s">
        <v>96</v>
      </c>
      <c r="H4" s="10" t="s">
        <v>97</v>
      </c>
      <c r="I4" s="10" t="s">
        <v>95</v>
      </c>
      <c r="J4" s="9" t="s">
        <v>96</v>
      </c>
    </row>
    <row r="5" spans="1:10" ht="12" customHeight="1" x14ac:dyDescent="0.2">
      <c r="A5" s="1"/>
      <c r="B5" s="75" t="str">
        <f>REPT("-",101)&amp;" Number "&amp;REPT("-",101)</f>
        <v>----------------------------------------------------------------------------------------------------- Number -----------------------------------------------------------------------------------------------------</v>
      </c>
      <c r="C5" s="75"/>
      <c r="D5" s="75"/>
      <c r="E5" s="75"/>
      <c r="F5" s="75"/>
      <c r="G5" s="75"/>
      <c r="H5" s="75"/>
      <c r="I5" s="75"/>
      <c r="J5" s="75"/>
    </row>
    <row r="6" spans="1:10" ht="12" customHeight="1" x14ac:dyDescent="0.2">
      <c r="A6" s="3" t="s">
        <v>418</v>
      </c>
    </row>
    <row r="7" spans="1:10" ht="12" customHeight="1" x14ac:dyDescent="0.2">
      <c r="A7" s="2" t="str">
        <f>"Oct "&amp;RIGHT(A6,4)-1</f>
        <v>Oct 2024</v>
      </c>
      <c r="B7" s="11">
        <v>7506</v>
      </c>
      <c r="C7" s="11">
        <v>15986</v>
      </c>
      <c r="D7" s="11">
        <v>795440</v>
      </c>
      <c r="E7" s="11">
        <v>979</v>
      </c>
      <c r="F7" s="11">
        <v>2181</v>
      </c>
      <c r="G7" s="11">
        <v>77037</v>
      </c>
      <c r="H7" s="11">
        <v>1678</v>
      </c>
      <c r="I7" s="11">
        <v>10049</v>
      </c>
      <c r="J7" s="11">
        <v>325592</v>
      </c>
    </row>
    <row r="8" spans="1:10" ht="12" customHeight="1" x14ac:dyDescent="0.2">
      <c r="A8" s="2" t="str">
        <f>"Nov "&amp;RIGHT(A6,4)-1</f>
        <v>Nov 2024</v>
      </c>
      <c r="B8" s="11" t="s">
        <v>417</v>
      </c>
      <c r="C8" s="11" t="s">
        <v>417</v>
      </c>
      <c r="D8" s="11" t="s">
        <v>417</v>
      </c>
      <c r="E8" s="11" t="s">
        <v>417</v>
      </c>
      <c r="F8" s="11" t="s">
        <v>417</v>
      </c>
      <c r="G8" s="11" t="s">
        <v>417</v>
      </c>
      <c r="H8" s="11" t="s">
        <v>417</v>
      </c>
      <c r="I8" s="11" t="s">
        <v>417</v>
      </c>
      <c r="J8" s="11" t="s">
        <v>417</v>
      </c>
    </row>
    <row r="9" spans="1:10" ht="12" customHeight="1" x14ac:dyDescent="0.2">
      <c r="A9" s="2" t="str">
        <f>"Dec "&amp;RIGHT(A6,4)-1</f>
        <v>Dec 2024</v>
      </c>
      <c r="B9" s="11" t="s">
        <v>417</v>
      </c>
      <c r="C9" s="11" t="s">
        <v>417</v>
      </c>
      <c r="D9" s="11" t="s">
        <v>417</v>
      </c>
      <c r="E9" s="11" t="s">
        <v>417</v>
      </c>
      <c r="F9" s="11" t="s">
        <v>417</v>
      </c>
      <c r="G9" s="11" t="s">
        <v>417</v>
      </c>
      <c r="H9" s="11" t="s">
        <v>417</v>
      </c>
      <c r="I9" s="11" t="s">
        <v>417</v>
      </c>
      <c r="J9" s="11" t="s">
        <v>417</v>
      </c>
    </row>
    <row r="10" spans="1:10" ht="12" customHeight="1" x14ac:dyDescent="0.2">
      <c r="A10" s="2" t="str">
        <f>"Jan "&amp;RIGHT(A6,4)</f>
        <v>Jan 2025</v>
      </c>
      <c r="B10" s="11" t="s">
        <v>417</v>
      </c>
      <c r="C10" s="11" t="s">
        <v>417</v>
      </c>
      <c r="D10" s="11" t="s">
        <v>417</v>
      </c>
      <c r="E10" s="11" t="s">
        <v>417</v>
      </c>
      <c r="F10" s="11" t="s">
        <v>417</v>
      </c>
      <c r="G10" s="11" t="s">
        <v>417</v>
      </c>
      <c r="H10" s="11" t="s">
        <v>417</v>
      </c>
      <c r="I10" s="11" t="s">
        <v>417</v>
      </c>
      <c r="J10" s="11" t="s">
        <v>417</v>
      </c>
    </row>
    <row r="11" spans="1:10" ht="12" customHeight="1" x14ac:dyDescent="0.2">
      <c r="A11" s="2" t="str">
        <f>"Feb "&amp;RIGHT(A6,4)</f>
        <v>Feb 2025</v>
      </c>
      <c r="B11" s="11" t="s">
        <v>417</v>
      </c>
      <c r="C11" s="11" t="s">
        <v>417</v>
      </c>
      <c r="D11" s="11" t="s">
        <v>417</v>
      </c>
      <c r="E11" s="11" t="s">
        <v>417</v>
      </c>
      <c r="F11" s="11" t="s">
        <v>417</v>
      </c>
      <c r="G11" s="11" t="s">
        <v>417</v>
      </c>
      <c r="H11" s="11" t="s">
        <v>417</v>
      </c>
      <c r="I11" s="11" t="s">
        <v>417</v>
      </c>
      <c r="J11" s="11" t="s">
        <v>417</v>
      </c>
    </row>
    <row r="12" spans="1:10" ht="12" customHeight="1" x14ac:dyDescent="0.2">
      <c r="A12" s="2" t="str">
        <f>"Mar "&amp;RIGHT(A6,4)</f>
        <v>Mar 2025</v>
      </c>
      <c r="B12" s="11">
        <v>7633</v>
      </c>
      <c r="C12" s="11">
        <v>16347</v>
      </c>
      <c r="D12" s="11">
        <v>830867</v>
      </c>
      <c r="E12" s="11">
        <v>840</v>
      </c>
      <c r="F12" s="11">
        <v>2016</v>
      </c>
      <c r="G12" s="11">
        <v>64308</v>
      </c>
      <c r="H12" s="11">
        <v>1700</v>
      </c>
      <c r="I12" s="11">
        <v>10104</v>
      </c>
      <c r="J12" s="11">
        <v>331419</v>
      </c>
    </row>
    <row r="13" spans="1:10" ht="12" customHeight="1" x14ac:dyDescent="0.2">
      <c r="A13" s="2" t="str">
        <f>"Apr "&amp;RIGHT(A6,4)</f>
        <v>Apr 2025</v>
      </c>
      <c r="B13" s="11" t="s">
        <v>417</v>
      </c>
      <c r="C13" s="11" t="s">
        <v>417</v>
      </c>
      <c r="D13" s="11" t="s">
        <v>417</v>
      </c>
      <c r="E13" s="11" t="s">
        <v>417</v>
      </c>
      <c r="F13" s="11" t="s">
        <v>417</v>
      </c>
      <c r="G13" s="11" t="s">
        <v>417</v>
      </c>
      <c r="H13" s="11" t="s">
        <v>417</v>
      </c>
      <c r="I13" s="11" t="s">
        <v>417</v>
      </c>
      <c r="J13" s="11" t="s">
        <v>417</v>
      </c>
    </row>
    <row r="14" spans="1:10" ht="12" customHeight="1" x14ac:dyDescent="0.2">
      <c r="A14" s="2" t="str">
        <f>"May "&amp;RIGHT(A6,4)</f>
        <v>May 2025</v>
      </c>
      <c r="B14" s="11" t="s">
        <v>417</v>
      </c>
      <c r="C14" s="11" t="s">
        <v>417</v>
      </c>
      <c r="D14" s="11" t="s">
        <v>417</v>
      </c>
      <c r="E14" s="11" t="s">
        <v>417</v>
      </c>
      <c r="F14" s="11" t="s">
        <v>417</v>
      </c>
      <c r="G14" s="11" t="s">
        <v>417</v>
      </c>
      <c r="H14" s="11" t="s">
        <v>417</v>
      </c>
      <c r="I14" s="11" t="s">
        <v>417</v>
      </c>
      <c r="J14" s="11" t="s">
        <v>417</v>
      </c>
    </row>
    <row r="15" spans="1:10" ht="12" customHeight="1" x14ac:dyDescent="0.2">
      <c r="A15" s="2" t="str">
        <f>"Jun "&amp;RIGHT(A6,4)</f>
        <v>Jun 2025</v>
      </c>
      <c r="B15" s="11" t="s">
        <v>417</v>
      </c>
      <c r="C15" s="11" t="s">
        <v>417</v>
      </c>
      <c r="D15" s="11" t="s">
        <v>417</v>
      </c>
      <c r="E15" s="11" t="s">
        <v>417</v>
      </c>
      <c r="F15" s="11" t="s">
        <v>417</v>
      </c>
      <c r="G15" s="11" t="s">
        <v>417</v>
      </c>
      <c r="H15" s="11" t="s">
        <v>417</v>
      </c>
      <c r="I15" s="11" t="s">
        <v>417</v>
      </c>
      <c r="J15" s="11" t="s">
        <v>417</v>
      </c>
    </row>
    <row r="16" spans="1:10" ht="12" customHeight="1" x14ac:dyDescent="0.2">
      <c r="A16" s="2" t="str">
        <f>"Jul "&amp;RIGHT(A6,4)</f>
        <v>Jul 2025</v>
      </c>
      <c r="B16" s="11" t="s">
        <v>417</v>
      </c>
      <c r="C16" s="11" t="s">
        <v>417</v>
      </c>
      <c r="D16" s="11" t="s">
        <v>417</v>
      </c>
      <c r="E16" s="11" t="s">
        <v>417</v>
      </c>
      <c r="F16" s="11" t="s">
        <v>417</v>
      </c>
      <c r="G16" s="11" t="s">
        <v>417</v>
      </c>
      <c r="H16" s="11" t="s">
        <v>417</v>
      </c>
      <c r="I16" s="11" t="s">
        <v>417</v>
      </c>
      <c r="J16" s="11" t="s">
        <v>417</v>
      </c>
    </row>
    <row r="17" spans="1:10" ht="12" customHeight="1" x14ac:dyDescent="0.2">
      <c r="A17" s="2" t="str">
        <f>"Aug "&amp;RIGHT(A6,4)</f>
        <v>Aug 2025</v>
      </c>
      <c r="B17" s="11" t="s">
        <v>417</v>
      </c>
      <c r="C17" s="11" t="s">
        <v>417</v>
      </c>
      <c r="D17" s="11" t="s">
        <v>417</v>
      </c>
      <c r="E17" s="11" t="s">
        <v>417</v>
      </c>
      <c r="F17" s="11" t="s">
        <v>417</v>
      </c>
      <c r="G17" s="11" t="s">
        <v>417</v>
      </c>
      <c r="H17" s="11" t="s">
        <v>417</v>
      </c>
      <c r="I17" s="11" t="s">
        <v>417</v>
      </c>
      <c r="J17" s="11" t="s">
        <v>417</v>
      </c>
    </row>
    <row r="18" spans="1:10" ht="12" customHeight="1" x14ac:dyDescent="0.2">
      <c r="A18" s="2" t="str">
        <f>"Sep "&amp;RIGHT(A6,4)</f>
        <v>Sep 2025</v>
      </c>
      <c r="B18" s="11" t="s">
        <v>417</v>
      </c>
      <c r="C18" s="11" t="s">
        <v>417</v>
      </c>
      <c r="D18" s="11" t="s">
        <v>417</v>
      </c>
      <c r="E18" s="11" t="s">
        <v>417</v>
      </c>
      <c r="F18" s="11" t="s">
        <v>417</v>
      </c>
      <c r="G18" s="11" t="s">
        <v>417</v>
      </c>
      <c r="H18" s="11" t="s">
        <v>417</v>
      </c>
      <c r="I18" s="11" t="s">
        <v>417</v>
      </c>
      <c r="J18" s="11" t="s">
        <v>417</v>
      </c>
    </row>
    <row r="19" spans="1:10" ht="12" customHeight="1" x14ac:dyDescent="0.2">
      <c r="A19" s="12" t="s">
        <v>55</v>
      </c>
      <c r="B19" s="13">
        <v>7569.5</v>
      </c>
      <c r="C19" s="13">
        <v>16166.5</v>
      </c>
      <c r="D19" s="13">
        <v>813153.5</v>
      </c>
      <c r="E19" s="13">
        <v>909.5</v>
      </c>
      <c r="F19" s="13">
        <v>2098.5</v>
      </c>
      <c r="G19" s="13">
        <v>70672.5</v>
      </c>
      <c r="H19" s="13">
        <v>1689</v>
      </c>
      <c r="I19" s="13">
        <v>10076.5</v>
      </c>
      <c r="J19" s="13">
        <v>328505.5</v>
      </c>
    </row>
    <row r="20" spans="1:10" ht="12" customHeight="1" x14ac:dyDescent="0.2">
      <c r="A20" s="14" t="s">
        <v>419</v>
      </c>
      <c r="B20" s="15">
        <v>7569.5</v>
      </c>
      <c r="C20" s="15">
        <v>16166.5</v>
      </c>
      <c r="D20" s="15">
        <v>813153.5</v>
      </c>
      <c r="E20" s="15">
        <v>909.5</v>
      </c>
      <c r="F20" s="15">
        <v>2098.5</v>
      </c>
      <c r="G20" s="15">
        <v>70672.5</v>
      </c>
      <c r="H20" s="15">
        <v>1689</v>
      </c>
      <c r="I20" s="15">
        <v>10076.5</v>
      </c>
      <c r="J20" s="15">
        <v>328505.5</v>
      </c>
    </row>
    <row r="21" spans="1:10" ht="12" customHeight="1" x14ac:dyDescent="0.2">
      <c r="A21" s="3" t="str">
        <f>"FY "&amp;RIGHT(A6,4)+1</f>
        <v>FY 2026</v>
      </c>
    </row>
    <row r="22" spans="1:10" ht="12" customHeight="1" x14ac:dyDescent="0.2">
      <c r="A22" s="2" t="str">
        <f>"Oct "&amp;RIGHT(A6,4)</f>
        <v>Oct 2025</v>
      </c>
      <c r="B22" s="11">
        <v>7519</v>
      </c>
      <c r="C22" s="11">
        <v>16482</v>
      </c>
      <c r="D22" s="11">
        <v>819770</v>
      </c>
      <c r="E22" s="11">
        <v>813</v>
      </c>
      <c r="F22" s="11">
        <v>1902</v>
      </c>
      <c r="G22" s="11">
        <v>62826</v>
      </c>
      <c r="H22" s="11">
        <v>1727</v>
      </c>
      <c r="I22" s="11">
        <v>10141</v>
      </c>
      <c r="J22" s="11">
        <v>345896</v>
      </c>
    </row>
    <row r="23" spans="1:10" ht="12" customHeight="1" x14ac:dyDescent="0.2">
      <c r="A23" s="2" t="str">
        <f>"Nov "&amp;RIGHT(A6,4)</f>
        <v>Nov 2025</v>
      </c>
      <c r="B23" s="11" t="s">
        <v>417</v>
      </c>
      <c r="C23" s="11" t="s">
        <v>417</v>
      </c>
      <c r="D23" s="11" t="s">
        <v>417</v>
      </c>
      <c r="E23" s="11" t="s">
        <v>417</v>
      </c>
      <c r="F23" s="11" t="s">
        <v>417</v>
      </c>
      <c r="G23" s="11" t="s">
        <v>417</v>
      </c>
      <c r="H23" s="11" t="s">
        <v>417</v>
      </c>
      <c r="I23" s="11" t="s">
        <v>417</v>
      </c>
      <c r="J23" s="11" t="s">
        <v>417</v>
      </c>
    </row>
    <row r="24" spans="1:10" ht="12" customHeight="1" x14ac:dyDescent="0.2">
      <c r="A24" s="2" t="str">
        <f>"Dec "&amp;RIGHT(A6,4)</f>
        <v>Dec 2025</v>
      </c>
      <c r="B24" s="11" t="s">
        <v>417</v>
      </c>
      <c r="C24" s="11" t="s">
        <v>417</v>
      </c>
      <c r="D24" s="11" t="s">
        <v>417</v>
      </c>
      <c r="E24" s="11" t="s">
        <v>417</v>
      </c>
      <c r="F24" s="11" t="s">
        <v>417</v>
      </c>
      <c r="G24" s="11" t="s">
        <v>417</v>
      </c>
      <c r="H24" s="11" t="s">
        <v>417</v>
      </c>
      <c r="I24" s="11" t="s">
        <v>417</v>
      </c>
      <c r="J24" s="11" t="s">
        <v>417</v>
      </c>
    </row>
    <row r="25" spans="1:10" ht="12" customHeight="1" x14ac:dyDescent="0.2">
      <c r="A25" s="2" t="str">
        <f>"Jan "&amp;RIGHT(A6,4)+1</f>
        <v>Jan 2026</v>
      </c>
      <c r="B25" s="11" t="s">
        <v>417</v>
      </c>
      <c r="C25" s="11" t="s">
        <v>417</v>
      </c>
      <c r="D25" s="11" t="s">
        <v>417</v>
      </c>
      <c r="E25" s="11" t="s">
        <v>417</v>
      </c>
      <c r="F25" s="11" t="s">
        <v>417</v>
      </c>
      <c r="G25" s="11" t="s">
        <v>417</v>
      </c>
      <c r="H25" s="11" t="s">
        <v>417</v>
      </c>
      <c r="I25" s="11" t="s">
        <v>417</v>
      </c>
      <c r="J25" s="11" t="s">
        <v>417</v>
      </c>
    </row>
    <row r="26" spans="1:10" ht="12" customHeight="1" x14ac:dyDescent="0.2">
      <c r="A26" s="2" t="str">
        <f>"Feb "&amp;RIGHT(A6,4)+1</f>
        <v>Feb 2026</v>
      </c>
      <c r="B26" s="11" t="s">
        <v>417</v>
      </c>
      <c r="C26" s="11" t="s">
        <v>417</v>
      </c>
      <c r="D26" s="11" t="s">
        <v>417</v>
      </c>
      <c r="E26" s="11" t="s">
        <v>417</v>
      </c>
      <c r="F26" s="11" t="s">
        <v>417</v>
      </c>
      <c r="G26" s="11" t="s">
        <v>417</v>
      </c>
      <c r="H26" s="11" t="s">
        <v>417</v>
      </c>
      <c r="I26" s="11" t="s">
        <v>417</v>
      </c>
      <c r="J26" s="11" t="s">
        <v>417</v>
      </c>
    </row>
    <row r="27" spans="1:10" ht="12" customHeight="1" x14ac:dyDescent="0.2">
      <c r="A27" s="2" t="str">
        <f>"Mar "&amp;RIGHT(A6,4)+1</f>
        <v>Mar 2026</v>
      </c>
      <c r="B27" s="11">
        <v>7297</v>
      </c>
      <c r="C27" s="11">
        <v>15755</v>
      </c>
      <c r="D27" s="11">
        <v>766927</v>
      </c>
      <c r="E27" s="11">
        <v>728</v>
      </c>
      <c r="F27" s="11">
        <v>1892</v>
      </c>
      <c r="G27" s="11">
        <v>59418</v>
      </c>
      <c r="H27" s="11">
        <v>1554</v>
      </c>
      <c r="I27" s="11">
        <v>9118</v>
      </c>
      <c r="J27" s="11">
        <v>422982</v>
      </c>
    </row>
    <row r="28" spans="1:10" ht="12" customHeight="1" x14ac:dyDescent="0.2">
      <c r="A28" s="2" t="str">
        <f>"Apr "&amp;RIGHT(A6,4)+1</f>
        <v>Apr 2026</v>
      </c>
      <c r="B28" s="11" t="s">
        <v>417</v>
      </c>
      <c r="C28" s="11" t="s">
        <v>417</v>
      </c>
      <c r="D28" s="11" t="s">
        <v>417</v>
      </c>
      <c r="E28" s="11" t="s">
        <v>417</v>
      </c>
      <c r="F28" s="11" t="s">
        <v>417</v>
      </c>
      <c r="G28" s="11" t="s">
        <v>417</v>
      </c>
      <c r="H28" s="11" t="s">
        <v>417</v>
      </c>
      <c r="I28" s="11" t="s">
        <v>417</v>
      </c>
      <c r="J28" s="11" t="s">
        <v>417</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row>
    <row r="34" spans="1:10" ht="12" customHeight="1" x14ac:dyDescent="0.2">
      <c r="A34" s="12" t="s">
        <v>55</v>
      </c>
      <c r="B34" s="13">
        <v>7408</v>
      </c>
      <c r="C34" s="13">
        <v>16118.5</v>
      </c>
      <c r="D34" s="13">
        <v>793348.5</v>
      </c>
      <c r="E34" s="13">
        <v>770.5</v>
      </c>
      <c r="F34" s="13">
        <v>1897</v>
      </c>
      <c r="G34" s="13">
        <v>61122</v>
      </c>
      <c r="H34" s="13">
        <v>1640.5</v>
      </c>
      <c r="I34" s="13">
        <v>9629.5</v>
      </c>
      <c r="J34" s="13">
        <v>384439</v>
      </c>
    </row>
    <row r="35" spans="1:10" ht="12" customHeight="1" x14ac:dyDescent="0.2">
      <c r="A35" s="14" t="str">
        <f>"Total "&amp;MID(A20,7,LEN(A20)-13)&amp;" Months"</f>
        <v>Total 7 Months</v>
      </c>
      <c r="B35" s="15">
        <v>7408</v>
      </c>
      <c r="C35" s="15">
        <v>16118.5</v>
      </c>
      <c r="D35" s="15">
        <v>793348.5</v>
      </c>
      <c r="E35" s="15">
        <v>770.5</v>
      </c>
      <c r="F35" s="15">
        <v>1897</v>
      </c>
      <c r="G35" s="15">
        <v>61122</v>
      </c>
      <c r="H35" s="15">
        <v>1640.5</v>
      </c>
      <c r="I35" s="15">
        <v>9629.5</v>
      </c>
      <c r="J35" s="15">
        <v>384439</v>
      </c>
    </row>
    <row r="36" spans="1:10" ht="12" customHeight="1" x14ac:dyDescent="0.2">
      <c r="A36" s="75"/>
      <c r="B36" s="75"/>
      <c r="C36" s="75"/>
      <c r="D36" s="75"/>
      <c r="E36" s="75"/>
      <c r="F36" s="75"/>
      <c r="G36" s="75"/>
      <c r="H36" s="75"/>
      <c r="I36" s="75"/>
      <c r="J36" s="75"/>
    </row>
    <row r="37" spans="1:10" ht="69.95" customHeight="1" x14ac:dyDescent="0.2">
      <c r="A37" s="76" t="s">
        <v>99</v>
      </c>
      <c r="B37" s="76"/>
      <c r="C37" s="76"/>
      <c r="D37" s="76"/>
      <c r="E37" s="76"/>
      <c r="F37" s="76"/>
      <c r="G37" s="76"/>
      <c r="H37" s="76"/>
      <c r="I37" s="76"/>
      <c r="J37" s="76"/>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K35"/>
  <sheetViews>
    <sheetView showGridLines="0" workbookViewId="0">
      <selection activeCell="K1" sqref="K1"/>
    </sheetView>
  </sheetViews>
  <sheetFormatPr defaultRowHeight="12.75" x14ac:dyDescent="0.2"/>
  <cols>
    <col min="1" max="1" width="12.85546875" customWidth="1"/>
    <col min="2" max="11" width="11.42578125" customWidth="1"/>
  </cols>
  <sheetData>
    <row r="1" spans="1:11" ht="12" customHeight="1" x14ac:dyDescent="0.2">
      <c r="A1" s="77" t="s">
        <v>438</v>
      </c>
      <c r="B1" s="77"/>
      <c r="C1" s="77"/>
      <c r="D1" s="77"/>
      <c r="E1" s="77"/>
      <c r="F1" s="77"/>
      <c r="G1" s="77"/>
      <c r="H1" s="77"/>
      <c r="I1" s="77"/>
      <c r="J1" s="77"/>
      <c r="K1" s="74">
        <v>46213</v>
      </c>
    </row>
    <row r="2" spans="1:11" ht="12" customHeight="1" x14ac:dyDescent="0.2">
      <c r="A2" s="78" t="s">
        <v>100</v>
      </c>
      <c r="B2" s="78"/>
      <c r="C2" s="78"/>
      <c r="D2" s="78"/>
      <c r="E2" s="78"/>
      <c r="F2" s="78"/>
      <c r="G2" s="78"/>
      <c r="H2" s="78"/>
      <c r="I2" s="78"/>
      <c r="J2" s="78"/>
      <c r="K2" s="1"/>
    </row>
    <row r="3" spans="1:11" ht="24" customHeight="1" x14ac:dyDescent="0.2">
      <c r="A3" s="79" t="s">
        <v>50</v>
      </c>
      <c r="B3" s="81" t="s">
        <v>101</v>
      </c>
      <c r="C3" s="81"/>
      <c r="D3" s="81"/>
      <c r="E3" s="81"/>
      <c r="F3" s="82"/>
      <c r="G3" s="81" t="s">
        <v>102</v>
      </c>
      <c r="H3" s="81"/>
      <c r="I3" s="81"/>
      <c r="J3" s="81"/>
      <c r="K3" s="81"/>
    </row>
    <row r="4" spans="1:11" ht="24" customHeight="1" x14ac:dyDescent="0.2">
      <c r="A4" s="80"/>
      <c r="B4" s="10" t="s">
        <v>103</v>
      </c>
      <c r="C4" s="10" t="s">
        <v>104</v>
      </c>
      <c r="D4" s="10" t="s">
        <v>105</v>
      </c>
      <c r="E4" s="10" t="s">
        <v>106</v>
      </c>
      <c r="F4" s="10" t="s">
        <v>55</v>
      </c>
      <c r="G4" s="10" t="s">
        <v>103</v>
      </c>
      <c r="H4" s="10" t="s">
        <v>104</v>
      </c>
      <c r="I4" s="10" t="s">
        <v>105</v>
      </c>
      <c r="J4" s="10" t="s">
        <v>106</v>
      </c>
      <c r="K4" s="9" t="s">
        <v>55</v>
      </c>
    </row>
    <row r="5" spans="1:11" ht="12" customHeight="1" x14ac:dyDescent="0.2">
      <c r="A5" s="1"/>
      <c r="B5" s="75" t="str">
        <f>REPT("-",112)&amp;" Number "&amp;REPT("-",112)</f>
        <v>---------------------------------------------------------------------------------------------------------------- Number ----------------------------------------------------------------------------------------------------------------</v>
      </c>
      <c r="C5" s="75"/>
      <c r="D5" s="75"/>
      <c r="E5" s="75"/>
      <c r="F5" s="75"/>
      <c r="G5" s="75"/>
      <c r="H5" s="75"/>
      <c r="I5" s="75"/>
      <c r="J5" s="75"/>
      <c r="K5" s="75"/>
    </row>
    <row r="6" spans="1:11" ht="12" customHeight="1" x14ac:dyDescent="0.2">
      <c r="A6" s="3" t="s">
        <v>418</v>
      </c>
    </row>
    <row r="7" spans="1:11" ht="12" customHeight="1" x14ac:dyDescent="0.2">
      <c r="A7" s="2" t="str">
        <f>"Oct "&amp;RIGHT(A6,4)-1</f>
        <v>Oct 2024</v>
      </c>
      <c r="B7" s="11">
        <v>6573917</v>
      </c>
      <c r="C7" s="11">
        <v>7399938</v>
      </c>
      <c r="D7" s="11">
        <v>3888107</v>
      </c>
      <c r="E7" s="11">
        <v>10339777</v>
      </c>
      <c r="F7" s="11">
        <v>28201739</v>
      </c>
      <c r="G7" s="11">
        <v>28017192</v>
      </c>
      <c r="H7" s="11">
        <v>31553634</v>
      </c>
      <c r="I7" s="11">
        <v>29054107</v>
      </c>
      <c r="J7" s="11">
        <v>43018728</v>
      </c>
      <c r="K7" s="11">
        <v>131643661</v>
      </c>
    </row>
    <row r="8" spans="1:11" ht="12" customHeight="1" x14ac:dyDescent="0.2">
      <c r="A8" s="2" t="str">
        <f>"Nov "&amp;RIGHT(A6,4)-1</f>
        <v>Nov 2024</v>
      </c>
      <c r="B8" s="11">
        <v>5442175</v>
      </c>
      <c r="C8" s="11">
        <v>6319029</v>
      </c>
      <c r="D8" s="11">
        <v>3234738</v>
      </c>
      <c r="E8" s="11">
        <v>8615262</v>
      </c>
      <c r="F8" s="11">
        <v>23611204</v>
      </c>
      <c r="G8" s="11">
        <v>22993537</v>
      </c>
      <c r="H8" s="11">
        <v>26011905</v>
      </c>
      <c r="I8" s="11">
        <v>21936409</v>
      </c>
      <c r="J8" s="11">
        <v>34867297</v>
      </c>
      <c r="K8" s="11">
        <v>105809148</v>
      </c>
    </row>
    <row r="9" spans="1:11" ht="12" customHeight="1" x14ac:dyDescent="0.2">
      <c r="A9" s="2" t="str">
        <f>"Dec "&amp;RIGHT(A6,4)-1</f>
        <v>Dec 2024</v>
      </c>
      <c r="B9" s="11">
        <v>5241463</v>
      </c>
      <c r="C9" s="11">
        <v>6279214</v>
      </c>
      <c r="D9" s="11">
        <v>3275102</v>
      </c>
      <c r="E9" s="11">
        <v>8459556</v>
      </c>
      <c r="F9" s="11">
        <v>23255335</v>
      </c>
      <c r="G9" s="11">
        <v>21713162</v>
      </c>
      <c r="H9" s="11">
        <v>24966242</v>
      </c>
      <c r="I9" s="11">
        <v>20275276</v>
      </c>
      <c r="J9" s="11">
        <v>33130688</v>
      </c>
      <c r="K9" s="11">
        <v>100085368</v>
      </c>
    </row>
    <row r="10" spans="1:11" ht="12" customHeight="1" x14ac:dyDescent="0.2">
      <c r="A10" s="2" t="str">
        <f>"Jan "&amp;RIGHT(A6,4)</f>
        <v>Jan 2025</v>
      </c>
      <c r="B10" s="11">
        <v>6013465</v>
      </c>
      <c r="C10" s="11">
        <v>7049716</v>
      </c>
      <c r="D10" s="11">
        <v>3552497</v>
      </c>
      <c r="E10" s="11">
        <v>9541072</v>
      </c>
      <c r="F10" s="11">
        <v>26156750</v>
      </c>
      <c r="G10" s="11">
        <v>24347740</v>
      </c>
      <c r="H10" s="11">
        <v>28113569</v>
      </c>
      <c r="I10" s="11">
        <v>23868576</v>
      </c>
      <c r="J10" s="11">
        <v>37504352</v>
      </c>
      <c r="K10" s="11">
        <v>113834237</v>
      </c>
    </row>
    <row r="11" spans="1:11" ht="12" customHeight="1" x14ac:dyDescent="0.2">
      <c r="A11" s="2" t="str">
        <f>"Feb "&amp;RIGHT(A6,4)</f>
        <v>Feb 2025</v>
      </c>
      <c r="B11" s="11">
        <v>5655460</v>
      </c>
      <c r="C11" s="11">
        <v>6539339</v>
      </c>
      <c r="D11" s="11">
        <v>3353154</v>
      </c>
      <c r="E11" s="11">
        <v>8924809</v>
      </c>
      <c r="F11" s="11">
        <v>24472762</v>
      </c>
      <c r="G11" s="11">
        <v>24180431</v>
      </c>
      <c r="H11" s="11">
        <v>27666572</v>
      </c>
      <c r="I11" s="11">
        <v>25101500</v>
      </c>
      <c r="J11" s="11">
        <v>37319270</v>
      </c>
      <c r="K11" s="11">
        <v>114267773</v>
      </c>
    </row>
    <row r="12" spans="1:11" ht="12" customHeight="1" x14ac:dyDescent="0.2">
      <c r="A12" s="2" t="str">
        <f>"Mar "&amp;RIGHT(A6,4)</f>
        <v>Mar 2025</v>
      </c>
      <c r="B12" s="11">
        <v>6135646</v>
      </c>
      <c r="C12" s="11">
        <v>7215229</v>
      </c>
      <c r="D12" s="11">
        <v>3631250</v>
      </c>
      <c r="E12" s="11">
        <v>9725415</v>
      </c>
      <c r="F12" s="11">
        <v>26707540</v>
      </c>
      <c r="G12" s="11">
        <v>26830812</v>
      </c>
      <c r="H12" s="11">
        <v>31219581</v>
      </c>
      <c r="I12" s="11">
        <v>25738068</v>
      </c>
      <c r="J12" s="11">
        <v>41227534</v>
      </c>
      <c r="K12" s="11">
        <v>125015995</v>
      </c>
    </row>
    <row r="13" spans="1:11" ht="12" customHeight="1" x14ac:dyDescent="0.2">
      <c r="A13" s="2" t="str">
        <f>"Apr "&amp;RIGHT(A6,4)</f>
        <v>Apr 2025</v>
      </c>
      <c r="B13" s="11">
        <v>6409199</v>
      </c>
      <c r="C13" s="11">
        <v>7613664</v>
      </c>
      <c r="D13" s="11">
        <v>3748000</v>
      </c>
      <c r="E13" s="11">
        <v>10157650</v>
      </c>
      <c r="F13" s="11">
        <v>27928513</v>
      </c>
      <c r="G13" s="11">
        <v>28352605</v>
      </c>
      <c r="H13" s="11">
        <v>32494527</v>
      </c>
      <c r="I13" s="11">
        <v>26740230</v>
      </c>
      <c r="J13" s="11">
        <v>43036602</v>
      </c>
      <c r="K13" s="11">
        <v>130623964</v>
      </c>
    </row>
    <row r="14" spans="1:11" ht="12" customHeight="1" x14ac:dyDescent="0.2">
      <c r="A14" s="2" t="str">
        <f>"May "&amp;RIGHT(A6,4)</f>
        <v>May 2025</v>
      </c>
      <c r="B14" s="11">
        <v>6333069</v>
      </c>
      <c r="C14" s="11">
        <v>7440274</v>
      </c>
      <c r="D14" s="11">
        <v>3692954</v>
      </c>
      <c r="E14" s="11">
        <v>9969589</v>
      </c>
      <c r="F14" s="11">
        <v>27435886</v>
      </c>
      <c r="G14" s="11">
        <v>27745670</v>
      </c>
      <c r="H14" s="11">
        <v>31917859</v>
      </c>
      <c r="I14" s="11">
        <v>23687781</v>
      </c>
      <c r="J14" s="11">
        <v>41304404</v>
      </c>
      <c r="K14" s="11">
        <v>124655714</v>
      </c>
    </row>
    <row r="15" spans="1:11" ht="12" customHeight="1" x14ac:dyDescent="0.2">
      <c r="A15" s="2" t="str">
        <f>"Jun "&amp;RIGHT(A6,4)</f>
        <v>Jun 2025</v>
      </c>
      <c r="B15" s="11">
        <v>6105539</v>
      </c>
      <c r="C15" s="11">
        <v>8496813</v>
      </c>
      <c r="D15" s="11">
        <v>3517862</v>
      </c>
      <c r="E15" s="11">
        <v>9928531</v>
      </c>
      <c r="F15" s="11">
        <v>28048745</v>
      </c>
      <c r="G15" s="11">
        <v>23201451</v>
      </c>
      <c r="H15" s="11">
        <v>29425075</v>
      </c>
      <c r="I15" s="11">
        <v>5809524</v>
      </c>
      <c r="J15" s="11">
        <v>30968583</v>
      </c>
      <c r="K15" s="11">
        <v>89404633</v>
      </c>
    </row>
    <row r="16" spans="1:11" ht="12" customHeight="1" x14ac:dyDescent="0.2">
      <c r="A16" s="2" t="str">
        <f>"Jul "&amp;RIGHT(A6,4)</f>
        <v>Jul 2025</v>
      </c>
      <c r="B16" s="11">
        <v>5975398</v>
      </c>
      <c r="C16" s="11">
        <v>9036734</v>
      </c>
      <c r="D16" s="11">
        <v>3580796</v>
      </c>
      <c r="E16" s="11">
        <v>9979478</v>
      </c>
      <c r="F16" s="11">
        <v>28572406</v>
      </c>
      <c r="G16" s="11">
        <v>22988643</v>
      </c>
      <c r="H16" s="11">
        <v>29782898</v>
      </c>
      <c r="I16" s="11">
        <v>3023647</v>
      </c>
      <c r="J16" s="11">
        <v>30180706</v>
      </c>
      <c r="K16" s="11">
        <v>85975894</v>
      </c>
    </row>
    <row r="17" spans="1:11" ht="12" customHeight="1" x14ac:dyDescent="0.2">
      <c r="A17" s="2" t="str">
        <f>"Aug "&amp;RIGHT(A6,4)</f>
        <v>Aug 2025</v>
      </c>
      <c r="B17" s="11">
        <v>5801860</v>
      </c>
      <c r="C17" s="11">
        <v>7656062</v>
      </c>
      <c r="D17" s="11">
        <v>3466269</v>
      </c>
      <c r="E17" s="11">
        <v>9332671</v>
      </c>
      <c r="F17" s="11">
        <v>26256862</v>
      </c>
      <c r="G17" s="11">
        <v>22321108</v>
      </c>
      <c r="H17" s="11">
        <v>26325780</v>
      </c>
      <c r="I17" s="11">
        <v>13889666</v>
      </c>
      <c r="J17" s="11">
        <v>31815892</v>
      </c>
      <c r="K17" s="11">
        <v>94352446</v>
      </c>
    </row>
    <row r="18" spans="1:11" ht="12" customHeight="1" x14ac:dyDescent="0.2">
      <c r="A18" s="2" t="str">
        <f>"Sep "&amp;RIGHT(A6,4)</f>
        <v>Sep 2025</v>
      </c>
      <c r="B18" s="11">
        <v>5841603</v>
      </c>
      <c r="C18" s="11">
        <v>6481219</v>
      </c>
      <c r="D18" s="11">
        <v>3573299</v>
      </c>
      <c r="E18" s="11">
        <v>9229372</v>
      </c>
      <c r="F18" s="11">
        <v>25125493</v>
      </c>
      <c r="G18" s="11">
        <v>26122971</v>
      </c>
      <c r="H18" s="11">
        <v>28775042</v>
      </c>
      <c r="I18" s="11">
        <v>27110034</v>
      </c>
      <c r="J18" s="11">
        <v>39598546</v>
      </c>
      <c r="K18" s="11">
        <v>121606593</v>
      </c>
    </row>
    <row r="19" spans="1:11" ht="12" customHeight="1" x14ac:dyDescent="0.2">
      <c r="A19" s="12" t="s">
        <v>55</v>
      </c>
      <c r="B19" s="13">
        <v>71528794</v>
      </c>
      <c r="C19" s="13">
        <v>87527231</v>
      </c>
      <c r="D19" s="13">
        <v>42514028</v>
      </c>
      <c r="E19" s="13">
        <v>114203182</v>
      </c>
      <c r="F19" s="13">
        <v>315773235</v>
      </c>
      <c r="G19" s="13">
        <v>298815322</v>
      </c>
      <c r="H19" s="13">
        <v>348252684</v>
      </c>
      <c r="I19" s="13">
        <v>246234818</v>
      </c>
      <c r="J19" s="13">
        <v>443972602</v>
      </c>
      <c r="K19" s="13">
        <v>1337275426</v>
      </c>
    </row>
    <row r="20" spans="1:11" ht="12" customHeight="1" x14ac:dyDescent="0.2">
      <c r="A20" s="14" t="s">
        <v>419</v>
      </c>
      <c r="B20" s="15">
        <v>41471325</v>
      </c>
      <c r="C20" s="15">
        <v>48416129</v>
      </c>
      <c r="D20" s="15">
        <v>24682848</v>
      </c>
      <c r="E20" s="15">
        <v>65763541</v>
      </c>
      <c r="F20" s="15">
        <v>180333843</v>
      </c>
      <c r="G20" s="15">
        <v>176435479</v>
      </c>
      <c r="H20" s="15">
        <v>202026030</v>
      </c>
      <c r="I20" s="15">
        <v>172714166</v>
      </c>
      <c r="J20" s="15">
        <v>270104471</v>
      </c>
      <c r="K20" s="15">
        <v>821280146</v>
      </c>
    </row>
    <row r="21" spans="1:11" ht="12" customHeight="1" x14ac:dyDescent="0.2">
      <c r="A21" s="3" t="str">
        <f>"FY "&amp;RIGHT(A6,4)+1</f>
        <v>FY 2026</v>
      </c>
    </row>
    <row r="22" spans="1:11" ht="12" customHeight="1" x14ac:dyDescent="0.2">
      <c r="A22" s="2" t="str">
        <f>"Oct "&amp;RIGHT(A6,4)</f>
        <v>Oct 2025</v>
      </c>
      <c r="B22" s="11">
        <v>6265073</v>
      </c>
      <c r="C22" s="11">
        <v>7058297</v>
      </c>
      <c r="D22" s="11">
        <v>3822343</v>
      </c>
      <c r="E22" s="11">
        <v>9906309</v>
      </c>
      <c r="F22" s="11">
        <v>27052022</v>
      </c>
      <c r="G22" s="11">
        <v>27892631</v>
      </c>
      <c r="H22" s="11">
        <v>31331545</v>
      </c>
      <c r="I22" s="11">
        <v>29766163</v>
      </c>
      <c r="J22" s="11">
        <v>42544379</v>
      </c>
      <c r="K22" s="11">
        <v>131534718</v>
      </c>
    </row>
    <row r="23" spans="1:11" ht="12" customHeight="1" x14ac:dyDescent="0.2">
      <c r="A23" s="2" t="str">
        <f>"Nov "&amp;RIGHT(A6,4)</f>
        <v>Nov 2025</v>
      </c>
      <c r="B23" s="11">
        <v>4970327</v>
      </c>
      <c r="C23" s="11">
        <v>5784944</v>
      </c>
      <c r="D23" s="11">
        <v>3062491</v>
      </c>
      <c r="E23" s="11">
        <v>7928939</v>
      </c>
      <c r="F23" s="11">
        <v>21746701</v>
      </c>
      <c r="G23" s="11">
        <v>21617790</v>
      </c>
      <c r="H23" s="11">
        <v>24256026</v>
      </c>
      <c r="I23" s="11">
        <v>21857302</v>
      </c>
      <c r="J23" s="11">
        <v>32682303</v>
      </c>
      <c r="K23" s="11">
        <v>100413421</v>
      </c>
    </row>
    <row r="24" spans="1:11" ht="12" customHeight="1" x14ac:dyDescent="0.2">
      <c r="A24" s="2" t="str">
        <f>"Dec "&amp;RIGHT(A6,4)</f>
        <v>Dec 2025</v>
      </c>
      <c r="B24" s="11">
        <v>5527457</v>
      </c>
      <c r="C24" s="11">
        <v>6609189</v>
      </c>
      <c r="D24" s="11">
        <v>3417547</v>
      </c>
      <c r="E24" s="11">
        <v>8881292</v>
      </c>
      <c r="F24" s="11">
        <v>24435485</v>
      </c>
      <c r="G24" s="11">
        <v>22483900</v>
      </c>
      <c r="H24" s="11">
        <v>25996479</v>
      </c>
      <c r="I24" s="11">
        <v>21774684</v>
      </c>
      <c r="J24" s="11">
        <v>34135499</v>
      </c>
      <c r="K24" s="11">
        <v>104390562</v>
      </c>
    </row>
    <row r="25" spans="1:11" ht="12" customHeight="1" x14ac:dyDescent="0.2">
      <c r="A25" s="2" t="str">
        <f>"Jan "&amp;RIGHT(A6,4)+1</f>
        <v>Jan 2026</v>
      </c>
      <c r="B25" s="11">
        <v>5418126</v>
      </c>
      <c r="C25" s="11">
        <v>6322003</v>
      </c>
      <c r="D25" s="11">
        <v>3300097</v>
      </c>
      <c r="E25" s="11">
        <v>8637662</v>
      </c>
      <c r="F25" s="11">
        <v>23677888</v>
      </c>
      <c r="G25" s="11">
        <v>22898923</v>
      </c>
      <c r="H25" s="11">
        <v>26294034</v>
      </c>
      <c r="I25" s="11">
        <v>23870865</v>
      </c>
      <c r="J25" s="11">
        <v>35278268</v>
      </c>
      <c r="K25" s="11">
        <v>108342090</v>
      </c>
    </row>
    <row r="26" spans="1:11" ht="12" customHeight="1" x14ac:dyDescent="0.2">
      <c r="A26" s="2" t="str">
        <f>"Feb "&amp;RIGHT(A6,4)+1</f>
        <v>Feb 2026</v>
      </c>
      <c r="B26" s="11">
        <v>5384900</v>
      </c>
      <c r="C26" s="11">
        <v>6224728</v>
      </c>
      <c r="D26" s="11">
        <v>3181559</v>
      </c>
      <c r="E26" s="11">
        <v>8488912</v>
      </c>
      <c r="F26" s="11">
        <v>23280099</v>
      </c>
      <c r="G26" s="11">
        <v>24005544</v>
      </c>
      <c r="H26" s="11">
        <v>27351954</v>
      </c>
      <c r="I26" s="11">
        <v>25824184</v>
      </c>
      <c r="J26" s="11">
        <v>37013968</v>
      </c>
      <c r="K26" s="11">
        <v>114195650</v>
      </c>
    </row>
    <row r="27" spans="1:11" ht="12" customHeight="1" x14ac:dyDescent="0.2">
      <c r="A27" s="2" t="str">
        <f>"Mar "&amp;RIGHT(A6,4)+1</f>
        <v>Mar 2026</v>
      </c>
      <c r="B27" s="11">
        <v>6065045</v>
      </c>
      <c r="C27" s="11">
        <v>7060847</v>
      </c>
      <c r="D27" s="11">
        <v>3587636</v>
      </c>
      <c r="E27" s="11">
        <v>9565650</v>
      </c>
      <c r="F27" s="11">
        <v>26279178</v>
      </c>
      <c r="G27" s="11">
        <v>27018434</v>
      </c>
      <c r="H27" s="11">
        <v>31276534</v>
      </c>
      <c r="I27" s="11">
        <v>26872969</v>
      </c>
      <c r="J27" s="11">
        <v>41370756</v>
      </c>
      <c r="K27" s="11">
        <v>126538693</v>
      </c>
    </row>
    <row r="28" spans="1:11" ht="12" customHeight="1" x14ac:dyDescent="0.2">
      <c r="A28" s="2" t="str">
        <f>"Apr "&amp;RIGHT(A6,4)+1</f>
        <v>Apr 2026</v>
      </c>
      <c r="B28" s="11">
        <v>6107146</v>
      </c>
      <c r="C28" s="11">
        <v>7250619</v>
      </c>
      <c r="D28" s="11">
        <v>3597565</v>
      </c>
      <c r="E28" s="11">
        <v>9690567</v>
      </c>
      <c r="F28" s="11">
        <v>26645897</v>
      </c>
      <c r="G28" s="11">
        <v>27064975</v>
      </c>
      <c r="H28" s="11">
        <v>30808076</v>
      </c>
      <c r="I28" s="11">
        <v>26421879</v>
      </c>
      <c r="J28" s="11">
        <v>40995867</v>
      </c>
      <c r="K28" s="11">
        <v>125290797</v>
      </c>
    </row>
    <row r="29" spans="1:11"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c r="K29" s="11" t="s">
        <v>417</v>
      </c>
    </row>
    <row r="30" spans="1:11"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c r="K30" s="11" t="s">
        <v>417</v>
      </c>
    </row>
    <row r="31" spans="1:11"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c r="K31" s="11" t="s">
        <v>417</v>
      </c>
    </row>
    <row r="32" spans="1:11"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c r="K32" s="11" t="s">
        <v>417</v>
      </c>
    </row>
    <row r="33" spans="1:11"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c r="K33" s="11" t="s">
        <v>417</v>
      </c>
    </row>
    <row r="34" spans="1:11" ht="12" customHeight="1" x14ac:dyDescent="0.2">
      <c r="A34" s="12" t="s">
        <v>55</v>
      </c>
      <c r="B34" s="13">
        <v>39738074</v>
      </c>
      <c r="C34" s="13">
        <v>46310627</v>
      </c>
      <c r="D34" s="13">
        <v>23969238</v>
      </c>
      <c r="E34" s="13">
        <v>63099331</v>
      </c>
      <c r="F34" s="13">
        <v>173117270</v>
      </c>
      <c r="G34" s="13">
        <v>172982197</v>
      </c>
      <c r="H34" s="13">
        <v>197314648</v>
      </c>
      <c r="I34" s="13">
        <v>176388046</v>
      </c>
      <c r="J34" s="13">
        <v>264021040</v>
      </c>
      <c r="K34" s="13">
        <v>810705931</v>
      </c>
    </row>
    <row r="35" spans="1:11" ht="12" customHeight="1" x14ac:dyDescent="0.2">
      <c r="A35" s="14" t="str">
        <f>"Total "&amp;MID(A20,7,LEN(A20)-13)&amp;" Months"</f>
        <v>Total 7 Months</v>
      </c>
      <c r="B35" s="15">
        <v>39738074</v>
      </c>
      <c r="C35" s="15">
        <v>46310627</v>
      </c>
      <c r="D35" s="15">
        <v>23969238</v>
      </c>
      <c r="E35" s="15">
        <v>63099331</v>
      </c>
      <c r="F35" s="15">
        <v>173117270</v>
      </c>
      <c r="G35" s="15">
        <v>172982197</v>
      </c>
      <c r="H35" s="15">
        <v>197314648</v>
      </c>
      <c r="I35" s="15">
        <v>176388046</v>
      </c>
      <c r="J35" s="15">
        <v>264021040</v>
      </c>
      <c r="K35" s="15">
        <v>810705931</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I35"/>
  <sheetViews>
    <sheetView showGridLines="0" workbookViewId="0">
      <selection activeCell="I1" sqref="I1"/>
    </sheetView>
  </sheetViews>
  <sheetFormatPr defaultRowHeight="12.75" x14ac:dyDescent="0.2"/>
  <cols>
    <col min="1" max="1" width="12.85546875" customWidth="1"/>
    <col min="2" max="9" width="11.42578125" customWidth="1"/>
  </cols>
  <sheetData>
    <row r="1" spans="1:9" ht="12" customHeight="1" x14ac:dyDescent="0.2">
      <c r="A1" s="77" t="s">
        <v>438</v>
      </c>
      <c r="B1" s="77"/>
      <c r="C1" s="77"/>
      <c r="D1" s="77"/>
      <c r="E1" s="77"/>
      <c r="F1" s="77"/>
      <c r="G1" s="77"/>
      <c r="H1" s="77"/>
      <c r="I1" s="74">
        <v>46213</v>
      </c>
    </row>
    <row r="2" spans="1:9" ht="12" customHeight="1" x14ac:dyDescent="0.2">
      <c r="A2" s="78" t="s">
        <v>318</v>
      </c>
      <c r="B2" s="78"/>
      <c r="C2" s="78"/>
      <c r="D2" s="78"/>
      <c r="E2" s="78"/>
      <c r="F2" s="78"/>
      <c r="G2" s="78"/>
      <c r="H2" s="78"/>
      <c r="I2" s="1"/>
    </row>
    <row r="3" spans="1:9" ht="24" customHeight="1" x14ac:dyDescent="0.2">
      <c r="A3" s="79" t="s">
        <v>50</v>
      </c>
      <c r="B3" s="81" t="s">
        <v>103</v>
      </c>
      <c r="C3" s="81"/>
      <c r="D3" s="81"/>
      <c r="E3" s="82"/>
      <c r="F3" s="81" t="s">
        <v>104</v>
      </c>
      <c r="G3" s="81"/>
      <c r="H3" s="81"/>
      <c r="I3" s="81"/>
    </row>
    <row r="4" spans="1:9" ht="24" customHeight="1" x14ac:dyDescent="0.2">
      <c r="A4" s="80"/>
      <c r="B4" s="10" t="s">
        <v>78</v>
      </c>
      <c r="C4" s="10" t="s">
        <v>79</v>
      </c>
      <c r="D4" s="10" t="s">
        <v>80</v>
      </c>
      <c r="E4" s="10" t="s">
        <v>55</v>
      </c>
      <c r="F4" s="10" t="s">
        <v>78</v>
      </c>
      <c r="G4" s="10" t="s">
        <v>79</v>
      </c>
      <c r="H4" s="10" t="s">
        <v>80</v>
      </c>
      <c r="I4" s="9" t="s">
        <v>55</v>
      </c>
    </row>
    <row r="5" spans="1:9" ht="12" customHeight="1" x14ac:dyDescent="0.2">
      <c r="A5" s="1"/>
      <c r="B5" s="75" t="str">
        <f>REPT("-",89)&amp;" Number "&amp;REPT("-",89)</f>
        <v>----------------------------------------------------------------------------------------- Number -----------------------------------------------------------------------------------------</v>
      </c>
      <c r="C5" s="75"/>
      <c r="D5" s="75"/>
      <c r="E5" s="75"/>
      <c r="F5" s="75"/>
      <c r="G5" s="75"/>
      <c r="H5" s="75"/>
      <c r="I5" s="75"/>
    </row>
    <row r="6" spans="1:9" ht="12" customHeight="1" x14ac:dyDescent="0.2">
      <c r="A6" s="3" t="s">
        <v>418</v>
      </c>
    </row>
    <row r="7" spans="1:9" ht="12" customHeight="1" x14ac:dyDescent="0.2">
      <c r="A7" s="2" t="str">
        <f>"Oct "&amp;RIGHT(A6,4)-1</f>
        <v>Oct 2024</v>
      </c>
      <c r="B7" s="11">
        <v>24318790</v>
      </c>
      <c r="C7" s="11">
        <v>1890877</v>
      </c>
      <c r="D7" s="11">
        <v>8381442</v>
      </c>
      <c r="E7" s="11">
        <v>34591109</v>
      </c>
      <c r="F7" s="11">
        <v>27151723</v>
      </c>
      <c r="G7" s="11">
        <v>2175920</v>
      </c>
      <c r="H7" s="11">
        <v>9625929</v>
      </c>
      <c r="I7" s="11">
        <v>38953572</v>
      </c>
    </row>
    <row r="8" spans="1:9" ht="12" customHeight="1" x14ac:dyDescent="0.2">
      <c r="A8" s="2" t="str">
        <f>"Nov "&amp;RIGHT(A6,4)-1</f>
        <v>Nov 2024</v>
      </c>
      <c r="B8" s="11">
        <v>19843035</v>
      </c>
      <c r="C8" s="11">
        <v>1606449</v>
      </c>
      <c r="D8" s="11">
        <v>6986228</v>
      </c>
      <c r="E8" s="11">
        <v>28435712</v>
      </c>
      <c r="F8" s="11">
        <v>22441224</v>
      </c>
      <c r="G8" s="11">
        <v>1852865</v>
      </c>
      <c r="H8" s="11">
        <v>8036845</v>
      </c>
      <c r="I8" s="11">
        <v>32330934</v>
      </c>
    </row>
    <row r="9" spans="1:9" ht="12" customHeight="1" x14ac:dyDescent="0.2">
      <c r="A9" s="2" t="str">
        <f>"Dec "&amp;RIGHT(A6,4)-1</f>
        <v>Dec 2024</v>
      </c>
      <c r="B9" s="11">
        <v>18807813</v>
      </c>
      <c r="C9" s="11">
        <v>1534312</v>
      </c>
      <c r="D9" s="11">
        <v>6612500</v>
      </c>
      <c r="E9" s="11">
        <v>26954625</v>
      </c>
      <c r="F9" s="11">
        <v>21705824</v>
      </c>
      <c r="G9" s="11">
        <v>1796633</v>
      </c>
      <c r="H9" s="11">
        <v>7742999</v>
      </c>
      <c r="I9" s="11">
        <v>31245456</v>
      </c>
    </row>
    <row r="10" spans="1:9" ht="12" customHeight="1" x14ac:dyDescent="0.2">
      <c r="A10" s="2" t="str">
        <f>"Jan "&amp;RIGHT(A6,4)</f>
        <v>Jan 2025</v>
      </c>
      <c r="B10" s="11">
        <v>21169762</v>
      </c>
      <c r="C10" s="11">
        <v>1712660</v>
      </c>
      <c r="D10" s="11">
        <v>7478783</v>
      </c>
      <c r="E10" s="11">
        <v>30361205</v>
      </c>
      <c r="F10" s="11">
        <v>24320932</v>
      </c>
      <c r="G10" s="11">
        <v>2016734</v>
      </c>
      <c r="H10" s="11">
        <v>8825619</v>
      </c>
      <c r="I10" s="11">
        <v>35163285</v>
      </c>
    </row>
    <row r="11" spans="1:9" ht="12" customHeight="1" x14ac:dyDescent="0.2">
      <c r="A11" s="2" t="str">
        <f>"Feb "&amp;RIGHT(A6,4)</f>
        <v>Feb 2025</v>
      </c>
      <c r="B11" s="11">
        <v>20828179</v>
      </c>
      <c r="C11" s="11">
        <v>1683195</v>
      </c>
      <c r="D11" s="11">
        <v>7324517</v>
      </c>
      <c r="E11" s="11">
        <v>29835891</v>
      </c>
      <c r="F11" s="11">
        <v>23665733</v>
      </c>
      <c r="G11" s="11">
        <v>1963084</v>
      </c>
      <c r="H11" s="11">
        <v>8577094</v>
      </c>
      <c r="I11" s="11">
        <v>34205911</v>
      </c>
    </row>
    <row r="12" spans="1:9" ht="12" customHeight="1" x14ac:dyDescent="0.2">
      <c r="A12" s="2" t="str">
        <f>"Mar "&amp;RIGHT(A6,4)</f>
        <v>Mar 2025</v>
      </c>
      <c r="B12" s="11">
        <v>22859287</v>
      </c>
      <c r="C12" s="11">
        <v>1874890</v>
      </c>
      <c r="D12" s="11">
        <v>8232281</v>
      </c>
      <c r="E12" s="11">
        <v>32966458</v>
      </c>
      <c r="F12" s="11">
        <v>26491891</v>
      </c>
      <c r="G12" s="11">
        <v>2225563</v>
      </c>
      <c r="H12" s="11">
        <v>9717356</v>
      </c>
      <c r="I12" s="11">
        <v>38434810</v>
      </c>
    </row>
    <row r="13" spans="1:9" ht="12" customHeight="1" x14ac:dyDescent="0.2">
      <c r="A13" s="2" t="str">
        <f>"Apr "&amp;RIGHT(A6,4)</f>
        <v>Apr 2025</v>
      </c>
      <c r="B13" s="11">
        <v>24116091</v>
      </c>
      <c r="C13" s="11">
        <v>1957923</v>
      </c>
      <c r="D13" s="11">
        <v>8687790</v>
      </c>
      <c r="E13" s="11">
        <v>34761804</v>
      </c>
      <c r="F13" s="11">
        <v>27661862</v>
      </c>
      <c r="G13" s="11">
        <v>2291788</v>
      </c>
      <c r="H13" s="11">
        <v>10154541</v>
      </c>
      <c r="I13" s="11">
        <v>40108191</v>
      </c>
    </row>
    <row r="14" spans="1:9" ht="12" customHeight="1" x14ac:dyDescent="0.2">
      <c r="A14" s="2" t="str">
        <f>"May "&amp;RIGHT(A6,4)</f>
        <v>May 2025</v>
      </c>
      <c r="B14" s="11">
        <v>23548395</v>
      </c>
      <c r="C14" s="11">
        <v>1955054</v>
      </c>
      <c r="D14" s="11">
        <v>8575290</v>
      </c>
      <c r="E14" s="11">
        <v>34078739</v>
      </c>
      <c r="F14" s="11">
        <v>26980443</v>
      </c>
      <c r="G14" s="11">
        <v>2301305</v>
      </c>
      <c r="H14" s="11">
        <v>10076385</v>
      </c>
      <c r="I14" s="11">
        <v>39358133</v>
      </c>
    </row>
    <row r="15" spans="1:9" ht="12" customHeight="1" x14ac:dyDescent="0.2">
      <c r="A15" s="2" t="str">
        <f>"Jun "&amp;RIGHT(A6,4)</f>
        <v>Jun 2025</v>
      </c>
      <c r="B15" s="11">
        <v>19495379</v>
      </c>
      <c r="C15" s="11">
        <v>1797199</v>
      </c>
      <c r="D15" s="11">
        <v>8014412</v>
      </c>
      <c r="E15" s="11">
        <v>29306990</v>
      </c>
      <c r="F15" s="11">
        <v>25520402</v>
      </c>
      <c r="G15" s="11">
        <v>2320351</v>
      </c>
      <c r="H15" s="11">
        <v>10081135</v>
      </c>
      <c r="I15" s="11">
        <v>37921888</v>
      </c>
    </row>
    <row r="16" spans="1:9" ht="12" customHeight="1" x14ac:dyDescent="0.2">
      <c r="A16" s="2" t="str">
        <f>"Jul "&amp;RIGHT(A6,4)</f>
        <v>Jul 2025</v>
      </c>
      <c r="B16" s="11">
        <v>18864727</v>
      </c>
      <c r="C16" s="11">
        <v>1844357</v>
      </c>
      <c r="D16" s="11">
        <v>8254957</v>
      </c>
      <c r="E16" s="11">
        <v>28964041</v>
      </c>
      <c r="F16" s="11">
        <v>25921258</v>
      </c>
      <c r="G16" s="11">
        <v>2406091</v>
      </c>
      <c r="H16" s="11">
        <v>10492283</v>
      </c>
      <c r="I16" s="11">
        <v>38819632</v>
      </c>
    </row>
    <row r="17" spans="1:9" ht="12" customHeight="1" x14ac:dyDescent="0.2">
      <c r="A17" s="2" t="str">
        <f>"Aug "&amp;RIGHT(A6,4)</f>
        <v>Aug 2025</v>
      </c>
      <c r="B17" s="11">
        <v>18945031</v>
      </c>
      <c r="C17" s="11">
        <v>1646709</v>
      </c>
      <c r="D17" s="11">
        <v>7531228</v>
      </c>
      <c r="E17" s="11">
        <v>28122968</v>
      </c>
      <c r="F17" s="11">
        <v>23045136</v>
      </c>
      <c r="G17" s="11">
        <v>1968921</v>
      </c>
      <c r="H17" s="11">
        <v>8967785</v>
      </c>
      <c r="I17" s="11">
        <v>33981842</v>
      </c>
    </row>
    <row r="18" spans="1:9" ht="12" customHeight="1" x14ac:dyDescent="0.2">
      <c r="A18" s="2" t="str">
        <f>"Sep "&amp;RIGHT(A6,4)</f>
        <v>Sep 2025</v>
      </c>
      <c r="B18" s="11">
        <v>22402318</v>
      </c>
      <c r="C18" s="11">
        <v>1738309</v>
      </c>
      <c r="D18" s="11">
        <v>7823947</v>
      </c>
      <c r="E18" s="11">
        <v>31964574</v>
      </c>
      <c r="F18" s="11">
        <v>24473818</v>
      </c>
      <c r="G18" s="11">
        <v>1949252</v>
      </c>
      <c r="H18" s="11">
        <v>8833191</v>
      </c>
      <c r="I18" s="11">
        <v>35256261</v>
      </c>
    </row>
    <row r="19" spans="1:9" ht="12" customHeight="1" x14ac:dyDescent="0.2">
      <c r="A19" s="12" t="s">
        <v>55</v>
      </c>
      <c r="B19" s="13">
        <v>255198807</v>
      </c>
      <c r="C19" s="13">
        <v>21241934</v>
      </c>
      <c r="D19" s="13">
        <v>93903375</v>
      </c>
      <c r="E19" s="13">
        <v>370344116</v>
      </c>
      <c r="F19" s="13">
        <v>299380246</v>
      </c>
      <c r="G19" s="13">
        <v>25268507</v>
      </c>
      <c r="H19" s="13">
        <v>111131162</v>
      </c>
      <c r="I19" s="13">
        <v>435779915</v>
      </c>
    </row>
    <row r="20" spans="1:9" ht="12" customHeight="1" x14ac:dyDescent="0.2">
      <c r="A20" s="14" t="s">
        <v>419</v>
      </c>
      <c r="B20" s="15">
        <v>151942957</v>
      </c>
      <c r="C20" s="15">
        <v>12260306</v>
      </c>
      <c r="D20" s="15">
        <v>53703541</v>
      </c>
      <c r="E20" s="15">
        <v>217906804</v>
      </c>
      <c r="F20" s="15">
        <v>173439189</v>
      </c>
      <c r="G20" s="15">
        <v>14322587</v>
      </c>
      <c r="H20" s="15">
        <v>62680383</v>
      </c>
      <c r="I20" s="15">
        <v>250442159</v>
      </c>
    </row>
    <row r="21" spans="1:9" ht="12" customHeight="1" x14ac:dyDescent="0.2">
      <c r="A21" s="3" t="str">
        <f>"FY "&amp;RIGHT(A6,4)+1</f>
        <v>FY 2026</v>
      </c>
    </row>
    <row r="22" spans="1:9" ht="12" customHeight="1" x14ac:dyDescent="0.2">
      <c r="A22" s="2" t="str">
        <f>"Oct "&amp;RIGHT(A6,4)</f>
        <v>Oct 2025</v>
      </c>
      <c r="B22" s="11">
        <v>23916262</v>
      </c>
      <c r="C22" s="11">
        <v>1881843</v>
      </c>
      <c r="D22" s="11">
        <v>8359599</v>
      </c>
      <c r="E22" s="11">
        <v>34157704</v>
      </c>
      <c r="F22" s="11">
        <v>26640080</v>
      </c>
      <c r="G22" s="11">
        <v>2156500</v>
      </c>
      <c r="H22" s="11">
        <v>9593262</v>
      </c>
      <c r="I22" s="11">
        <v>38389842</v>
      </c>
    </row>
    <row r="23" spans="1:9" ht="12" customHeight="1" x14ac:dyDescent="0.2">
      <c r="A23" s="2" t="str">
        <f>"Nov "&amp;RIGHT(A6,4)</f>
        <v>Nov 2025</v>
      </c>
      <c r="B23" s="11">
        <v>18492621</v>
      </c>
      <c r="C23" s="11">
        <v>1492551</v>
      </c>
      <c r="D23" s="11">
        <v>6602945</v>
      </c>
      <c r="E23" s="11">
        <v>26588117</v>
      </c>
      <c r="F23" s="11">
        <v>20756558</v>
      </c>
      <c r="G23" s="11">
        <v>1714056</v>
      </c>
      <c r="H23" s="11">
        <v>7570356</v>
      </c>
      <c r="I23" s="11">
        <v>30040970</v>
      </c>
    </row>
    <row r="24" spans="1:9" ht="12" customHeight="1" x14ac:dyDescent="0.2">
      <c r="A24" s="2" t="str">
        <f>"Dec "&amp;RIGHT(A6,4)</f>
        <v>Dec 2025</v>
      </c>
      <c r="B24" s="11">
        <v>19469119</v>
      </c>
      <c r="C24" s="11">
        <v>1575661</v>
      </c>
      <c r="D24" s="11">
        <v>6966577</v>
      </c>
      <c r="E24" s="11">
        <v>28011357</v>
      </c>
      <c r="F24" s="11">
        <v>22565564</v>
      </c>
      <c r="G24" s="11">
        <v>1850479</v>
      </c>
      <c r="H24" s="11">
        <v>8189625</v>
      </c>
      <c r="I24" s="11">
        <v>32605668</v>
      </c>
    </row>
    <row r="25" spans="1:9" ht="12" customHeight="1" x14ac:dyDescent="0.2">
      <c r="A25" s="2" t="str">
        <f>"Jan "&amp;RIGHT(A6,4)+1</f>
        <v>Jan 2026</v>
      </c>
      <c r="B25" s="11">
        <v>19654693</v>
      </c>
      <c r="C25" s="11">
        <v>1579656</v>
      </c>
      <c r="D25" s="11">
        <v>7082700</v>
      </c>
      <c r="E25" s="11">
        <v>28317049</v>
      </c>
      <c r="F25" s="11">
        <v>22445802</v>
      </c>
      <c r="G25" s="11">
        <v>1850585</v>
      </c>
      <c r="H25" s="11">
        <v>8319650</v>
      </c>
      <c r="I25" s="11">
        <v>32616037</v>
      </c>
    </row>
    <row r="26" spans="1:9" ht="12" customHeight="1" x14ac:dyDescent="0.2">
      <c r="A26" s="2" t="str">
        <f>"Feb "&amp;RIGHT(A6,4)+1</f>
        <v>Feb 2026</v>
      </c>
      <c r="B26" s="11">
        <v>20375289</v>
      </c>
      <c r="C26" s="11">
        <v>1649911</v>
      </c>
      <c r="D26" s="11">
        <v>7365244</v>
      </c>
      <c r="E26" s="11">
        <v>29390444</v>
      </c>
      <c r="F26" s="11">
        <v>23088703</v>
      </c>
      <c r="G26" s="11">
        <v>1915915</v>
      </c>
      <c r="H26" s="11">
        <v>8572064</v>
      </c>
      <c r="I26" s="11">
        <v>33576682</v>
      </c>
    </row>
    <row r="27" spans="1:9" ht="12" customHeight="1" x14ac:dyDescent="0.2">
      <c r="A27" s="2" t="str">
        <f>"Mar "&amp;RIGHT(A6,4)+1</f>
        <v>Mar 2026</v>
      </c>
      <c r="B27" s="11">
        <v>22867009</v>
      </c>
      <c r="C27" s="11">
        <v>1862696</v>
      </c>
      <c r="D27" s="11">
        <v>8353774</v>
      </c>
      <c r="E27" s="11">
        <v>33083479</v>
      </c>
      <c r="F27" s="11">
        <v>26307633</v>
      </c>
      <c r="G27" s="11">
        <v>2199638</v>
      </c>
      <c r="H27" s="11">
        <v>9830110</v>
      </c>
      <c r="I27" s="11">
        <v>38337381</v>
      </c>
    </row>
    <row r="28" spans="1:9" ht="12" customHeight="1" x14ac:dyDescent="0.2">
      <c r="A28" s="2" t="str">
        <f>"Apr "&amp;RIGHT(A6,4)+1</f>
        <v>Apr 2026</v>
      </c>
      <c r="B28" s="11">
        <v>22948287</v>
      </c>
      <c r="C28" s="11">
        <v>1866165</v>
      </c>
      <c r="D28" s="11">
        <v>8357669</v>
      </c>
      <c r="E28" s="11">
        <v>33172121</v>
      </c>
      <c r="F28" s="11">
        <v>26144633</v>
      </c>
      <c r="G28" s="11">
        <v>2166337</v>
      </c>
      <c r="H28" s="11">
        <v>9747725</v>
      </c>
      <c r="I28" s="11">
        <v>38058695</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9" ht="12" customHeight="1" x14ac:dyDescent="0.2">
      <c r="A33" s="2" t="str">
        <f>"Sep "&amp;RIGHT(A6,4)+1</f>
        <v>Sep 2026</v>
      </c>
      <c r="B33" s="11" t="s">
        <v>417</v>
      </c>
      <c r="C33" s="11" t="s">
        <v>417</v>
      </c>
      <c r="D33" s="11" t="s">
        <v>417</v>
      </c>
      <c r="E33" s="11" t="s">
        <v>417</v>
      </c>
      <c r="F33" s="11" t="s">
        <v>417</v>
      </c>
      <c r="G33" s="11" t="s">
        <v>417</v>
      </c>
      <c r="H33" s="11" t="s">
        <v>417</v>
      </c>
      <c r="I33" s="11" t="s">
        <v>417</v>
      </c>
    </row>
    <row r="34" spans="1:9" ht="12" customHeight="1" x14ac:dyDescent="0.2">
      <c r="A34" s="12" t="s">
        <v>55</v>
      </c>
      <c r="B34" s="13">
        <v>147723280</v>
      </c>
      <c r="C34" s="13">
        <v>11908483</v>
      </c>
      <c r="D34" s="13">
        <v>53088508</v>
      </c>
      <c r="E34" s="13">
        <v>212720271</v>
      </c>
      <c r="F34" s="13">
        <v>167948973</v>
      </c>
      <c r="G34" s="13">
        <v>13853510</v>
      </c>
      <c r="H34" s="13">
        <v>61822792</v>
      </c>
      <c r="I34" s="13">
        <v>243625275</v>
      </c>
    </row>
    <row r="35" spans="1:9" ht="12" customHeight="1" x14ac:dyDescent="0.2">
      <c r="A35" s="14" t="str">
        <f>"Total "&amp;MID(A20,7,LEN(A20)-13)&amp;" Months"</f>
        <v>Total 7 Months</v>
      </c>
      <c r="B35" s="15">
        <v>147723280</v>
      </c>
      <c r="C35" s="15">
        <v>11908483</v>
      </c>
      <c r="D35" s="15">
        <v>53088508</v>
      </c>
      <c r="E35" s="15">
        <v>212720271</v>
      </c>
      <c r="F35" s="15">
        <v>167948973</v>
      </c>
      <c r="G35" s="15">
        <v>13853510</v>
      </c>
      <c r="H35" s="15">
        <v>61822792</v>
      </c>
      <c r="I35" s="15">
        <v>243625275</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I35"/>
  <sheetViews>
    <sheetView showGridLines="0" workbookViewId="0">
      <selection activeCell="I1" sqref="I1"/>
    </sheetView>
  </sheetViews>
  <sheetFormatPr defaultRowHeight="12.75" x14ac:dyDescent="0.2"/>
  <cols>
    <col min="1" max="1" width="12.85546875" customWidth="1"/>
    <col min="2" max="9" width="11.42578125" customWidth="1"/>
  </cols>
  <sheetData>
    <row r="1" spans="1:9" ht="12" customHeight="1" x14ac:dyDescent="0.2">
      <c r="A1" s="77" t="s">
        <v>438</v>
      </c>
      <c r="B1" s="77"/>
      <c r="C1" s="77"/>
      <c r="D1" s="77"/>
      <c r="E1" s="77"/>
      <c r="F1" s="77"/>
      <c r="G1" s="77"/>
      <c r="H1" s="77"/>
      <c r="I1" s="74">
        <v>46213</v>
      </c>
    </row>
    <row r="2" spans="1:9" ht="12" customHeight="1" x14ac:dyDescent="0.2">
      <c r="A2" s="78" t="s">
        <v>107</v>
      </c>
      <c r="B2" s="78"/>
      <c r="C2" s="78"/>
      <c r="D2" s="78"/>
      <c r="E2" s="78"/>
      <c r="F2" s="78"/>
      <c r="G2" s="78"/>
      <c r="H2" s="78"/>
      <c r="I2" s="1"/>
    </row>
    <row r="3" spans="1:9" ht="24" customHeight="1" x14ac:dyDescent="0.2">
      <c r="A3" s="79" t="s">
        <v>50</v>
      </c>
      <c r="B3" s="81" t="s">
        <v>105</v>
      </c>
      <c r="C3" s="81"/>
      <c r="D3" s="81"/>
      <c r="E3" s="82"/>
      <c r="F3" s="81" t="s">
        <v>106</v>
      </c>
      <c r="G3" s="81"/>
      <c r="H3" s="81"/>
      <c r="I3" s="81"/>
    </row>
    <row r="4" spans="1:9" ht="24" customHeight="1" x14ac:dyDescent="0.2">
      <c r="A4" s="80"/>
      <c r="B4" s="10" t="s">
        <v>78</v>
      </c>
      <c r="C4" s="10" t="s">
        <v>79</v>
      </c>
      <c r="D4" s="10" t="s">
        <v>80</v>
      </c>
      <c r="E4" s="10" t="s">
        <v>55</v>
      </c>
      <c r="F4" s="10" t="s">
        <v>78</v>
      </c>
      <c r="G4" s="10" t="s">
        <v>79</v>
      </c>
      <c r="H4" s="10" t="s">
        <v>80</v>
      </c>
      <c r="I4" s="9" t="s">
        <v>55</v>
      </c>
    </row>
    <row r="5" spans="1:9" ht="12" customHeight="1" x14ac:dyDescent="0.2">
      <c r="A5" s="1"/>
      <c r="B5" s="75" t="str">
        <f>REPT("-",89)&amp;" Number "&amp;REPT("-",89)</f>
        <v>----------------------------------------------------------------------------------------- Number -----------------------------------------------------------------------------------------</v>
      </c>
      <c r="C5" s="75"/>
      <c r="D5" s="75"/>
      <c r="E5" s="75"/>
      <c r="F5" s="75"/>
      <c r="G5" s="75"/>
      <c r="H5" s="75"/>
      <c r="I5" s="75"/>
    </row>
    <row r="6" spans="1:9" ht="12" customHeight="1" x14ac:dyDescent="0.2">
      <c r="A6" s="3" t="s">
        <v>418</v>
      </c>
    </row>
    <row r="7" spans="1:9" ht="12" customHeight="1" x14ac:dyDescent="0.2">
      <c r="A7" s="2" t="str">
        <f>"Oct "&amp;RIGHT(A6,4)-1</f>
        <v>Oct 2024</v>
      </c>
      <c r="B7" s="11">
        <v>32268875</v>
      </c>
      <c r="C7" s="11">
        <v>232798</v>
      </c>
      <c r="D7" s="11">
        <v>440541</v>
      </c>
      <c r="E7" s="11">
        <v>32942214</v>
      </c>
      <c r="F7" s="11">
        <v>39004286</v>
      </c>
      <c r="G7" s="11">
        <v>2623049</v>
      </c>
      <c r="H7" s="11">
        <v>11731170</v>
      </c>
      <c r="I7" s="11">
        <v>53358505</v>
      </c>
    </row>
    <row r="8" spans="1:9" ht="12" customHeight="1" x14ac:dyDescent="0.2">
      <c r="A8" s="2" t="str">
        <f>"Nov "&amp;RIGHT(A6,4)-1</f>
        <v>Nov 2024</v>
      </c>
      <c r="B8" s="11">
        <v>24623667</v>
      </c>
      <c r="C8" s="11">
        <v>189714</v>
      </c>
      <c r="D8" s="11">
        <v>357766</v>
      </c>
      <c r="E8" s="11">
        <v>25171147</v>
      </c>
      <c r="F8" s="11">
        <v>31690054</v>
      </c>
      <c r="G8" s="11">
        <v>2180127</v>
      </c>
      <c r="H8" s="11">
        <v>9612378</v>
      </c>
      <c r="I8" s="11">
        <v>43482559</v>
      </c>
    </row>
    <row r="9" spans="1:9" ht="12" customHeight="1" x14ac:dyDescent="0.2">
      <c r="A9" s="2" t="str">
        <f>"Dec "&amp;RIGHT(A6,4)-1</f>
        <v>Dec 2024</v>
      </c>
      <c r="B9" s="11">
        <v>23017322</v>
      </c>
      <c r="C9" s="11">
        <v>184712</v>
      </c>
      <c r="D9" s="11">
        <v>348344</v>
      </c>
      <c r="E9" s="11">
        <v>23550378</v>
      </c>
      <c r="F9" s="11">
        <v>30329728</v>
      </c>
      <c r="G9" s="11">
        <v>2100609</v>
      </c>
      <c r="H9" s="11">
        <v>9159907</v>
      </c>
      <c r="I9" s="11">
        <v>41590244</v>
      </c>
    </row>
    <row r="10" spans="1:9" ht="12" customHeight="1" x14ac:dyDescent="0.2">
      <c r="A10" s="2" t="str">
        <f>"Jan "&amp;RIGHT(A6,4)</f>
        <v>Jan 2025</v>
      </c>
      <c r="B10" s="11">
        <v>26822741</v>
      </c>
      <c r="C10" s="11">
        <v>206436</v>
      </c>
      <c r="D10" s="11">
        <v>391896</v>
      </c>
      <c r="E10" s="11">
        <v>27421073</v>
      </c>
      <c r="F10" s="11">
        <v>34164150</v>
      </c>
      <c r="G10" s="11">
        <v>2370800</v>
      </c>
      <c r="H10" s="11">
        <v>10510474</v>
      </c>
      <c r="I10" s="11">
        <v>47045424</v>
      </c>
    </row>
    <row r="11" spans="1:9" ht="12" customHeight="1" x14ac:dyDescent="0.2">
      <c r="A11" s="2" t="str">
        <f>"Feb "&amp;RIGHT(A6,4)</f>
        <v>Feb 2025</v>
      </c>
      <c r="B11" s="11">
        <v>27856273</v>
      </c>
      <c r="C11" s="11">
        <v>205215</v>
      </c>
      <c r="D11" s="11">
        <v>393166</v>
      </c>
      <c r="E11" s="11">
        <v>28454654</v>
      </c>
      <c r="F11" s="11">
        <v>33648615</v>
      </c>
      <c r="G11" s="11">
        <v>2331967</v>
      </c>
      <c r="H11" s="11">
        <v>10263497</v>
      </c>
      <c r="I11" s="11">
        <v>46244079</v>
      </c>
    </row>
    <row r="12" spans="1:9" ht="12" customHeight="1" x14ac:dyDescent="0.2">
      <c r="A12" s="2" t="str">
        <f>"Mar "&amp;RIGHT(A6,4)</f>
        <v>Mar 2025</v>
      </c>
      <c r="B12" s="11">
        <v>28724917</v>
      </c>
      <c r="C12" s="11">
        <v>218521</v>
      </c>
      <c r="D12" s="11">
        <v>425880</v>
      </c>
      <c r="E12" s="11">
        <v>29369318</v>
      </c>
      <c r="F12" s="11">
        <v>36889311</v>
      </c>
      <c r="G12" s="11">
        <v>2591287</v>
      </c>
      <c r="H12" s="11">
        <v>11472351</v>
      </c>
      <c r="I12" s="11">
        <v>50952949</v>
      </c>
    </row>
    <row r="13" spans="1:9" ht="12" customHeight="1" x14ac:dyDescent="0.2">
      <c r="A13" s="2" t="str">
        <f>"Apr "&amp;RIGHT(A6,4)</f>
        <v>Apr 2025</v>
      </c>
      <c r="B13" s="11">
        <v>29819877</v>
      </c>
      <c r="C13" s="11">
        <v>228937</v>
      </c>
      <c r="D13" s="11">
        <v>439416</v>
      </c>
      <c r="E13" s="11">
        <v>30488230</v>
      </c>
      <c r="F13" s="11">
        <v>38435506</v>
      </c>
      <c r="G13" s="11">
        <v>2706418</v>
      </c>
      <c r="H13" s="11">
        <v>12052328</v>
      </c>
      <c r="I13" s="11">
        <v>53194252</v>
      </c>
    </row>
    <row r="14" spans="1:9" ht="12" customHeight="1" x14ac:dyDescent="0.2">
      <c r="A14" s="2" t="str">
        <f>"May "&amp;RIGHT(A6,4)</f>
        <v>May 2025</v>
      </c>
      <c r="B14" s="11">
        <v>26710123</v>
      </c>
      <c r="C14" s="11">
        <v>227125</v>
      </c>
      <c r="D14" s="11">
        <v>443487</v>
      </c>
      <c r="E14" s="11">
        <v>27380735</v>
      </c>
      <c r="F14" s="11">
        <v>36792530</v>
      </c>
      <c r="G14" s="11">
        <v>2669282</v>
      </c>
      <c r="H14" s="11">
        <v>11812181</v>
      </c>
      <c r="I14" s="11">
        <v>51273993</v>
      </c>
    </row>
    <row r="15" spans="1:9" ht="12" customHeight="1" x14ac:dyDescent="0.2">
      <c r="A15" s="2" t="str">
        <f>"Jun "&amp;RIGHT(A6,4)</f>
        <v>Jun 2025</v>
      </c>
      <c r="B15" s="11">
        <v>8715003</v>
      </c>
      <c r="C15" s="11">
        <v>203782</v>
      </c>
      <c r="D15" s="11">
        <v>408601</v>
      </c>
      <c r="E15" s="11">
        <v>9327386</v>
      </c>
      <c r="F15" s="11">
        <v>27959581</v>
      </c>
      <c r="G15" s="11">
        <v>2357905</v>
      </c>
      <c r="H15" s="11">
        <v>10579628</v>
      </c>
      <c r="I15" s="11">
        <v>40897114</v>
      </c>
    </row>
    <row r="16" spans="1:9" ht="12" customHeight="1" x14ac:dyDescent="0.2">
      <c r="A16" s="2" t="str">
        <f>"Jul "&amp;RIGHT(A6,4)</f>
        <v>Jul 2025</v>
      </c>
      <c r="B16" s="11">
        <v>5980507</v>
      </c>
      <c r="C16" s="11">
        <v>202330</v>
      </c>
      <c r="D16" s="11">
        <v>421606</v>
      </c>
      <c r="E16" s="11">
        <v>6604443</v>
      </c>
      <c r="F16" s="11">
        <v>26909523</v>
      </c>
      <c r="G16" s="11">
        <v>2412425</v>
      </c>
      <c r="H16" s="11">
        <v>10838236</v>
      </c>
      <c r="I16" s="11">
        <v>40160184</v>
      </c>
    </row>
    <row r="17" spans="1:9" ht="12" customHeight="1" x14ac:dyDescent="0.2">
      <c r="A17" s="2" t="str">
        <f>"Aug "&amp;RIGHT(A6,4)</f>
        <v>Aug 2025</v>
      </c>
      <c r="B17" s="11">
        <v>16762936</v>
      </c>
      <c r="C17" s="11">
        <v>195422</v>
      </c>
      <c r="D17" s="11">
        <v>397577</v>
      </c>
      <c r="E17" s="11">
        <v>17355935</v>
      </c>
      <c r="F17" s="11">
        <v>28835983</v>
      </c>
      <c r="G17" s="11">
        <v>2223369</v>
      </c>
      <c r="H17" s="11">
        <v>10089211</v>
      </c>
      <c r="I17" s="11">
        <v>41148563</v>
      </c>
    </row>
    <row r="18" spans="1:9" ht="12" customHeight="1" x14ac:dyDescent="0.2">
      <c r="A18" s="2" t="str">
        <f>"Sep "&amp;RIGHT(A6,4)</f>
        <v>Sep 2025</v>
      </c>
      <c r="B18" s="11">
        <v>30055976</v>
      </c>
      <c r="C18" s="11">
        <v>211400</v>
      </c>
      <c r="D18" s="11">
        <v>415957</v>
      </c>
      <c r="E18" s="11">
        <v>30683333</v>
      </c>
      <c r="F18" s="11">
        <v>35548708</v>
      </c>
      <c r="G18" s="11">
        <v>2402154</v>
      </c>
      <c r="H18" s="11">
        <v>10877056</v>
      </c>
      <c r="I18" s="11">
        <v>48827918</v>
      </c>
    </row>
    <row r="19" spans="1:9" ht="12" customHeight="1" x14ac:dyDescent="0.2">
      <c r="A19" s="12" t="s">
        <v>55</v>
      </c>
      <c r="B19" s="13">
        <v>281358217</v>
      </c>
      <c r="C19" s="13">
        <v>2506392</v>
      </c>
      <c r="D19" s="13">
        <v>4884237</v>
      </c>
      <c r="E19" s="13">
        <v>288748846</v>
      </c>
      <c r="F19" s="13">
        <v>400207975</v>
      </c>
      <c r="G19" s="13">
        <v>28969392</v>
      </c>
      <c r="H19" s="13">
        <v>128998417</v>
      </c>
      <c r="I19" s="13">
        <v>558175784</v>
      </c>
    </row>
    <row r="20" spans="1:9" ht="12" customHeight="1" x14ac:dyDescent="0.2">
      <c r="A20" s="14" t="s">
        <v>419</v>
      </c>
      <c r="B20" s="15">
        <v>193133672</v>
      </c>
      <c r="C20" s="15">
        <v>1466333</v>
      </c>
      <c r="D20" s="15">
        <v>2797009</v>
      </c>
      <c r="E20" s="15">
        <v>197397014</v>
      </c>
      <c r="F20" s="15">
        <v>244161650</v>
      </c>
      <c r="G20" s="15">
        <v>16904257</v>
      </c>
      <c r="H20" s="15">
        <v>74802105</v>
      </c>
      <c r="I20" s="15">
        <v>335868012</v>
      </c>
    </row>
    <row r="21" spans="1:9" ht="12" customHeight="1" x14ac:dyDescent="0.2">
      <c r="A21" s="3" t="str">
        <f>"FY "&amp;RIGHT(A6,4)+1</f>
        <v>FY 2026</v>
      </c>
    </row>
    <row r="22" spans="1:9" ht="12" customHeight="1" x14ac:dyDescent="0.2">
      <c r="A22" s="2" t="str">
        <f>"Oct "&amp;RIGHT(A6,4)</f>
        <v>Oct 2025</v>
      </c>
      <c r="B22" s="11">
        <v>32907940</v>
      </c>
      <c r="C22" s="11">
        <v>228221</v>
      </c>
      <c r="D22" s="11">
        <v>452345</v>
      </c>
      <c r="E22" s="11">
        <v>33588506</v>
      </c>
      <c r="F22" s="11">
        <v>38288389</v>
      </c>
      <c r="G22" s="11">
        <v>2595780</v>
      </c>
      <c r="H22" s="11">
        <v>11566519</v>
      </c>
      <c r="I22" s="11">
        <v>52450688</v>
      </c>
    </row>
    <row r="23" spans="1:9" ht="12" customHeight="1" x14ac:dyDescent="0.2">
      <c r="A23" s="2" t="str">
        <f>"Nov "&amp;RIGHT(A6,4)</f>
        <v>Nov 2025</v>
      </c>
      <c r="B23" s="11">
        <v>24381273</v>
      </c>
      <c r="C23" s="11">
        <v>179196</v>
      </c>
      <c r="D23" s="11">
        <v>359324</v>
      </c>
      <c r="E23" s="11">
        <v>24919793</v>
      </c>
      <c r="F23" s="11">
        <v>29577872</v>
      </c>
      <c r="G23" s="11">
        <v>2025313</v>
      </c>
      <c r="H23" s="11">
        <v>9008057</v>
      </c>
      <c r="I23" s="11">
        <v>40611242</v>
      </c>
    </row>
    <row r="24" spans="1:9" ht="12" customHeight="1" x14ac:dyDescent="0.2">
      <c r="A24" s="2" t="str">
        <f>"Dec "&amp;RIGHT(A6,4)</f>
        <v>Dec 2025</v>
      </c>
      <c r="B24" s="11">
        <v>24627764</v>
      </c>
      <c r="C24" s="11">
        <v>190253</v>
      </c>
      <c r="D24" s="11">
        <v>374214</v>
      </c>
      <c r="E24" s="11">
        <v>25192231</v>
      </c>
      <c r="F24" s="11">
        <v>31281876</v>
      </c>
      <c r="G24" s="11">
        <v>2129987</v>
      </c>
      <c r="H24" s="11">
        <v>9604928</v>
      </c>
      <c r="I24" s="11">
        <v>43016791</v>
      </c>
    </row>
    <row r="25" spans="1:9" ht="12" customHeight="1" x14ac:dyDescent="0.2">
      <c r="A25" s="2" t="str">
        <f>"Jan "&amp;RIGHT(A6,4)+1</f>
        <v>Jan 2026</v>
      </c>
      <c r="B25" s="11">
        <v>26601351</v>
      </c>
      <c r="C25" s="11">
        <v>190717</v>
      </c>
      <c r="D25" s="11">
        <v>378894</v>
      </c>
      <c r="E25" s="11">
        <v>27170962</v>
      </c>
      <c r="F25" s="11">
        <v>31844080</v>
      </c>
      <c r="G25" s="11">
        <v>2183816</v>
      </c>
      <c r="H25" s="11">
        <v>9888034</v>
      </c>
      <c r="I25" s="11">
        <v>43915930</v>
      </c>
    </row>
    <row r="26" spans="1:9" ht="12" customHeight="1" x14ac:dyDescent="0.2">
      <c r="A26" s="2" t="str">
        <f>"Feb "&amp;RIGHT(A6,4)+1</f>
        <v>Feb 2026</v>
      </c>
      <c r="B26" s="11">
        <v>28405357</v>
      </c>
      <c r="C26" s="11">
        <v>200178</v>
      </c>
      <c r="D26" s="11">
        <v>400208</v>
      </c>
      <c r="E26" s="11">
        <v>29005743</v>
      </c>
      <c r="F26" s="11">
        <v>32990964</v>
      </c>
      <c r="G26" s="11">
        <v>2276046</v>
      </c>
      <c r="H26" s="11">
        <v>10235870</v>
      </c>
      <c r="I26" s="11">
        <v>45502880</v>
      </c>
    </row>
    <row r="27" spans="1:9" ht="12" customHeight="1" x14ac:dyDescent="0.2">
      <c r="A27" s="2" t="str">
        <f>"Mar "&amp;RIGHT(A6,4)+1</f>
        <v>Mar 2026</v>
      </c>
      <c r="B27" s="11">
        <v>29832753</v>
      </c>
      <c r="C27" s="11">
        <v>208065</v>
      </c>
      <c r="D27" s="11">
        <v>419787</v>
      </c>
      <c r="E27" s="11">
        <v>30460605</v>
      </c>
      <c r="F27" s="11">
        <v>36849234</v>
      </c>
      <c r="G27" s="11">
        <v>2544189</v>
      </c>
      <c r="H27" s="11">
        <v>11542983</v>
      </c>
      <c r="I27" s="11">
        <v>50936406</v>
      </c>
    </row>
    <row r="28" spans="1:9" ht="12" customHeight="1" x14ac:dyDescent="0.2">
      <c r="A28" s="2" t="str">
        <f>"Apr "&amp;RIGHT(A6,4)+1</f>
        <v>Apr 2026</v>
      </c>
      <c r="B28" s="11">
        <v>29407846</v>
      </c>
      <c r="C28" s="11">
        <v>205971</v>
      </c>
      <c r="D28" s="11">
        <v>405627</v>
      </c>
      <c r="E28" s="11">
        <v>30019444</v>
      </c>
      <c r="F28" s="11">
        <v>36622419</v>
      </c>
      <c r="G28" s="11">
        <v>2549670</v>
      </c>
      <c r="H28" s="11">
        <v>11514345</v>
      </c>
      <c r="I28" s="11">
        <v>50686434</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9" ht="12" customHeight="1" x14ac:dyDescent="0.2">
      <c r="A33" s="2" t="str">
        <f>"Sep "&amp;RIGHT(A6,4)+1</f>
        <v>Sep 2026</v>
      </c>
      <c r="B33" s="11" t="s">
        <v>417</v>
      </c>
      <c r="C33" s="11" t="s">
        <v>417</v>
      </c>
      <c r="D33" s="11" t="s">
        <v>417</v>
      </c>
      <c r="E33" s="11" t="s">
        <v>417</v>
      </c>
      <c r="F33" s="11" t="s">
        <v>417</v>
      </c>
      <c r="G33" s="11" t="s">
        <v>417</v>
      </c>
      <c r="H33" s="11" t="s">
        <v>417</v>
      </c>
      <c r="I33" s="11" t="s">
        <v>417</v>
      </c>
    </row>
    <row r="34" spans="1:9" ht="12" customHeight="1" x14ac:dyDescent="0.2">
      <c r="A34" s="12" t="s">
        <v>55</v>
      </c>
      <c r="B34" s="13">
        <v>196164284</v>
      </c>
      <c r="C34" s="13">
        <v>1402601</v>
      </c>
      <c r="D34" s="13">
        <v>2790399</v>
      </c>
      <c r="E34" s="13">
        <v>200357284</v>
      </c>
      <c r="F34" s="13">
        <v>237454834</v>
      </c>
      <c r="G34" s="13">
        <v>16304801</v>
      </c>
      <c r="H34" s="13">
        <v>73360736</v>
      </c>
      <c r="I34" s="13">
        <v>327120371</v>
      </c>
    </row>
    <row r="35" spans="1:9" ht="12" customHeight="1" x14ac:dyDescent="0.2">
      <c r="A35" s="14" t="str">
        <f>"Total "&amp;MID(A20,7,LEN(A20)-13)&amp;" Months"</f>
        <v>Total 7 Months</v>
      </c>
      <c r="B35" s="15">
        <v>196164284</v>
      </c>
      <c r="C35" s="15">
        <v>1402601</v>
      </c>
      <c r="D35" s="15">
        <v>2790399</v>
      </c>
      <c r="E35" s="15">
        <v>200357284</v>
      </c>
      <c r="F35" s="15">
        <v>237454834</v>
      </c>
      <c r="G35" s="15">
        <v>16304801</v>
      </c>
      <c r="H35" s="15">
        <v>73360736</v>
      </c>
      <c r="I35" s="15">
        <v>327120371</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E37"/>
  <sheetViews>
    <sheetView showGridLines="0" workbookViewId="0">
      <selection activeCell="E1" sqref="E1"/>
    </sheetView>
  </sheetViews>
  <sheetFormatPr defaultRowHeight="12.75" x14ac:dyDescent="0.2"/>
  <cols>
    <col min="1" max="1" width="14.28515625" customWidth="1"/>
    <col min="2" max="5" width="18.5703125" customWidth="1"/>
  </cols>
  <sheetData>
    <row r="1" spans="1:5" ht="12" customHeight="1" x14ac:dyDescent="0.2">
      <c r="A1" s="77" t="s">
        <v>438</v>
      </c>
      <c r="B1" s="77"/>
      <c r="C1" s="77"/>
      <c r="D1" s="77"/>
      <c r="E1" s="74">
        <v>46213</v>
      </c>
    </row>
    <row r="2" spans="1:5" ht="12" customHeight="1" x14ac:dyDescent="0.2">
      <c r="A2" s="78" t="s">
        <v>108</v>
      </c>
      <c r="B2" s="78"/>
      <c r="C2" s="78"/>
      <c r="D2" s="78"/>
      <c r="E2" s="1"/>
    </row>
    <row r="3" spans="1:5" ht="24" customHeight="1" x14ac:dyDescent="0.2">
      <c r="A3" s="79" t="s">
        <v>50</v>
      </c>
      <c r="B3" s="81" t="s">
        <v>109</v>
      </c>
      <c r="C3" s="81"/>
      <c r="D3" s="81"/>
      <c r="E3" s="81"/>
    </row>
    <row r="4" spans="1:5" ht="24" customHeight="1" x14ac:dyDescent="0.2">
      <c r="A4" s="80"/>
      <c r="B4" s="10" t="s">
        <v>78</v>
      </c>
      <c r="C4" s="10" t="s">
        <v>79</v>
      </c>
      <c r="D4" s="10" t="s">
        <v>80</v>
      </c>
      <c r="E4" s="9" t="s">
        <v>209</v>
      </c>
    </row>
    <row r="5" spans="1:5" ht="12" customHeight="1" x14ac:dyDescent="0.2">
      <c r="A5" s="1"/>
      <c r="B5" s="75" t="str">
        <f>REPT("-",71)&amp;" Number "&amp;REPT("-",71)</f>
        <v>----------------------------------------------------------------------- Number -----------------------------------------------------------------------</v>
      </c>
      <c r="C5" s="75"/>
      <c r="D5" s="75"/>
      <c r="E5" s="75"/>
    </row>
    <row r="6" spans="1:5" ht="12" customHeight="1" x14ac:dyDescent="0.2">
      <c r="A6" s="3" t="s">
        <v>418</v>
      </c>
    </row>
    <row r="7" spans="1:5" ht="12" customHeight="1" x14ac:dyDescent="0.2">
      <c r="A7" s="2" t="str">
        <f>"Oct "&amp;RIGHT(A6,4)-1</f>
        <v>Oct 2024</v>
      </c>
      <c r="B7" s="11">
        <v>122743674</v>
      </c>
      <c r="C7" s="11">
        <v>6922644</v>
      </c>
      <c r="D7" s="11">
        <v>30179082</v>
      </c>
      <c r="E7" s="11">
        <v>159845400</v>
      </c>
    </row>
    <row r="8" spans="1:5" ht="12" customHeight="1" x14ac:dyDescent="0.2">
      <c r="A8" s="2" t="str">
        <f>"Nov "&amp;RIGHT(A6,4)-1</f>
        <v>Nov 2024</v>
      </c>
      <c r="B8" s="11">
        <v>98597980</v>
      </c>
      <c r="C8" s="11">
        <v>5829155</v>
      </c>
      <c r="D8" s="11">
        <v>24993217</v>
      </c>
      <c r="E8" s="11">
        <v>129420352</v>
      </c>
    </row>
    <row r="9" spans="1:5" ht="12" customHeight="1" x14ac:dyDescent="0.2">
      <c r="A9" s="2" t="str">
        <f>"Dec "&amp;RIGHT(A6,4)-1</f>
        <v>Dec 2024</v>
      </c>
      <c r="B9" s="11">
        <v>93860687</v>
      </c>
      <c r="C9" s="11">
        <v>5616266</v>
      </c>
      <c r="D9" s="11">
        <v>23863750</v>
      </c>
      <c r="E9" s="11">
        <v>123340703</v>
      </c>
    </row>
    <row r="10" spans="1:5" ht="12" customHeight="1" x14ac:dyDescent="0.2">
      <c r="A10" s="2" t="str">
        <f>"Jan "&amp;RIGHT(A6,4)</f>
        <v>Jan 2025</v>
      </c>
      <c r="B10" s="11">
        <v>106477585</v>
      </c>
      <c r="C10" s="11">
        <v>6306630</v>
      </c>
      <c r="D10" s="11">
        <v>27206772</v>
      </c>
      <c r="E10" s="11">
        <v>139990987</v>
      </c>
    </row>
    <row r="11" spans="1:5" ht="12" customHeight="1" x14ac:dyDescent="0.2">
      <c r="A11" s="2" t="str">
        <f>"Feb "&amp;RIGHT(A6,4)</f>
        <v>Feb 2025</v>
      </c>
      <c r="B11" s="11">
        <v>105998800</v>
      </c>
      <c r="C11" s="11">
        <v>6183461</v>
      </c>
      <c r="D11" s="11">
        <v>26558274</v>
      </c>
      <c r="E11" s="11">
        <v>138740535</v>
      </c>
    </row>
    <row r="12" spans="1:5" ht="12" customHeight="1" x14ac:dyDescent="0.2">
      <c r="A12" s="2" t="str">
        <f>"Mar "&amp;RIGHT(A6,4)</f>
        <v>Mar 2025</v>
      </c>
      <c r="B12" s="11">
        <v>114965406</v>
      </c>
      <c r="C12" s="11">
        <v>6910261</v>
      </c>
      <c r="D12" s="11">
        <v>29847868</v>
      </c>
      <c r="E12" s="11">
        <v>151723535</v>
      </c>
    </row>
    <row r="13" spans="1:5" ht="12" customHeight="1" x14ac:dyDescent="0.2">
      <c r="A13" s="2" t="str">
        <f>"Apr "&amp;RIGHT(A6,4)</f>
        <v>Apr 2025</v>
      </c>
      <c r="B13" s="11">
        <v>120033336</v>
      </c>
      <c r="C13" s="11">
        <v>7185066</v>
      </c>
      <c r="D13" s="11">
        <v>31334075</v>
      </c>
      <c r="E13" s="11">
        <v>158552477</v>
      </c>
    </row>
    <row r="14" spans="1:5" ht="12" customHeight="1" x14ac:dyDescent="0.2">
      <c r="A14" s="2" t="str">
        <f>"May "&amp;RIGHT(A6,4)</f>
        <v>May 2025</v>
      </c>
      <c r="B14" s="11">
        <v>114031491</v>
      </c>
      <c r="C14" s="11">
        <v>7152766</v>
      </c>
      <c r="D14" s="11">
        <v>30907343</v>
      </c>
      <c r="E14" s="11">
        <v>152091600</v>
      </c>
    </row>
    <row r="15" spans="1:5" ht="12" customHeight="1" x14ac:dyDescent="0.2">
      <c r="A15" s="2" t="str">
        <f>"Jun "&amp;RIGHT(A6,4)</f>
        <v>Jun 2025</v>
      </c>
      <c r="B15" s="11">
        <v>81690365</v>
      </c>
      <c r="C15" s="11">
        <v>6679237</v>
      </c>
      <c r="D15" s="11">
        <v>29083776</v>
      </c>
      <c r="E15" s="11">
        <v>117453378</v>
      </c>
    </row>
    <row r="16" spans="1:5" ht="12" customHeight="1" x14ac:dyDescent="0.2">
      <c r="A16" s="2" t="str">
        <f>"Jul "&amp;RIGHT(A6,4)</f>
        <v>Jul 2025</v>
      </c>
      <c r="B16" s="11">
        <v>77676015</v>
      </c>
      <c r="C16" s="11">
        <v>6865203</v>
      </c>
      <c r="D16" s="11">
        <v>30007082</v>
      </c>
      <c r="E16" s="11">
        <v>114548300</v>
      </c>
    </row>
    <row r="17" spans="1:5" ht="12" customHeight="1" x14ac:dyDescent="0.2">
      <c r="A17" s="2" t="str">
        <f>"Aug "&amp;RIGHT(A6,4)</f>
        <v>Aug 2025</v>
      </c>
      <c r="B17" s="11">
        <v>87589086</v>
      </c>
      <c r="C17" s="11">
        <v>6034421</v>
      </c>
      <c r="D17" s="11">
        <v>26985801</v>
      </c>
      <c r="E17" s="11">
        <v>120609308</v>
      </c>
    </row>
    <row r="18" spans="1:5" ht="12" customHeight="1" x14ac:dyDescent="0.2">
      <c r="A18" s="2" t="str">
        <f>"Sep "&amp;RIGHT(A6,4)</f>
        <v>Sep 2025</v>
      </c>
      <c r="B18" s="11">
        <v>112480820</v>
      </c>
      <c r="C18" s="11">
        <v>6301115</v>
      </c>
      <c r="D18" s="11">
        <v>27950151</v>
      </c>
      <c r="E18" s="11">
        <v>146732086</v>
      </c>
    </row>
    <row r="19" spans="1:5" ht="12" customHeight="1" x14ac:dyDescent="0.2">
      <c r="A19" s="12" t="s">
        <v>55</v>
      </c>
      <c r="B19" s="13">
        <v>1236145245</v>
      </c>
      <c r="C19" s="13">
        <v>77986225</v>
      </c>
      <c r="D19" s="13">
        <v>338917191</v>
      </c>
      <c r="E19" s="13">
        <v>1653048661</v>
      </c>
    </row>
    <row r="20" spans="1:5" ht="12" customHeight="1" x14ac:dyDescent="0.2">
      <c r="A20" s="14" t="s">
        <v>419</v>
      </c>
      <c r="B20" s="15">
        <v>762677468</v>
      </c>
      <c r="C20" s="15">
        <v>44953483</v>
      </c>
      <c r="D20" s="15">
        <v>193983038</v>
      </c>
      <c r="E20" s="15">
        <v>1001613989</v>
      </c>
    </row>
    <row r="21" spans="1:5" ht="12" customHeight="1" x14ac:dyDescent="0.2">
      <c r="A21" s="3" t="str">
        <f>"FY "&amp;RIGHT(A6,4)+1</f>
        <v>FY 2026</v>
      </c>
    </row>
    <row r="22" spans="1:5" ht="12" customHeight="1" x14ac:dyDescent="0.2">
      <c r="A22" s="2" t="str">
        <f>"Oct "&amp;RIGHT(A6,4)</f>
        <v>Oct 2025</v>
      </c>
      <c r="B22" s="11">
        <v>121752671</v>
      </c>
      <c r="C22" s="11">
        <v>6862344</v>
      </c>
      <c r="D22" s="11">
        <v>29971725</v>
      </c>
      <c r="E22" s="11">
        <v>158586740</v>
      </c>
    </row>
    <row r="23" spans="1:5" ht="12" customHeight="1" x14ac:dyDescent="0.2">
      <c r="A23" s="2" t="str">
        <f>"Nov "&amp;RIGHT(A6,4)</f>
        <v>Nov 2025</v>
      </c>
      <c r="B23" s="11">
        <v>93208324</v>
      </c>
      <c r="C23" s="11">
        <v>5411116</v>
      </c>
      <c r="D23" s="11">
        <v>23540682</v>
      </c>
      <c r="E23" s="11">
        <v>122160122</v>
      </c>
    </row>
    <row r="24" spans="1:5" ht="12" customHeight="1" x14ac:dyDescent="0.2">
      <c r="A24" s="2" t="str">
        <f>"Dec "&amp;RIGHT(A6,4)</f>
        <v>Dec 2025</v>
      </c>
      <c r="B24" s="11">
        <v>97944323</v>
      </c>
      <c r="C24" s="11">
        <v>5746380</v>
      </c>
      <c r="D24" s="11">
        <v>25135344</v>
      </c>
      <c r="E24" s="11">
        <v>128826047</v>
      </c>
    </row>
    <row r="25" spans="1:5" ht="12" customHeight="1" x14ac:dyDescent="0.2">
      <c r="A25" s="2" t="str">
        <f>"Jan "&amp;RIGHT(A6,4)+1</f>
        <v>Jan 2026</v>
      </c>
      <c r="B25" s="11">
        <v>100545926</v>
      </c>
      <c r="C25" s="11">
        <v>5804774</v>
      </c>
      <c r="D25" s="11">
        <v>25669278</v>
      </c>
      <c r="E25" s="11">
        <v>132019978</v>
      </c>
    </row>
    <row r="26" spans="1:5" ht="12" customHeight="1" x14ac:dyDescent="0.2">
      <c r="A26" s="2" t="str">
        <f>"Feb "&amp;RIGHT(A6,4)+1</f>
        <v>Feb 2026</v>
      </c>
      <c r="B26" s="11">
        <v>104860313</v>
      </c>
      <c r="C26" s="11">
        <v>6042050</v>
      </c>
      <c r="D26" s="11">
        <v>26573386</v>
      </c>
      <c r="E26" s="11">
        <v>137475749</v>
      </c>
    </row>
    <row r="27" spans="1:5" ht="12" customHeight="1" x14ac:dyDescent="0.2">
      <c r="A27" s="2" t="str">
        <f>"Mar "&amp;RIGHT(A6,4)+1</f>
        <v>Mar 2026</v>
      </c>
      <c r="B27" s="11">
        <v>115856629</v>
      </c>
      <c r="C27" s="11">
        <v>6814588</v>
      </c>
      <c r="D27" s="11">
        <v>30146654</v>
      </c>
      <c r="E27" s="11">
        <v>152817871</v>
      </c>
    </row>
    <row r="28" spans="1:5" ht="12" customHeight="1" x14ac:dyDescent="0.2">
      <c r="A28" s="2" t="str">
        <f>"Apr "&amp;RIGHT(A6,4)+1</f>
        <v>Apr 2026</v>
      </c>
      <c r="B28" s="11">
        <v>115123185</v>
      </c>
      <c r="C28" s="11">
        <v>6788143</v>
      </c>
      <c r="D28" s="11">
        <v>30025366</v>
      </c>
      <c r="E28" s="11">
        <v>151936694</v>
      </c>
    </row>
    <row r="29" spans="1:5" ht="12" customHeight="1" x14ac:dyDescent="0.2">
      <c r="A29" s="2" t="str">
        <f>"May "&amp;RIGHT(A6,4)+1</f>
        <v>May 2026</v>
      </c>
      <c r="B29" s="11" t="s">
        <v>417</v>
      </c>
      <c r="C29" s="11" t="s">
        <v>417</v>
      </c>
      <c r="D29" s="11" t="s">
        <v>417</v>
      </c>
      <c r="E29" s="11" t="s">
        <v>417</v>
      </c>
    </row>
    <row r="30" spans="1:5" ht="12" customHeight="1" x14ac:dyDescent="0.2">
      <c r="A30" s="2" t="str">
        <f>"Jun "&amp;RIGHT(A6,4)+1</f>
        <v>Jun 2026</v>
      </c>
      <c r="B30" s="11" t="s">
        <v>417</v>
      </c>
      <c r="C30" s="11" t="s">
        <v>417</v>
      </c>
      <c r="D30" s="11" t="s">
        <v>417</v>
      </c>
      <c r="E30" s="11" t="s">
        <v>417</v>
      </c>
    </row>
    <row r="31" spans="1:5" ht="12" customHeight="1" x14ac:dyDescent="0.2">
      <c r="A31" s="2" t="str">
        <f>"Jul "&amp;RIGHT(A6,4)+1</f>
        <v>Jul 2026</v>
      </c>
      <c r="B31" s="11" t="s">
        <v>417</v>
      </c>
      <c r="C31" s="11" t="s">
        <v>417</v>
      </c>
      <c r="D31" s="11" t="s">
        <v>417</v>
      </c>
      <c r="E31" s="11" t="s">
        <v>417</v>
      </c>
    </row>
    <row r="32" spans="1:5" ht="12" customHeight="1" x14ac:dyDescent="0.2">
      <c r="A32" s="2" t="str">
        <f>"Aug "&amp;RIGHT(A6,4)+1</f>
        <v>Aug 2026</v>
      </c>
      <c r="B32" s="11" t="s">
        <v>417</v>
      </c>
      <c r="C32" s="11" t="s">
        <v>417</v>
      </c>
      <c r="D32" s="11" t="s">
        <v>417</v>
      </c>
      <c r="E32" s="11" t="s">
        <v>417</v>
      </c>
    </row>
    <row r="33" spans="1:5" ht="12" customHeight="1" x14ac:dyDescent="0.2">
      <c r="A33" s="2" t="str">
        <f>"Sep "&amp;RIGHT(A6,4)+1</f>
        <v>Sep 2026</v>
      </c>
      <c r="B33" s="11" t="s">
        <v>417</v>
      </c>
      <c r="C33" s="11" t="s">
        <v>417</v>
      </c>
      <c r="D33" s="11" t="s">
        <v>417</v>
      </c>
      <c r="E33" s="11" t="s">
        <v>417</v>
      </c>
    </row>
    <row r="34" spans="1:5" ht="12" customHeight="1" x14ac:dyDescent="0.2">
      <c r="A34" s="12" t="s">
        <v>55</v>
      </c>
      <c r="B34" s="13">
        <v>749291371</v>
      </c>
      <c r="C34" s="13">
        <v>43469395</v>
      </c>
      <c r="D34" s="13">
        <v>191062435</v>
      </c>
      <c r="E34" s="13">
        <v>983823201</v>
      </c>
    </row>
    <row r="35" spans="1:5" ht="12" customHeight="1" x14ac:dyDescent="0.2">
      <c r="A35" s="14" t="str">
        <f>"Total "&amp;MID(A20,7,LEN(A20)-13)&amp;" Months"</f>
        <v>Total 7 Months</v>
      </c>
      <c r="B35" s="15">
        <v>749291371</v>
      </c>
      <c r="C35" s="15">
        <v>43469395</v>
      </c>
      <c r="D35" s="15">
        <v>191062435</v>
      </c>
      <c r="E35" s="15">
        <v>983823201</v>
      </c>
    </row>
    <row r="36" spans="1:5" ht="12" customHeight="1" x14ac:dyDescent="0.2">
      <c r="A36" s="75"/>
      <c r="B36" s="75"/>
      <c r="C36" s="75"/>
      <c r="D36" s="75"/>
      <c r="E36" s="75"/>
    </row>
    <row r="37" spans="1:5" ht="69.95" customHeight="1" x14ac:dyDescent="0.2">
      <c r="A37" s="76" t="s">
        <v>110</v>
      </c>
      <c r="B37" s="76"/>
      <c r="C37" s="76"/>
      <c r="D37" s="76"/>
      <c r="E37" s="76"/>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7"/>
  <sheetViews>
    <sheetView showGridLines="0" workbookViewId="0">
      <selection activeCell="C1" sqref="C1"/>
    </sheetView>
  </sheetViews>
  <sheetFormatPr defaultRowHeight="12.75" x14ac:dyDescent="0.2"/>
  <cols>
    <col min="1" max="1" width="18.42578125" customWidth="1"/>
    <col min="2" max="2" width="85.7109375" customWidth="1"/>
  </cols>
  <sheetData>
    <row r="1" spans="1:3" ht="12" customHeight="1" x14ac:dyDescent="0.2">
      <c r="A1" s="3"/>
      <c r="B1" s="5" t="s">
        <v>11</v>
      </c>
    </row>
    <row r="2" spans="1:3" ht="12" customHeight="1" x14ac:dyDescent="0.2">
      <c r="A2" s="6" t="s">
        <v>12</v>
      </c>
      <c r="B2" s="7" t="s">
        <v>13</v>
      </c>
    </row>
    <row r="3" spans="1:3" ht="12" customHeight="1" x14ac:dyDescent="0.2">
      <c r="A3" s="3" t="s">
        <v>261</v>
      </c>
      <c r="B3" s="1" t="s">
        <v>14</v>
      </c>
    </row>
    <row r="4" spans="1:3" ht="12" customHeight="1" x14ac:dyDescent="0.2">
      <c r="A4" s="3" t="s">
        <v>316</v>
      </c>
      <c r="B4" s="1" t="s">
        <v>317</v>
      </c>
    </row>
    <row r="5" spans="1:3" ht="12" customHeight="1" x14ac:dyDescent="0.2">
      <c r="A5" s="3" t="s">
        <v>350</v>
      </c>
      <c r="B5" s="1" t="s">
        <v>351</v>
      </c>
    </row>
    <row r="6" spans="1:3" ht="12" customHeight="1" x14ac:dyDescent="0.2">
      <c r="A6" s="3" t="s">
        <v>367</v>
      </c>
      <c r="B6" s="1" t="s">
        <v>368</v>
      </c>
    </row>
    <row r="7" spans="1:3" ht="12" customHeight="1" x14ac:dyDescent="0.2">
      <c r="A7" s="3" t="s">
        <v>262</v>
      </c>
      <c r="B7" s="1" t="s">
        <v>15</v>
      </c>
    </row>
    <row r="8" spans="1:3" ht="12" customHeight="1" x14ac:dyDescent="0.2">
      <c r="A8" s="3" t="s">
        <v>263</v>
      </c>
      <c r="B8" s="1" t="s">
        <v>16</v>
      </c>
      <c r="C8" t="s">
        <v>299</v>
      </c>
    </row>
    <row r="9" spans="1:3" ht="12" customHeight="1" x14ac:dyDescent="0.2">
      <c r="A9" s="3" t="s">
        <v>264</v>
      </c>
      <c r="B9" s="1" t="s">
        <v>17</v>
      </c>
      <c r="C9" t="s">
        <v>300</v>
      </c>
    </row>
    <row r="10" spans="1:3" ht="12" customHeight="1" x14ac:dyDescent="0.2">
      <c r="A10" s="3" t="s">
        <v>265</v>
      </c>
      <c r="B10" s="1" t="s">
        <v>18</v>
      </c>
      <c r="C10" t="s">
        <v>301</v>
      </c>
    </row>
    <row r="11" spans="1:3" ht="12" customHeight="1" x14ac:dyDescent="0.2">
      <c r="A11" s="3" t="s">
        <v>266</v>
      </c>
      <c r="B11" s="1" t="s">
        <v>335</v>
      </c>
      <c r="C11" t="s">
        <v>302</v>
      </c>
    </row>
    <row r="12" spans="1:3" ht="12" customHeight="1" x14ac:dyDescent="0.2">
      <c r="A12" s="3" t="s">
        <v>267</v>
      </c>
      <c r="B12" s="1" t="s">
        <v>20</v>
      </c>
      <c r="C12" t="s">
        <v>303</v>
      </c>
    </row>
    <row r="13" spans="1:3" ht="12" customHeight="1" x14ac:dyDescent="0.2">
      <c r="A13" s="3" t="s">
        <v>268</v>
      </c>
      <c r="B13" s="1" t="s">
        <v>21</v>
      </c>
      <c r="C13" t="s">
        <v>304</v>
      </c>
    </row>
    <row r="14" spans="1:3" ht="12" customHeight="1" x14ac:dyDescent="0.2">
      <c r="A14" s="3" t="s">
        <v>269</v>
      </c>
      <c r="B14" s="1" t="s">
        <v>22</v>
      </c>
      <c r="C14" t="s">
        <v>305</v>
      </c>
    </row>
    <row r="15" spans="1:3" ht="12" customHeight="1" x14ac:dyDescent="0.2">
      <c r="A15" s="3" t="s">
        <v>270</v>
      </c>
      <c r="B15" s="1" t="s">
        <v>23</v>
      </c>
      <c r="C15" t="s">
        <v>306</v>
      </c>
    </row>
    <row r="16" spans="1:3" ht="12" customHeight="1" x14ac:dyDescent="0.2">
      <c r="A16" s="3" t="s">
        <v>271</v>
      </c>
      <c r="B16" s="1" t="s">
        <v>24</v>
      </c>
      <c r="C16" t="s">
        <v>307</v>
      </c>
    </row>
    <row r="17" spans="1:3" ht="12" customHeight="1" x14ac:dyDescent="0.2">
      <c r="A17" s="3" t="s">
        <v>272</v>
      </c>
      <c r="B17" s="1" t="s">
        <v>25</v>
      </c>
      <c r="C17" t="s">
        <v>308</v>
      </c>
    </row>
    <row r="18" spans="1:3" ht="12" customHeight="1" x14ac:dyDescent="0.2">
      <c r="A18" s="3" t="s">
        <v>273</v>
      </c>
      <c r="B18" s="1" t="s">
        <v>26</v>
      </c>
      <c r="C18" t="s">
        <v>309</v>
      </c>
    </row>
    <row r="19" spans="1:3" ht="12" customHeight="1" x14ac:dyDescent="0.2">
      <c r="A19" s="3" t="s">
        <v>274</v>
      </c>
      <c r="B19" s="1" t="s">
        <v>27</v>
      </c>
    </row>
    <row r="20" spans="1:3" ht="12" customHeight="1" x14ac:dyDescent="0.2">
      <c r="A20" s="3" t="s">
        <v>275</v>
      </c>
      <c r="B20" s="1" t="s">
        <v>28</v>
      </c>
    </row>
    <row r="21" spans="1:3" ht="12" customHeight="1" x14ac:dyDescent="0.2">
      <c r="A21" s="3" t="s">
        <v>276</v>
      </c>
      <c r="B21" s="1" t="s">
        <v>29</v>
      </c>
    </row>
    <row r="22" spans="1:3" ht="12" customHeight="1" x14ac:dyDescent="0.2">
      <c r="A22" s="3" t="s">
        <v>277</v>
      </c>
      <c r="B22" s="1" t="s">
        <v>30</v>
      </c>
    </row>
    <row r="23" spans="1:3" ht="12" customHeight="1" x14ac:dyDescent="0.2">
      <c r="A23" s="3" t="s">
        <v>278</v>
      </c>
      <c r="B23" s="1" t="s">
        <v>31</v>
      </c>
    </row>
    <row r="24" spans="1:3" ht="12" customHeight="1" x14ac:dyDescent="0.2">
      <c r="A24" s="3" t="s">
        <v>279</v>
      </c>
      <c r="B24" s="1" t="s">
        <v>32</v>
      </c>
    </row>
    <row r="25" spans="1:3" ht="12" customHeight="1" x14ac:dyDescent="0.2">
      <c r="A25" s="3" t="s">
        <v>280</v>
      </c>
      <c r="B25" s="1" t="s">
        <v>33</v>
      </c>
    </row>
    <row r="26" spans="1:3" ht="12" customHeight="1" x14ac:dyDescent="0.2">
      <c r="A26" s="3" t="s">
        <v>281</v>
      </c>
      <c r="B26" s="1" t="s">
        <v>34</v>
      </c>
    </row>
    <row r="27" spans="1:3" ht="12" customHeight="1" x14ac:dyDescent="0.2">
      <c r="A27" s="3" t="s">
        <v>282</v>
      </c>
      <c r="B27" s="1" t="s">
        <v>35</v>
      </c>
    </row>
    <row r="28" spans="1:3" ht="12" customHeight="1" x14ac:dyDescent="0.2">
      <c r="A28" s="3" t="s">
        <v>410</v>
      </c>
      <c r="B28" s="1" t="s">
        <v>411</v>
      </c>
    </row>
    <row r="29" spans="1:3" ht="12" customHeight="1" x14ac:dyDescent="0.2">
      <c r="A29" s="3" t="s">
        <v>283</v>
      </c>
      <c r="B29" s="1" t="s">
        <v>36</v>
      </c>
    </row>
    <row r="30" spans="1:3" ht="12" customHeight="1" x14ac:dyDescent="0.2">
      <c r="A30" s="3" t="s">
        <v>284</v>
      </c>
      <c r="B30" s="1" t="s">
        <v>37</v>
      </c>
    </row>
    <row r="31" spans="1:3" ht="12" customHeight="1" x14ac:dyDescent="0.2">
      <c r="A31" s="3" t="s">
        <v>285</v>
      </c>
      <c r="B31" s="1" t="s">
        <v>38</v>
      </c>
    </row>
    <row r="32" spans="1:3" ht="12" customHeight="1" x14ac:dyDescent="0.2">
      <c r="A32" s="3" t="s">
        <v>286</v>
      </c>
      <c r="B32" s="1" t="s">
        <v>39</v>
      </c>
    </row>
    <row r="33" spans="1:2" ht="12" customHeight="1" x14ac:dyDescent="0.2">
      <c r="A33" s="3" t="s">
        <v>297</v>
      </c>
      <c r="B33" s="1" t="s">
        <v>40</v>
      </c>
    </row>
    <row r="34" spans="1:2" ht="12" customHeight="1" x14ac:dyDescent="0.2">
      <c r="A34" s="3" t="s">
        <v>296</v>
      </c>
      <c r="B34" s="1" t="s">
        <v>41</v>
      </c>
    </row>
    <row r="35" spans="1:2" ht="12" customHeight="1" x14ac:dyDescent="0.2">
      <c r="A35" s="3" t="s">
        <v>298</v>
      </c>
      <c r="B35" s="1" t="s">
        <v>42</v>
      </c>
    </row>
    <row r="36" spans="1:2" ht="12" customHeight="1" x14ac:dyDescent="0.2">
      <c r="A36" s="3"/>
      <c r="B36" s="1"/>
    </row>
    <row r="37" spans="1:2" ht="12" customHeight="1" x14ac:dyDescent="0.2">
      <c r="A37" s="3" t="s">
        <v>287</v>
      </c>
      <c r="B37" s="1" t="s">
        <v>43</v>
      </c>
    </row>
    <row r="38" spans="1:2" ht="12" customHeight="1" x14ac:dyDescent="0.2">
      <c r="A38" s="3" t="s">
        <v>288</v>
      </c>
      <c r="B38" s="1" t="s">
        <v>43</v>
      </c>
    </row>
    <row r="39" spans="1:2" ht="12" customHeight="1" x14ac:dyDescent="0.2">
      <c r="A39" s="3" t="s">
        <v>289</v>
      </c>
      <c r="B39" s="1" t="s">
        <v>44</v>
      </c>
    </row>
    <row r="40" spans="1:2" ht="12" customHeight="1" x14ac:dyDescent="0.2">
      <c r="A40" s="3" t="s">
        <v>290</v>
      </c>
      <c r="B40" s="1" t="s">
        <v>45</v>
      </c>
    </row>
    <row r="41" spans="1:2" ht="12" customHeight="1" x14ac:dyDescent="0.2">
      <c r="A41" s="3" t="s">
        <v>291</v>
      </c>
      <c r="B41" s="1" t="s">
        <v>46</v>
      </c>
    </row>
    <row r="42" spans="1:2" ht="12" customHeight="1" x14ac:dyDescent="0.2">
      <c r="A42" s="3" t="s">
        <v>292</v>
      </c>
      <c r="B42" s="1" t="s">
        <v>47</v>
      </c>
    </row>
    <row r="43" spans="1:2" ht="12" customHeight="1" x14ac:dyDescent="0.2">
      <c r="A43" s="3" t="s">
        <v>293</v>
      </c>
      <c r="B43" s="1" t="s">
        <v>48</v>
      </c>
    </row>
    <row r="44" spans="1:2" ht="12" customHeight="1" x14ac:dyDescent="0.2">
      <c r="A44" s="3" t="s">
        <v>294</v>
      </c>
      <c r="B44" s="1" t="s">
        <v>49</v>
      </c>
    </row>
    <row r="45" spans="1:2" ht="12" customHeight="1" x14ac:dyDescent="0.2">
      <c r="A45" s="3" t="s">
        <v>295</v>
      </c>
      <c r="B45" s="1" t="s">
        <v>49</v>
      </c>
    </row>
    <row r="46" spans="1:2" ht="12" customHeight="1" x14ac:dyDescent="0.2">
      <c r="A46" s="8"/>
      <c r="B46" s="4"/>
    </row>
    <row r="47" spans="1:2" ht="12" customHeight="1" x14ac:dyDescent="0.2">
      <c r="A47" s="75" t="s">
        <v>334</v>
      </c>
      <c r="B47" s="75"/>
    </row>
  </sheetData>
  <mergeCells count="1">
    <mergeCell ref="A47:B47"/>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K35"/>
  <sheetViews>
    <sheetView showGridLines="0" workbookViewId="0">
      <selection activeCell="K1" sqref="K1"/>
    </sheetView>
  </sheetViews>
  <sheetFormatPr defaultRowHeight="12.75" x14ac:dyDescent="0.2"/>
  <cols>
    <col min="1" max="1" width="12.85546875" customWidth="1"/>
    <col min="2" max="11" width="11.42578125" customWidth="1"/>
  </cols>
  <sheetData>
    <row r="1" spans="1:11" ht="12" customHeight="1" x14ac:dyDescent="0.2">
      <c r="A1" s="77" t="s">
        <v>438</v>
      </c>
      <c r="B1" s="77"/>
      <c r="C1" s="77"/>
      <c r="D1" s="77"/>
      <c r="E1" s="77"/>
      <c r="F1" s="77"/>
      <c r="G1" s="77"/>
      <c r="H1" s="77"/>
      <c r="I1" s="77"/>
      <c r="J1" s="77"/>
      <c r="K1" s="74">
        <v>46213</v>
      </c>
    </row>
    <row r="2" spans="1:11" ht="12" customHeight="1" x14ac:dyDescent="0.2">
      <c r="A2" s="78" t="s">
        <v>111</v>
      </c>
      <c r="B2" s="78"/>
      <c r="C2" s="78"/>
      <c r="D2" s="78"/>
      <c r="E2" s="78"/>
      <c r="F2" s="78"/>
      <c r="G2" s="78"/>
      <c r="H2" s="78"/>
      <c r="I2" s="78"/>
      <c r="J2" s="78"/>
      <c r="K2" s="1"/>
    </row>
    <row r="3" spans="1:11" ht="24" customHeight="1" x14ac:dyDescent="0.2">
      <c r="A3" s="79" t="s">
        <v>50</v>
      </c>
      <c r="B3" s="83" t="s">
        <v>112</v>
      </c>
      <c r="C3" s="81" t="s">
        <v>102</v>
      </c>
      <c r="D3" s="81"/>
      <c r="E3" s="81"/>
      <c r="F3" s="82"/>
      <c r="G3" s="81" t="s">
        <v>102</v>
      </c>
      <c r="H3" s="81"/>
      <c r="I3" s="82"/>
      <c r="J3" s="81" t="s">
        <v>113</v>
      </c>
      <c r="K3" s="81"/>
    </row>
    <row r="4" spans="1:11" ht="24" customHeight="1" x14ac:dyDescent="0.2">
      <c r="A4" s="80"/>
      <c r="B4" s="82"/>
      <c r="C4" s="10" t="s">
        <v>78</v>
      </c>
      <c r="D4" s="10" t="s">
        <v>79</v>
      </c>
      <c r="E4" s="10" t="s">
        <v>80</v>
      </c>
      <c r="F4" s="10" t="s">
        <v>55</v>
      </c>
      <c r="G4" s="10" t="s">
        <v>78</v>
      </c>
      <c r="H4" s="10" t="s">
        <v>79</v>
      </c>
      <c r="I4" s="10" t="s">
        <v>80</v>
      </c>
      <c r="J4" s="10" t="s">
        <v>114</v>
      </c>
      <c r="K4" s="9" t="s">
        <v>115</v>
      </c>
    </row>
    <row r="5" spans="1:11" ht="12" customHeight="1" x14ac:dyDescent="0.2">
      <c r="A5" s="1"/>
      <c r="B5" s="75" t="str">
        <f>REPT("-",52)&amp;" Number "&amp;REPT("-",52)</f>
        <v>---------------------------------------------------- Number ----------------------------------------------------</v>
      </c>
      <c r="C5" s="75"/>
      <c r="D5" s="75"/>
      <c r="E5" s="75"/>
      <c r="F5" s="75"/>
      <c r="G5" s="75" t="str">
        <f>REPT("-",53)&amp;" Percent "&amp;REPT("-",54)</f>
        <v>----------------------------------------------------- Percent ------------------------------------------------------</v>
      </c>
      <c r="H5" s="75"/>
      <c r="I5" s="75"/>
      <c r="J5" s="75"/>
      <c r="K5" s="75"/>
    </row>
    <row r="6" spans="1:11" ht="12" customHeight="1" x14ac:dyDescent="0.2">
      <c r="A6" s="3" t="s">
        <v>418</v>
      </c>
    </row>
    <row r="7" spans="1:11" ht="12" customHeight="1" x14ac:dyDescent="0.2">
      <c r="A7" s="2" t="str">
        <f>"Oct "&amp;RIGHT(A6,4)-1</f>
        <v>Oct 2024</v>
      </c>
      <c r="B7" s="11">
        <v>28201739</v>
      </c>
      <c r="C7" s="11">
        <v>94541935</v>
      </c>
      <c r="D7" s="11">
        <v>6922644</v>
      </c>
      <c r="E7" s="11">
        <v>30179082</v>
      </c>
      <c r="F7" s="11">
        <v>131643661</v>
      </c>
      <c r="G7" s="19">
        <v>0.71819999999999995</v>
      </c>
      <c r="H7" s="19">
        <v>5.2600000000000001E-2</v>
      </c>
      <c r="I7" s="19">
        <v>0.22919999999999999</v>
      </c>
      <c r="J7" s="19">
        <v>0.1764</v>
      </c>
      <c r="K7" s="19">
        <v>0.59150000000000003</v>
      </c>
    </row>
    <row r="8" spans="1:11" ht="12" customHeight="1" x14ac:dyDescent="0.2">
      <c r="A8" s="2" t="str">
        <f>"Nov "&amp;RIGHT(A6,4)-1</f>
        <v>Nov 2024</v>
      </c>
      <c r="B8" s="11">
        <v>23611204</v>
      </c>
      <c r="C8" s="11">
        <v>74986776</v>
      </c>
      <c r="D8" s="11">
        <v>5829155</v>
      </c>
      <c r="E8" s="11">
        <v>24993217</v>
      </c>
      <c r="F8" s="11">
        <v>105809148</v>
      </c>
      <c r="G8" s="19">
        <v>0.7087</v>
      </c>
      <c r="H8" s="19">
        <v>5.5100000000000003E-2</v>
      </c>
      <c r="I8" s="19">
        <v>0.23619999999999999</v>
      </c>
      <c r="J8" s="19">
        <v>0.18240000000000001</v>
      </c>
      <c r="K8" s="19">
        <v>0.57940000000000003</v>
      </c>
    </row>
    <row r="9" spans="1:11" ht="12" customHeight="1" x14ac:dyDescent="0.2">
      <c r="A9" s="2" t="str">
        <f>"Dec "&amp;RIGHT(A6,4)-1</f>
        <v>Dec 2024</v>
      </c>
      <c r="B9" s="11">
        <v>23255335</v>
      </c>
      <c r="C9" s="11">
        <v>70605352</v>
      </c>
      <c r="D9" s="11">
        <v>5616266</v>
      </c>
      <c r="E9" s="11">
        <v>23863750</v>
      </c>
      <c r="F9" s="11">
        <v>100085368</v>
      </c>
      <c r="G9" s="19">
        <v>0.70550000000000002</v>
      </c>
      <c r="H9" s="19">
        <v>5.6099999999999997E-2</v>
      </c>
      <c r="I9" s="19">
        <v>0.2384</v>
      </c>
      <c r="J9" s="19">
        <v>0.1885</v>
      </c>
      <c r="K9" s="19">
        <v>0.57240000000000002</v>
      </c>
    </row>
    <row r="10" spans="1:11" ht="12" customHeight="1" x14ac:dyDescent="0.2">
      <c r="A10" s="2" t="str">
        <f>"Jan "&amp;RIGHT(A6,4)</f>
        <v>Jan 2025</v>
      </c>
      <c r="B10" s="11">
        <v>26156750</v>
      </c>
      <c r="C10" s="11">
        <v>80320835</v>
      </c>
      <c r="D10" s="11">
        <v>6306630</v>
      </c>
      <c r="E10" s="11">
        <v>27206772</v>
      </c>
      <c r="F10" s="11">
        <v>113834237</v>
      </c>
      <c r="G10" s="19">
        <v>0.7056</v>
      </c>
      <c r="H10" s="19">
        <v>5.5399999999999998E-2</v>
      </c>
      <c r="I10" s="19">
        <v>0.23899999999999999</v>
      </c>
      <c r="J10" s="19">
        <v>0.18679999999999999</v>
      </c>
      <c r="K10" s="19">
        <v>0.57379999999999998</v>
      </c>
    </row>
    <row r="11" spans="1:11" ht="12" customHeight="1" x14ac:dyDescent="0.2">
      <c r="A11" s="2" t="str">
        <f>"Feb "&amp;RIGHT(A6,4)</f>
        <v>Feb 2025</v>
      </c>
      <c r="B11" s="11">
        <v>24472762</v>
      </c>
      <c r="C11" s="11">
        <v>81526038</v>
      </c>
      <c r="D11" s="11">
        <v>6183461</v>
      </c>
      <c r="E11" s="11">
        <v>26558274</v>
      </c>
      <c r="F11" s="11">
        <v>114267773</v>
      </c>
      <c r="G11" s="19">
        <v>0.71350000000000002</v>
      </c>
      <c r="H11" s="19">
        <v>5.4100000000000002E-2</v>
      </c>
      <c r="I11" s="19">
        <v>0.2324</v>
      </c>
      <c r="J11" s="19">
        <v>0.1764</v>
      </c>
      <c r="K11" s="19">
        <v>0.58760000000000001</v>
      </c>
    </row>
    <row r="12" spans="1:11" ht="12" customHeight="1" x14ac:dyDescent="0.2">
      <c r="A12" s="2" t="str">
        <f>"Mar "&amp;RIGHT(A6,4)</f>
        <v>Mar 2025</v>
      </c>
      <c r="B12" s="11">
        <v>26707540</v>
      </c>
      <c r="C12" s="11">
        <v>88257866</v>
      </c>
      <c r="D12" s="11">
        <v>6910261</v>
      </c>
      <c r="E12" s="11">
        <v>29847868</v>
      </c>
      <c r="F12" s="11">
        <v>125015995</v>
      </c>
      <c r="G12" s="19">
        <v>0.70599999999999996</v>
      </c>
      <c r="H12" s="19">
        <v>5.5300000000000002E-2</v>
      </c>
      <c r="I12" s="19">
        <v>0.23880000000000001</v>
      </c>
      <c r="J12" s="19">
        <v>0.17599999999999999</v>
      </c>
      <c r="K12" s="19">
        <v>0.58169999999999999</v>
      </c>
    </row>
    <row r="13" spans="1:11" ht="12" customHeight="1" x14ac:dyDescent="0.2">
      <c r="A13" s="2" t="str">
        <f>"Apr "&amp;RIGHT(A6,4)</f>
        <v>Apr 2025</v>
      </c>
      <c r="B13" s="11">
        <v>27928513</v>
      </c>
      <c r="C13" s="11">
        <v>92104823</v>
      </c>
      <c r="D13" s="11">
        <v>7185066</v>
      </c>
      <c r="E13" s="11">
        <v>31334075</v>
      </c>
      <c r="F13" s="11">
        <v>130623964</v>
      </c>
      <c r="G13" s="19">
        <v>0.70509999999999995</v>
      </c>
      <c r="H13" s="19">
        <v>5.5E-2</v>
      </c>
      <c r="I13" s="19">
        <v>0.2399</v>
      </c>
      <c r="J13" s="19">
        <v>0.17610000000000001</v>
      </c>
      <c r="K13" s="19">
        <v>0.58089999999999997</v>
      </c>
    </row>
    <row r="14" spans="1:11" ht="12" customHeight="1" x14ac:dyDescent="0.2">
      <c r="A14" s="2" t="str">
        <f>"May "&amp;RIGHT(A6,4)</f>
        <v>May 2025</v>
      </c>
      <c r="B14" s="11">
        <v>27435886</v>
      </c>
      <c r="C14" s="11">
        <v>86595605</v>
      </c>
      <c r="D14" s="11">
        <v>7152766</v>
      </c>
      <c r="E14" s="11">
        <v>30907343</v>
      </c>
      <c r="F14" s="11">
        <v>124655714</v>
      </c>
      <c r="G14" s="19">
        <v>0.69469999999999998</v>
      </c>
      <c r="H14" s="19">
        <v>5.74E-2</v>
      </c>
      <c r="I14" s="19">
        <v>0.24790000000000001</v>
      </c>
      <c r="J14" s="19">
        <v>0.1804</v>
      </c>
      <c r="K14" s="19">
        <v>0.56940000000000002</v>
      </c>
    </row>
    <row r="15" spans="1:11" ht="12" customHeight="1" x14ac:dyDescent="0.2">
      <c r="A15" s="2" t="str">
        <f>"Jun "&amp;RIGHT(A6,4)</f>
        <v>Jun 2025</v>
      </c>
      <c r="B15" s="11">
        <v>28048745</v>
      </c>
      <c r="C15" s="11">
        <v>53641620</v>
      </c>
      <c r="D15" s="11">
        <v>6679237</v>
      </c>
      <c r="E15" s="11">
        <v>29083776</v>
      </c>
      <c r="F15" s="11">
        <v>89404633</v>
      </c>
      <c r="G15" s="19">
        <v>0.6</v>
      </c>
      <c r="H15" s="19">
        <v>7.4700000000000003E-2</v>
      </c>
      <c r="I15" s="19">
        <v>0.32529999999999998</v>
      </c>
      <c r="J15" s="19">
        <v>0.23880000000000001</v>
      </c>
      <c r="K15" s="19">
        <v>0.45669999999999999</v>
      </c>
    </row>
    <row r="16" spans="1:11" ht="12" customHeight="1" x14ac:dyDescent="0.2">
      <c r="A16" s="2" t="str">
        <f>"Jul "&amp;RIGHT(A6,4)</f>
        <v>Jul 2025</v>
      </c>
      <c r="B16" s="11">
        <v>28572406</v>
      </c>
      <c r="C16" s="11">
        <v>49103609</v>
      </c>
      <c r="D16" s="11">
        <v>6865203</v>
      </c>
      <c r="E16" s="11">
        <v>30007082</v>
      </c>
      <c r="F16" s="11">
        <v>85975894</v>
      </c>
      <c r="G16" s="19">
        <v>0.57110000000000005</v>
      </c>
      <c r="H16" s="19">
        <v>7.9899999999999999E-2</v>
      </c>
      <c r="I16" s="19">
        <v>0.34899999999999998</v>
      </c>
      <c r="J16" s="19">
        <v>0.24940000000000001</v>
      </c>
      <c r="K16" s="19">
        <v>0.42870000000000003</v>
      </c>
    </row>
    <row r="17" spans="1:11" ht="12" customHeight="1" x14ac:dyDescent="0.2">
      <c r="A17" s="2" t="str">
        <f>"Aug "&amp;RIGHT(A6,4)</f>
        <v>Aug 2025</v>
      </c>
      <c r="B17" s="11">
        <v>26256862</v>
      </c>
      <c r="C17" s="11">
        <v>61332224</v>
      </c>
      <c r="D17" s="11">
        <v>6034421</v>
      </c>
      <c r="E17" s="11">
        <v>26985801</v>
      </c>
      <c r="F17" s="11">
        <v>94352446</v>
      </c>
      <c r="G17" s="19">
        <v>0.65</v>
      </c>
      <c r="H17" s="19">
        <v>6.4000000000000001E-2</v>
      </c>
      <c r="I17" s="19">
        <v>0.28599999999999998</v>
      </c>
      <c r="J17" s="19">
        <v>0.2177</v>
      </c>
      <c r="K17" s="19">
        <v>0.50849999999999995</v>
      </c>
    </row>
    <row r="18" spans="1:11" ht="12" customHeight="1" x14ac:dyDescent="0.2">
      <c r="A18" s="2" t="str">
        <f>"Sep "&amp;RIGHT(A6,4)</f>
        <v>Sep 2025</v>
      </c>
      <c r="B18" s="11">
        <v>25125493</v>
      </c>
      <c r="C18" s="11">
        <v>87355327</v>
      </c>
      <c r="D18" s="11">
        <v>6301115</v>
      </c>
      <c r="E18" s="11">
        <v>27950151</v>
      </c>
      <c r="F18" s="11">
        <v>121606593</v>
      </c>
      <c r="G18" s="19">
        <v>0.71830000000000005</v>
      </c>
      <c r="H18" s="19">
        <v>5.1799999999999999E-2</v>
      </c>
      <c r="I18" s="19">
        <v>0.2298</v>
      </c>
      <c r="J18" s="19">
        <v>0.17119999999999999</v>
      </c>
      <c r="K18" s="19">
        <v>0.59530000000000005</v>
      </c>
    </row>
    <row r="19" spans="1:11" ht="12" customHeight="1" x14ac:dyDescent="0.2">
      <c r="A19" s="12" t="s">
        <v>55</v>
      </c>
      <c r="B19" s="13">
        <v>315773235</v>
      </c>
      <c r="C19" s="13">
        <v>920372010</v>
      </c>
      <c r="D19" s="13">
        <v>77986225</v>
      </c>
      <c r="E19" s="13">
        <v>338917191</v>
      </c>
      <c r="F19" s="13">
        <v>1337275426</v>
      </c>
      <c r="G19" s="22">
        <v>0.68820000000000003</v>
      </c>
      <c r="H19" s="22">
        <v>5.8299999999999998E-2</v>
      </c>
      <c r="I19" s="22">
        <v>0.25340000000000001</v>
      </c>
      <c r="J19" s="22">
        <v>0.191</v>
      </c>
      <c r="K19" s="22">
        <v>0.55679999999999996</v>
      </c>
    </row>
    <row r="20" spans="1:11" ht="12" customHeight="1" x14ac:dyDescent="0.2">
      <c r="A20" s="14" t="s">
        <v>419</v>
      </c>
      <c r="B20" s="15">
        <v>180333843</v>
      </c>
      <c r="C20" s="15">
        <v>582343625</v>
      </c>
      <c r="D20" s="15">
        <v>44953483</v>
      </c>
      <c r="E20" s="15">
        <v>193983038</v>
      </c>
      <c r="F20" s="15">
        <v>821280146</v>
      </c>
      <c r="G20" s="23">
        <v>0.70909999999999995</v>
      </c>
      <c r="H20" s="23">
        <v>5.4699999999999999E-2</v>
      </c>
      <c r="I20" s="23">
        <v>0.23619999999999999</v>
      </c>
      <c r="J20" s="23">
        <v>0.18</v>
      </c>
      <c r="K20" s="23">
        <v>0.58140000000000003</v>
      </c>
    </row>
    <row r="21" spans="1:11" ht="12" customHeight="1" x14ac:dyDescent="0.2">
      <c r="A21" s="3" t="str">
        <f>"FY "&amp;RIGHT(A6,4)+1</f>
        <v>FY 2026</v>
      </c>
    </row>
    <row r="22" spans="1:11" ht="12" customHeight="1" x14ac:dyDescent="0.2">
      <c r="A22" s="2" t="str">
        <f>"Oct "&amp;RIGHT(A6,4)</f>
        <v>Oct 2025</v>
      </c>
      <c r="B22" s="11">
        <v>27052022</v>
      </c>
      <c r="C22" s="11">
        <v>94700649</v>
      </c>
      <c r="D22" s="11">
        <v>6862344</v>
      </c>
      <c r="E22" s="11">
        <v>29971725</v>
      </c>
      <c r="F22" s="11">
        <v>131534718</v>
      </c>
      <c r="G22" s="19">
        <v>0.72</v>
      </c>
      <c r="H22" s="19">
        <v>5.2200000000000003E-2</v>
      </c>
      <c r="I22" s="19">
        <v>0.22789999999999999</v>
      </c>
      <c r="J22" s="19">
        <v>0.1706</v>
      </c>
      <c r="K22" s="19">
        <v>0.59719999999999995</v>
      </c>
    </row>
    <row r="23" spans="1:11" ht="12" customHeight="1" x14ac:dyDescent="0.2">
      <c r="A23" s="2" t="str">
        <f>"Nov "&amp;RIGHT(A6,4)</f>
        <v>Nov 2025</v>
      </c>
      <c r="B23" s="11">
        <v>21746701</v>
      </c>
      <c r="C23" s="11">
        <v>71461623</v>
      </c>
      <c r="D23" s="11">
        <v>5411116</v>
      </c>
      <c r="E23" s="11">
        <v>23540682</v>
      </c>
      <c r="F23" s="11">
        <v>100413421</v>
      </c>
      <c r="G23" s="19">
        <v>0.7117</v>
      </c>
      <c r="H23" s="19">
        <v>5.3900000000000003E-2</v>
      </c>
      <c r="I23" s="19">
        <v>0.2344</v>
      </c>
      <c r="J23" s="19">
        <v>0.17799999999999999</v>
      </c>
      <c r="K23" s="19">
        <v>0.58499999999999996</v>
      </c>
    </row>
    <row r="24" spans="1:11" ht="12" customHeight="1" x14ac:dyDescent="0.2">
      <c r="A24" s="2" t="str">
        <f>"Dec "&amp;RIGHT(A6,4)</f>
        <v>Dec 2025</v>
      </c>
      <c r="B24" s="11">
        <v>24435485</v>
      </c>
      <c r="C24" s="11">
        <v>73508838</v>
      </c>
      <c r="D24" s="11">
        <v>5746380</v>
      </c>
      <c r="E24" s="11">
        <v>25135344</v>
      </c>
      <c r="F24" s="11">
        <v>104390562</v>
      </c>
      <c r="G24" s="19">
        <v>0.70420000000000005</v>
      </c>
      <c r="H24" s="19">
        <v>5.5E-2</v>
      </c>
      <c r="I24" s="19">
        <v>0.24079999999999999</v>
      </c>
      <c r="J24" s="19">
        <v>0.18970000000000001</v>
      </c>
      <c r="K24" s="19">
        <v>0.5706</v>
      </c>
    </row>
    <row r="25" spans="1:11" ht="12" customHeight="1" x14ac:dyDescent="0.2">
      <c r="A25" s="2" t="str">
        <f>"Jan "&amp;RIGHT(A6,4)+1</f>
        <v>Jan 2026</v>
      </c>
      <c r="B25" s="11">
        <v>23677888</v>
      </c>
      <c r="C25" s="11">
        <v>76868038</v>
      </c>
      <c r="D25" s="11">
        <v>5804774</v>
      </c>
      <c r="E25" s="11">
        <v>25669278</v>
      </c>
      <c r="F25" s="11">
        <v>108342090</v>
      </c>
      <c r="G25" s="19">
        <v>0.70950000000000002</v>
      </c>
      <c r="H25" s="19">
        <v>5.3600000000000002E-2</v>
      </c>
      <c r="I25" s="19">
        <v>0.2369</v>
      </c>
      <c r="J25" s="19">
        <v>0.1794</v>
      </c>
      <c r="K25" s="19">
        <v>0.58220000000000005</v>
      </c>
    </row>
    <row r="26" spans="1:11" ht="12" customHeight="1" x14ac:dyDescent="0.2">
      <c r="A26" s="2" t="str">
        <f>"Feb "&amp;RIGHT(A6,4)+1</f>
        <v>Feb 2026</v>
      </c>
      <c r="B26" s="11">
        <v>23280099</v>
      </c>
      <c r="C26" s="11">
        <v>81580214</v>
      </c>
      <c r="D26" s="11">
        <v>6042050</v>
      </c>
      <c r="E26" s="11">
        <v>26573386</v>
      </c>
      <c r="F26" s="11">
        <v>114195650</v>
      </c>
      <c r="G26" s="19">
        <v>0.71440000000000003</v>
      </c>
      <c r="H26" s="19">
        <v>5.2900000000000003E-2</v>
      </c>
      <c r="I26" s="19">
        <v>0.23269999999999999</v>
      </c>
      <c r="J26" s="19">
        <v>0.16930000000000001</v>
      </c>
      <c r="K26" s="19">
        <v>0.59340000000000004</v>
      </c>
    </row>
    <row r="27" spans="1:11" ht="12" customHeight="1" x14ac:dyDescent="0.2">
      <c r="A27" s="2" t="str">
        <f>"Mar "&amp;RIGHT(A6,4)+1</f>
        <v>Mar 2026</v>
      </c>
      <c r="B27" s="11">
        <v>26279178</v>
      </c>
      <c r="C27" s="11">
        <v>89577451</v>
      </c>
      <c r="D27" s="11">
        <v>6814588</v>
      </c>
      <c r="E27" s="11">
        <v>30146654</v>
      </c>
      <c r="F27" s="11">
        <v>126538693</v>
      </c>
      <c r="G27" s="19">
        <v>0.70789999999999997</v>
      </c>
      <c r="H27" s="19">
        <v>5.3900000000000003E-2</v>
      </c>
      <c r="I27" s="19">
        <v>0.2382</v>
      </c>
      <c r="J27" s="19">
        <v>0.17199999999999999</v>
      </c>
      <c r="K27" s="19">
        <v>0.58620000000000005</v>
      </c>
    </row>
    <row r="28" spans="1:11" ht="12" customHeight="1" x14ac:dyDescent="0.2">
      <c r="A28" s="2" t="str">
        <f>"Apr "&amp;RIGHT(A6,4)+1</f>
        <v>Apr 2026</v>
      </c>
      <c r="B28" s="11">
        <v>26645897</v>
      </c>
      <c r="C28" s="11">
        <v>88477288</v>
      </c>
      <c r="D28" s="11">
        <v>6788143</v>
      </c>
      <c r="E28" s="11">
        <v>30025366</v>
      </c>
      <c r="F28" s="11">
        <v>125290797</v>
      </c>
      <c r="G28" s="19">
        <v>0.70620000000000005</v>
      </c>
      <c r="H28" s="19">
        <v>5.4199999999999998E-2</v>
      </c>
      <c r="I28" s="19">
        <v>0.23960000000000001</v>
      </c>
      <c r="J28" s="19">
        <v>0.1754</v>
      </c>
      <c r="K28" s="19">
        <v>0.58230000000000004</v>
      </c>
    </row>
    <row r="29" spans="1:11" ht="12" customHeight="1" x14ac:dyDescent="0.2">
      <c r="A29" s="2" t="str">
        <f>"May "&amp;RIGHT(A6,4)+1</f>
        <v>May 2026</v>
      </c>
      <c r="B29" s="11" t="s">
        <v>417</v>
      </c>
      <c r="C29" s="11" t="s">
        <v>417</v>
      </c>
      <c r="D29" s="11" t="s">
        <v>417</v>
      </c>
      <c r="E29" s="11" t="s">
        <v>417</v>
      </c>
      <c r="F29" s="11" t="s">
        <v>417</v>
      </c>
      <c r="G29" s="19" t="s">
        <v>417</v>
      </c>
      <c r="H29" s="19" t="s">
        <v>417</v>
      </c>
      <c r="I29" s="19" t="s">
        <v>417</v>
      </c>
      <c r="J29" s="19" t="s">
        <v>417</v>
      </c>
      <c r="K29" s="19" t="s">
        <v>417</v>
      </c>
    </row>
    <row r="30" spans="1:11" ht="12" customHeight="1" x14ac:dyDescent="0.2">
      <c r="A30" s="2" t="str">
        <f>"Jun "&amp;RIGHT(A6,4)+1</f>
        <v>Jun 2026</v>
      </c>
      <c r="B30" s="11" t="s">
        <v>417</v>
      </c>
      <c r="C30" s="11" t="s">
        <v>417</v>
      </c>
      <c r="D30" s="11" t="s">
        <v>417</v>
      </c>
      <c r="E30" s="11" t="s">
        <v>417</v>
      </c>
      <c r="F30" s="11" t="s">
        <v>417</v>
      </c>
      <c r="G30" s="19" t="s">
        <v>417</v>
      </c>
      <c r="H30" s="19" t="s">
        <v>417</v>
      </c>
      <c r="I30" s="19" t="s">
        <v>417</v>
      </c>
      <c r="J30" s="19" t="s">
        <v>417</v>
      </c>
      <c r="K30" s="19" t="s">
        <v>417</v>
      </c>
    </row>
    <row r="31" spans="1:11" ht="12" customHeight="1" x14ac:dyDescent="0.2">
      <c r="A31" s="2" t="str">
        <f>"Jul "&amp;RIGHT(A6,4)+1</f>
        <v>Jul 2026</v>
      </c>
      <c r="B31" s="11" t="s">
        <v>417</v>
      </c>
      <c r="C31" s="11" t="s">
        <v>417</v>
      </c>
      <c r="D31" s="11" t="s">
        <v>417</v>
      </c>
      <c r="E31" s="11" t="s">
        <v>417</v>
      </c>
      <c r="F31" s="11" t="s">
        <v>417</v>
      </c>
      <c r="G31" s="19" t="s">
        <v>417</v>
      </c>
      <c r="H31" s="19" t="s">
        <v>417</v>
      </c>
      <c r="I31" s="19" t="s">
        <v>417</v>
      </c>
      <c r="J31" s="19" t="s">
        <v>417</v>
      </c>
      <c r="K31" s="19" t="s">
        <v>417</v>
      </c>
    </row>
    <row r="32" spans="1:11" ht="12" customHeight="1" x14ac:dyDescent="0.2">
      <c r="A32" s="2" t="str">
        <f>"Aug "&amp;RIGHT(A6,4)+1</f>
        <v>Aug 2026</v>
      </c>
      <c r="B32" s="11" t="s">
        <v>417</v>
      </c>
      <c r="C32" s="11" t="s">
        <v>417</v>
      </c>
      <c r="D32" s="11" t="s">
        <v>417</v>
      </c>
      <c r="E32" s="11" t="s">
        <v>417</v>
      </c>
      <c r="F32" s="11" t="s">
        <v>417</v>
      </c>
      <c r="G32" s="19" t="s">
        <v>417</v>
      </c>
      <c r="H32" s="19" t="s">
        <v>417</v>
      </c>
      <c r="I32" s="19" t="s">
        <v>417</v>
      </c>
      <c r="J32" s="19" t="s">
        <v>417</v>
      </c>
      <c r="K32" s="19" t="s">
        <v>417</v>
      </c>
    </row>
    <row r="33" spans="1:11" ht="12" customHeight="1" x14ac:dyDescent="0.2">
      <c r="A33" s="2" t="str">
        <f>"Sep "&amp;RIGHT(A6,4)+1</f>
        <v>Sep 2026</v>
      </c>
      <c r="B33" s="11" t="s">
        <v>417</v>
      </c>
      <c r="C33" s="11" t="s">
        <v>417</v>
      </c>
      <c r="D33" s="11" t="s">
        <v>417</v>
      </c>
      <c r="E33" s="11" t="s">
        <v>417</v>
      </c>
      <c r="F33" s="11" t="s">
        <v>417</v>
      </c>
      <c r="G33" s="19" t="s">
        <v>417</v>
      </c>
      <c r="H33" s="19" t="s">
        <v>417</v>
      </c>
      <c r="I33" s="19" t="s">
        <v>417</v>
      </c>
      <c r="J33" s="19" t="s">
        <v>417</v>
      </c>
      <c r="K33" s="19" t="s">
        <v>417</v>
      </c>
    </row>
    <row r="34" spans="1:11" ht="12" customHeight="1" x14ac:dyDescent="0.2">
      <c r="A34" s="12" t="s">
        <v>55</v>
      </c>
      <c r="B34" s="13">
        <v>173117270</v>
      </c>
      <c r="C34" s="13">
        <v>576174101</v>
      </c>
      <c r="D34" s="13">
        <v>43469395</v>
      </c>
      <c r="E34" s="13">
        <v>191062435</v>
      </c>
      <c r="F34" s="13">
        <v>810705931</v>
      </c>
      <c r="G34" s="22">
        <v>0.7107</v>
      </c>
      <c r="H34" s="22">
        <v>5.3600000000000002E-2</v>
      </c>
      <c r="I34" s="22">
        <v>0.23569999999999999</v>
      </c>
      <c r="J34" s="22">
        <v>0.17599999999999999</v>
      </c>
      <c r="K34" s="22">
        <v>0.58560000000000001</v>
      </c>
    </row>
    <row r="35" spans="1:11" ht="12" customHeight="1" x14ac:dyDescent="0.2">
      <c r="A35" s="14" t="str">
        <f>"Total "&amp;MID(A20,7,LEN(A20)-13)&amp;" Months"</f>
        <v>Total 7 Months</v>
      </c>
      <c r="B35" s="15">
        <v>173117270</v>
      </c>
      <c r="C35" s="15">
        <v>576174101</v>
      </c>
      <c r="D35" s="15">
        <v>43469395</v>
      </c>
      <c r="E35" s="15">
        <v>191062435</v>
      </c>
      <c r="F35" s="15">
        <v>810705931</v>
      </c>
      <c r="G35" s="23">
        <v>0.7107</v>
      </c>
      <c r="H35" s="23">
        <v>5.3600000000000002E-2</v>
      </c>
      <c r="I35" s="23">
        <v>0.23569999999999999</v>
      </c>
      <c r="J35" s="23">
        <v>0.17599999999999999</v>
      </c>
      <c r="K35" s="23">
        <v>0.58560000000000001</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H38"/>
  <sheetViews>
    <sheetView showGridLines="0" workbookViewId="0">
      <selection activeCell="H1" sqref="H1"/>
    </sheetView>
  </sheetViews>
  <sheetFormatPr defaultRowHeight="12.75" x14ac:dyDescent="0.2"/>
  <cols>
    <col min="1" max="1" width="12.85546875" customWidth="1"/>
    <col min="2" max="8" width="11.42578125" customWidth="1"/>
  </cols>
  <sheetData>
    <row r="1" spans="1:8" ht="12" customHeight="1" x14ac:dyDescent="0.2">
      <c r="A1" s="77" t="s">
        <v>438</v>
      </c>
      <c r="B1" s="77"/>
      <c r="C1" s="77"/>
      <c r="D1" s="77"/>
      <c r="E1" s="77"/>
      <c r="F1" s="77"/>
      <c r="G1" s="77"/>
      <c r="H1" s="74">
        <v>46213</v>
      </c>
    </row>
    <row r="2" spans="1:8" ht="12" customHeight="1" x14ac:dyDescent="0.2">
      <c r="A2" s="78" t="s">
        <v>116</v>
      </c>
      <c r="B2" s="78"/>
      <c r="C2" s="78"/>
      <c r="D2" s="78"/>
      <c r="E2" s="78"/>
      <c r="F2" s="78"/>
      <c r="G2" s="78"/>
      <c r="H2" s="1"/>
    </row>
    <row r="3" spans="1:8" ht="24" customHeight="1" x14ac:dyDescent="0.2">
      <c r="A3" s="79" t="s">
        <v>50</v>
      </c>
      <c r="B3" s="81" t="s">
        <v>210</v>
      </c>
      <c r="C3" s="82"/>
      <c r="D3" s="83" t="s">
        <v>211</v>
      </c>
      <c r="E3" s="83" t="s">
        <v>314</v>
      </c>
      <c r="F3" s="83" t="s">
        <v>212</v>
      </c>
      <c r="G3" s="83" t="s">
        <v>213</v>
      </c>
      <c r="H3" s="86" t="s">
        <v>58</v>
      </c>
    </row>
    <row r="4" spans="1:8" ht="24" customHeight="1" x14ac:dyDescent="0.2">
      <c r="A4" s="80"/>
      <c r="B4" s="10" t="s">
        <v>114</v>
      </c>
      <c r="C4" s="10" t="s">
        <v>115</v>
      </c>
      <c r="D4" s="82"/>
      <c r="E4" s="82"/>
      <c r="F4" s="82"/>
      <c r="G4" s="82"/>
      <c r="H4" s="81"/>
    </row>
    <row r="5" spans="1:8" ht="12" customHeight="1" x14ac:dyDescent="0.2">
      <c r="A5" s="1"/>
      <c r="B5" s="75" t="str">
        <f>REPT("-",78)&amp;" Dollars "&amp;REPT("-",78)</f>
        <v>------------------------------------------------------------------------------ Dollars ------------------------------------------------------------------------------</v>
      </c>
      <c r="C5" s="75"/>
      <c r="D5" s="75"/>
      <c r="E5" s="75"/>
      <c r="F5" s="75"/>
      <c r="G5" s="75"/>
      <c r="H5" s="75"/>
    </row>
    <row r="6" spans="1:8" ht="12" customHeight="1" x14ac:dyDescent="0.2">
      <c r="A6" s="3" t="s">
        <v>418</v>
      </c>
    </row>
    <row r="7" spans="1:8" ht="12" customHeight="1" x14ac:dyDescent="0.2">
      <c r="A7" s="2" t="str">
        <f>"Oct "&amp;RIGHT(A6,4)-1</f>
        <v>Oct 2024</v>
      </c>
      <c r="B7" s="11">
        <v>53552963.140000001</v>
      </c>
      <c r="C7" s="11">
        <v>315208245.74000001</v>
      </c>
      <c r="D7" s="11">
        <v>368761208.88</v>
      </c>
      <c r="E7" s="11">
        <v>142358.22</v>
      </c>
      <c r="F7" s="11" t="s">
        <v>417</v>
      </c>
      <c r="G7" s="11" t="s">
        <v>417</v>
      </c>
      <c r="H7" s="11">
        <v>368903567.10000002</v>
      </c>
    </row>
    <row r="8" spans="1:8" ht="12" customHeight="1" x14ac:dyDescent="0.2">
      <c r="A8" s="2" t="str">
        <f>"Nov "&amp;RIGHT(A6,4)-1</f>
        <v>Nov 2024</v>
      </c>
      <c r="B8" s="11">
        <v>45054721.649999999</v>
      </c>
      <c r="C8" s="11">
        <v>249233297.09999999</v>
      </c>
      <c r="D8" s="11">
        <v>294288018.75</v>
      </c>
      <c r="E8" s="11">
        <v>47811.54</v>
      </c>
      <c r="F8" s="11" t="s">
        <v>417</v>
      </c>
      <c r="G8" s="11" t="s">
        <v>417</v>
      </c>
      <c r="H8" s="11">
        <v>294335830.29000002</v>
      </c>
    </row>
    <row r="9" spans="1:8" ht="12" customHeight="1" x14ac:dyDescent="0.2">
      <c r="A9" s="2" t="str">
        <f>"Dec "&amp;RIGHT(A6,4)-1</f>
        <v>Dec 2024</v>
      </c>
      <c r="B9" s="11">
        <v>44725526.780000001</v>
      </c>
      <c r="C9" s="11">
        <v>234607491.24000001</v>
      </c>
      <c r="D9" s="11">
        <v>279333018.01999998</v>
      </c>
      <c r="E9" s="11">
        <v>34291564.350000001</v>
      </c>
      <c r="F9" s="11">
        <v>20710195</v>
      </c>
      <c r="G9" s="11">
        <v>20925403</v>
      </c>
      <c r="H9" s="11">
        <v>355260180.37</v>
      </c>
    </row>
    <row r="10" spans="1:8" ht="12" customHeight="1" x14ac:dyDescent="0.2">
      <c r="A10" s="2" t="str">
        <f>"Jan "&amp;RIGHT(A6,4)</f>
        <v>Jan 2025</v>
      </c>
      <c r="B10" s="11">
        <v>49915143.960000001</v>
      </c>
      <c r="C10" s="11">
        <v>268113186.81999999</v>
      </c>
      <c r="D10" s="11">
        <v>318028330.77999997</v>
      </c>
      <c r="E10" s="11">
        <v>412214.21</v>
      </c>
      <c r="F10" s="11" t="s">
        <v>417</v>
      </c>
      <c r="G10" s="11" t="s">
        <v>417</v>
      </c>
      <c r="H10" s="11">
        <v>318440544.99000001</v>
      </c>
    </row>
    <row r="11" spans="1:8" ht="12" customHeight="1" x14ac:dyDescent="0.2">
      <c r="A11" s="2" t="str">
        <f>"Feb "&amp;RIGHT(A6,4)</f>
        <v>Feb 2025</v>
      </c>
      <c r="B11" s="11">
        <v>46725741.75</v>
      </c>
      <c r="C11" s="11">
        <v>272737089.43000001</v>
      </c>
      <c r="D11" s="11">
        <v>319462831.18000001</v>
      </c>
      <c r="E11" s="11">
        <v>283700.49</v>
      </c>
      <c r="F11" s="11" t="s">
        <v>417</v>
      </c>
      <c r="G11" s="11" t="s">
        <v>417</v>
      </c>
      <c r="H11" s="11">
        <v>319746531.67000002</v>
      </c>
    </row>
    <row r="12" spans="1:8" ht="12" customHeight="1" x14ac:dyDescent="0.2">
      <c r="A12" s="2" t="str">
        <f>"Mar "&amp;RIGHT(A6,4)</f>
        <v>Mar 2025</v>
      </c>
      <c r="B12" s="11">
        <v>51120974.060000002</v>
      </c>
      <c r="C12" s="11">
        <v>294254347.81</v>
      </c>
      <c r="D12" s="11">
        <v>345375321.87</v>
      </c>
      <c r="E12" s="11">
        <v>45291094.100000001</v>
      </c>
      <c r="F12" s="11">
        <v>22031241</v>
      </c>
      <c r="G12" s="11">
        <v>10634884</v>
      </c>
      <c r="H12" s="11">
        <v>423332540.97000003</v>
      </c>
    </row>
    <row r="13" spans="1:8" ht="12" customHeight="1" x14ac:dyDescent="0.2">
      <c r="A13" s="2" t="str">
        <f>"Apr "&amp;RIGHT(A6,4)</f>
        <v>Apr 2025</v>
      </c>
      <c r="B13" s="11">
        <v>53492695.450000003</v>
      </c>
      <c r="C13" s="11">
        <v>306650243.5</v>
      </c>
      <c r="D13" s="11">
        <v>360142938.94999999</v>
      </c>
      <c r="E13" s="11">
        <v>187009.91</v>
      </c>
      <c r="F13" s="11" t="s">
        <v>417</v>
      </c>
      <c r="G13" s="11" t="s">
        <v>417</v>
      </c>
      <c r="H13" s="11">
        <v>360329948.86000001</v>
      </c>
    </row>
    <row r="14" spans="1:8" ht="12" customHeight="1" x14ac:dyDescent="0.2">
      <c r="A14" s="2" t="str">
        <f>"May "&amp;RIGHT(A6,4)</f>
        <v>May 2025</v>
      </c>
      <c r="B14" s="11">
        <v>52529003.719999999</v>
      </c>
      <c r="C14" s="11">
        <v>287727217.35000002</v>
      </c>
      <c r="D14" s="11">
        <v>340256221.06999999</v>
      </c>
      <c r="E14" s="11" t="s">
        <v>417</v>
      </c>
      <c r="F14" s="11" t="s">
        <v>417</v>
      </c>
      <c r="G14" s="11" t="s">
        <v>417</v>
      </c>
      <c r="H14" s="11">
        <v>340256221.06999999</v>
      </c>
    </row>
    <row r="15" spans="1:8" ht="12" customHeight="1" x14ac:dyDescent="0.2">
      <c r="A15" s="2" t="str">
        <f>"Jun "&amp;RIGHT(A6,4)</f>
        <v>Jun 2025</v>
      </c>
      <c r="B15" s="11">
        <v>55022384.93</v>
      </c>
      <c r="C15" s="11">
        <v>176425749.63999999</v>
      </c>
      <c r="D15" s="11">
        <v>231448134.56999999</v>
      </c>
      <c r="E15" s="11">
        <v>51115444</v>
      </c>
      <c r="F15" s="11">
        <v>22369211</v>
      </c>
      <c r="G15" s="11">
        <v>7469656</v>
      </c>
      <c r="H15" s="11">
        <v>312402445.56999999</v>
      </c>
    </row>
    <row r="16" spans="1:8" ht="12" customHeight="1" x14ac:dyDescent="0.2">
      <c r="A16" s="2" t="str">
        <f>"Jul "&amp;RIGHT(A6,4)</f>
        <v>Jul 2025</v>
      </c>
      <c r="B16" s="11">
        <v>58172467.619999997</v>
      </c>
      <c r="C16" s="11">
        <v>167721614.68000001</v>
      </c>
      <c r="D16" s="11">
        <v>225894082.30000001</v>
      </c>
      <c r="E16" s="11">
        <v>439619.54</v>
      </c>
      <c r="F16" s="11" t="s">
        <v>417</v>
      </c>
      <c r="G16" s="11" t="s">
        <v>417</v>
      </c>
      <c r="H16" s="11">
        <v>226333701.84</v>
      </c>
    </row>
    <row r="17" spans="1:8" ht="12" customHeight="1" x14ac:dyDescent="0.2">
      <c r="A17" s="2" t="str">
        <f>"Aug "&amp;RIGHT(A6,4)</f>
        <v>Aug 2025</v>
      </c>
      <c r="B17" s="11">
        <v>52503518.380000003</v>
      </c>
      <c r="C17" s="11">
        <v>211921376.66</v>
      </c>
      <c r="D17" s="11">
        <v>264424895.03999999</v>
      </c>
      <c r="E17" s="11">
        <v>149834.19</v>
      </c>
      <c r="F17" s="11" t="s">
        <v>417</v>
      </c>
      <c r="G17" s="11" t="s">
        <v>417</v>
      </c>
      <c r="H17" s="11">
        <v>264574729.22999999</v>
      </c>
    </row>
    <row r="18" spans="1:8" ht="12" customHeight="1" x14ac:dyDescent="0.2">
      <c r="A18" s="2" t="str">
        <f>"Sep "&amp;RIGHT(A6,4)</f>
        <v>Sep 2025</v>
      </c>
      <c r="B18" s="11">
        <v>49036283.950000003</v>
      </c>
      <c r="C18" s="11">
        <v>302482978.41000003</v>
      </c>
      <c r="D18" s="11">
        <v>351519262.36000001</v>
      </c>
      <c r="E18" s="11">
        <v>56202028.560000002</v>
      </c>
      <c r="F18" s="11">
        <v>24739170</v>
      </c>
      <c r="G18" s="11">
        <v>15349226</v>
      </c>
      <c r="H18" s="11">
        <v>447809686.92000002</v>
      </c>
    </row>
    <row r="19" spans="1:8" ht="12" customHeight="1" x14ac:dyDescent="0.2">
      <c r="A19" s="12" t="s">
        <v>55</v>
      </c>
      <c r="B19" s="13">
        <v>611851425.38999999</v>
      </c>
      <c r="C19" s="13">
        <v>3087082838.3800001</v>
      </c>
      <c r="D19" s="13">
        <v>3698934263.77</v>
      </c>
      <c r="E19" s="13">
        <v>188562679.11000001</v>
      </c>
      <c r="F19" s="13">
        <v>89849817</v>
      </c>
      <c r="G19" s="13">
        <v>54379169</v>
      </c>
      <c r="H19" s="13">
        <v>4031725928.8800001</v>
      </c>
    </row>
    <row r="20" spans="1:8" ht="12" customHeight="1" x14ac:dyDescent="0.2">
      <c r="A20" s="14" t="s">
        <v>419</v>
      </c>
      <c r="B20" s="15">
        <v>344587766.79000002</v>
      </c>
      <c r="C20" s="15">
        <v>1940803901.6400001</v>
      </c>
      <c r="D20" s="15">
        <v>2285391668.4299998</v>
      </c>
      <c r="E20" s="15">
        <v>80655752.819999993</v>
      </c>
      <c r="F20" s="15">
        <v>42741436</v>
      </c>
      <c r="G20" s="15">
        <v>31560287</v>
      </c>
      <c r="H20" s="15">
        <v>2440349144.25</v>
      </c>
    </row>
    <row r="21" spans="1:8" ht="12" customHeight="1" x14ac:dyDescent="0.2">
      <c r="A21" s="3" t="str">
        <f>"FY "&amp;RIGHT(A6,4)+1</f>
        <v>FY 2026</v>
      </c>
    </row>
    <row r="22" spans="1:8" ht="12" customHeight="1" x14ac:dyDescent="0.2">
      <c r="A22" s="2" t="str">
        <f>"Oct "&amp;RIGHT(A6,4)</f>
        <v>Oct 2025</v>
      </c>
      <c r="B22" s="11">
        <v>52926385.909999996</v>
      </c>
      <c r="C22" s="11">
        <v>329131283.51999998</v>
      </c>
      <c r="D22" s="11">
        <v>382057669.43000001</v>
      </c>
      <c r="E22" s="11">
        <v>402941.45</v>
      </c>
      <c r="F22" s="11" t="s">
        <v>417</v>
      </c>
      <c r="G22" s="11" t="s">
        <v>417</v>
      </c>
      <c r="H22" s="11">
        <v>382460610.88</v>
      </c>
    </row>
    <row r="23" spans="1:8" ht="12" customHeight="1" x14ac:dyDescent="0.2">
      <c r="A23" s="2" t="str">
        <f>"Nov "&amp;RIGHT(A6,4)</f>
        <v>Nov 2025</v>
      </c>
      <c r="B23" s="11">
        <v>42739224.409999996</v>
      </c>
      <c r="C23" s="11">
        <v>247940278.72</v>
      </c>
      <c r="D23" s="11">
        <v>290679503.13</v>
      </c>
      <c r="E23" s="11">
        <v>46694.8</v>
      </c>
      <c r="F23" s="11" t="s">
        <v>417</v>
      </c>
      <c r="G23" s="11" t="s">
        <v>417</v>
      </c>
      <c r="H23" s="11">
        <v>290726197.93000001</v>
      </c>
    </row>
    <row r="24" spans="1:8" ht="12" customHeight="1" x14ac:dyDescent="0.2">
      <c r="A24" s="2" t="str">
        <f>"Dec "&amp;RIGHT(A6,4)</f>
        <v>Dec 2025</v>
      </c>
      <c r="B24" s="11">
        <v>48281564.359999999</v>
      </c>
      <c r="C24" s="11">
        <v>255258954.68000001</v>
      </c>
      <c r="D24" s="11">
        <v>303540519.04000002</v>
      </c>
      <c r="E24" s="11">
        <v>31416429.899999999</v>
      </c>
      <c r="F24" s="11">
        <v>20170017</v>
      </c>
      <c r="G24" s="11">
        <v>13381019</v>
      </c>
      <c r="H24" s="11">
        <v>368507984.94</v>
      </c>
    </row>
    <row r="25" spans="1:8" ht="12" customHeight="1" x14ac:dyDescent="0.2">
      <c r="A25" s="2" t="str">
        <f>"Jan "&amp;RIGHT(A6,4)+1</f>
        <v>Jan 2026</v>
      </c>
      <c r="B25" s="11">
        <v>46471726.780000001</v>
      </c>
      <c r="C25" s="11">
        <v>267685198.34999999</v>
      </c>
      <c r="D25" s="11">
        <v>314156925.13</v>
      </c>
      <c r="E25" s="11">
        <v>32910.550000000003</v>
      </c>
      <c r="F25" s="11" t="s">
        <v>417</v>
      </c>
      <c r="G25" s="11" t="s">
        <v>417</v>
      </c>
      <c r="H25" s="11">
        <v>314189835.68000001</v>
      </c>
    </row>
    <row r="26" spans="1:8" ht="12" customHeight="1" x14ac:dyDescent="0.2">
      <c r="A26" s="2" t="str">
        <f>"Feb "&amp;RIGHT(A6,4)+1</f>
        <v>Feb 2026</v>
      </c>
      <c r="B26" s="11">
        <v>45620305.75</v>
      </c>
      <c r="C26" s="11">
        <v>284406631.61000001</v>
      </c>
      <c r="D26" s="11">
        <v>330026937.36000001</v>
      </c>
      <c r="E26" s="11">
        <v>20867.41</v>
      </c>
      <c r="F26" s="11" t="s">
        <v>417</v>
      </c>
      <c r="G26" s="11" t="s">
        <v>417</v>
      </c>
      <c r="H26" s="11">
        <v>330047804.76999998</v>
      </c>
    </row>
    <row r="27" spans="1:8" ht="12" customHeight="1" x14ac:dyDescent="0.2">
      <c r="A27" s="2" t="str">
        <f>"Mar "&amp;RIGHT(A6,4)+1</f>
        <v>Mar 2026</v>
      </c>
      <c r="B27" s="11">
        <v>51589352.850000001</v>
      </c>
      <c r="C27" s="11">
        <v>311032783.24000001</v>
      </c>
      <c r="D27" s="11">
        <v>362622136.08999997</v>
      </c>
      <c r="E27" s="11">
        <v>50644686.700000003</v>
      </c>
      <c r="F27" s="11">
        <v>21966552</v>
      </c>
      <c r="G27" s="11">
        <v>16054736</v>
      </c>
      <c r="H27" s="11">
        <v>451288110.79000002</v>
      </c>
    </row>
    <row r="28" spans="1:8" ht="12" customHeight="1" x14ac:dyDescent="0.2">
      <c r="A28" s="2" t="str">
        <f>"Apr "&amp;RIGHT(A6,4)+1</f>
        <v>Apr 2026</v>
      </c>
      <c r="B28" s="11">
        <v>52284784.25</v>
      </c>
      <c r="C28" s="11">
        <v>306901869.61000001</v>
      </c>
      <c r="D28" s="11">
        <v>359186653.86000001</v>
      </c>
      <c r="E28" s="11">
        <v>46530.45</v>
      </c>
      <c r="F28" s="11" t="s">
        <v>417</v>
      </c>
      <c r="G28" s="11" t="s">
        <v>417</v>
      </c>
      <c r="H28" s="11">
        <v>359233184.31</v>
      </c>
    </row>
    <row r="29" spans="1:8" ht="12" customHeight="1" x14ac:dyDescent="0.2">
      <c r="A29" s="2" t="str">
        <f>"May "&amp;RIGHT(A6,4)+1</f>
        <v>May 2026</v>
      </c>
      <c r="B29" s="11" t="s">
        <v>417</v>
      </c>
      <c r="C29" s="11" t="s">
        <v>417</v>
      </c>
      <c r="D29" s="11" t="s">
        <v>417</v>
      </c>
      <c r="E29" s="11" t="s">
        <v>417</v>
      </c>
      <c r="F29" s="11" t="s">
        <v>417</v>
      </c>
      <c r="G29" s="11" t="s">
        <v>417</v>
      </c>
      <c r="H29" s="11" t="s">
        <v>417</v>
      </c>
    </row>
    <row r="30" spans="1:8" ht="12" customHeight="1" x14ac:dyDescent="0.2">
      <c r="A30" s="2" t="str">
        <f>"Jun "&amp;RIGHT(A6,4)+1</f>
        <v>Jun 2026</v>
      </c>
      <c r="B30" s="11" t="s">
        <v>417</v>
      </c>
      <c r="C30" s="11" t="s">
        <v>417</v>
      </c>
      <c r="D30" s="11" t="s">
        <v>417</v>
      </c>
      <c r="E30" s="11" t="s">
        <v>417</v>
      </c>
      <c r="F30" s="11" t="s">
        <v>417</v>
      </c>
      <c r="G30" s="11" t="s">
        <v>417</v>
      </c>
      <c r="H30" s="11" t="s">
        <v>417</v>
      </c>
    </row>
    <row r="31" spans="1:8" ht="12" customHeight="1" x14ac:dyDescent="0.2">
      <c r="A31" s="2" t="str">
        <f>"Jul "&amp;RIGHT(A6,4)+1</f>
        <v>Jul 2026</v>
      </c>
      <c r="B31" s="11" t="s">
        <v>417</v>
      </c>
      <c r="C31" s="11" t="s">
        <v>417</v>
      </c>
      <c r="D31" s="11" t="s">
        <v>417</v>
      </c>
      <c r="E31" s="11" t="s">
        <v>417</v>
      </c>
      <c r="F31" s="11" t="s">
        <v>417</v>
      </c>
      <c r="G31" s="11" t="s">
        <v>417</v>
      </c>
      <c r="H31" s="11" t="s">
        <v>417</v>
      </c>
    </row>
    <row r="32" spans="1:8" ht="12" customHeight="1" x14ac:dyDescent="0.2">
      <c r="A32" s="2" t="str">
        <f>"Aug "&amp;RIGHT(A6,4)+1</f>
        <v>Aug 2026</v>
      </c>
      <c r="B32" s="11" t="s">
        <v>417</v>
      </c>
      <c r="C32" s="11" t="s">
        <v>417</v>
      </c>
      <c r="D32" s="11" t="s">
        <v>417</v>
      </c>
      <c r="E32" s="11" t="s">
        <v>417</v>
      </c>
      <c r="F32" s="11" t="s">
        <v>417</v>
      </c>
      <c r="G32" s="11" t="s">
        <v>417</v>
      </c>
      <c r="H32" s="11" t="s">
        <v>417</v>
      </c>
    </row>
    <row r="33" spans="1:8" ht="12" customHeight="1" x14ac:dyDescent="0.2">
      <c r="A33" s="2" t="str">
        <f>"Sep "&amp;RIGHT(A6,4)+1</f>
        <v>Sep 2026</v>
      </c>
      <c r="B33" s="11" t="s">
        <v>417</v>
      </c>
      <c r="C33" s="11" t="s">
        <v>417</v>
      </c>
      <c r="D33" s="11" t="s">
        <v>417</v>
      </c>
      <c r="E33" s="11" t="s">
        <v>417</v>
      </c>
      <c r="F33" s="11" t="s">
        <v>417</v>
      </c>
      <c r="G33" s="11" t="s">
        <v>417</v>
      </c>
      <c r="H33" s="11" t="s">
        <v>417</v>
      </c>
    </row>
    <row r="34" spans="1:8" ht="12" customHeight="1" x14ac:dyDescent="0.2">
      <c r="A34" s="12" t="s">
        <v>55</v>
      </c>
      <c r="B34" s="13">
        <v>339913344.31</v>
      </c>
      <c r="C34" s="13">
        <v>2002356999.73</v>
      </c>
      <c r="D34" s="13">
        <v>2342270344.04</v>
      </c>
      <c r="E34" s="13">
        <v>82611061.260000005</v>
      </c>
      <c r="F34" s="13">
        <v>42136569</v>
      </c>
      <c r="G34" s="13">
        <v>29435755</v>
      </c>
      <c r="H34" s="13">
        <v>2496453729.3000002</v>
      </c>
    </row>
    <row r="35" spans="1:8" ht="12" customHeight="1" x14ac:dyDescent="0.2">
      <c r="A35" s="14" t="str">
        <f>"Total "&amp;MID(A20,7,LEN(A20)-13)&amp;" Months"</f>
        <v>Total 7 Months</v>
      </c>
      <c r="B35" s="15">
        <v>339913344.31</v>
      </c>
      <c r="C35" s="15">
        <v>2002356999.73</v>
      </c>
      <c r="D35" s="15">
        <v>2342270344.04</v>
      </c>
      <c r="E35" s="15">
        <v>82611061.260000005</v>
      </c>
      <c r="F35" s="15">
        <v>42136569</v>
      </c>
      <c r="G35" s="15">
        <v>29435755</v>
      </c>
      <c r="H35" s="15">
        <v>2496453729.3000002</v>
      </c>
    </row>
    <row r="36" spans="1:8" ht="12" customHeight="1" x14ac:dyDescent="0.2">
      <c r="A36" s="75"/>
      <c r="B36" s="75"/>
      <c r="C36" s="75"/>
      <c r="D36" s="75"/>
      <c r="E36" s="75"/>
      <c r="F36" s="75"/>
      <c r="G36" s="75"/>
      <c r="H36" s="75"/>
    </row>
    <row r="37" spans="1:8" ht="69.95" customHeight="1" x14ac:dyDescent="0.2">
      <c r="A37" s="76" t="s">
        <v>352</v>
      </c>
      <c r="B37" s="76"/>
      <c r="C37" s="76"/>
      <c r="D37" s="76"/>
      <c r="E37" s="76"/>
      <c r="F37" s="76"/>
      <c r="G37" s="76"/>
      <c r="H37" s="76"/>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J35"/>
  <sheetViews>
    <sheetView showGridLines="0" workbookViewId="0">
      <selection activeCell="J1" sqref="J1"/>
    </sheetView>
  </sheetViews>
  <sheetFormatPr defaultRowHeight="12.75" x14ac:dyDescent="0.2"/>
  <cols>
    <col min="1" max="1" width="12.85546875" customWidth="1"/>
    <col min="2" max="10" width="11.42578125" customWidth="1"/>
  </cols>
  <sheetData>
    <row r="1" spans="1:10" ht="12" customHeight="1" x14ac:dyDescent="0.2">
      <c r="A1" s="77" t="s">
        <v>438</v>
      </c>
      <c r="B1" s="77"/>
      <c r="C1" s="77"/>
      <c r="D1" s="77"/>
      <c r="E1" s="77"/>
      <c r="F1" s="77"/>
      <c r="G1" s="77"/>
      <c r="H1" s="77"/>
      <c r="I1" s="77"/>
      <c r="J1" s="74">
        <v>46213</v>
      </c>
    </row>
    <row r="2" spans="1:10" ht="12" customHeight="1" x14ac:dyDescent="0.2">
      <c r="A2" s="78" t="s">
        <v>117</v>
      </c>
      <c r="B2" s="78"/>
      <c r="C2" s="78"/>
      <c r="D2" s="78"/>
      <c r="E2" s="78"/>
      <c r="F2" s="78"/>
      <c r="G2" s="78"/>
      <c r="H2" s="78"/>
      <c r="I2" s="78"/>
      <c r="J2" s="1"/>
    </row>
    <row r="3" spans="1:10" ht="24" customHeight="1" x14ac:dyDescent="0.2">
      <c r="A3" s="79" t="s">
        <v>50</v>
      </c>
      <c r="B3" s="81" t="s">
        <v>118</v>
      </c>
      <c r="C3" s="81"/>
      <c r="D3" s="81"/>
      <c r="E3" s="81"/>
      <c r="F3" s="82"/>
      <c r="G3" s="81" t="s">
        <v>118</v>
      </c>
      <c r="H3" s="81"/>
      <c r="I3" s="81"/>
      <c r="J3" s="81"/>
    </row>
    <row r="4" spans="1:10" ht="24" customHeight="1" x14ac:dyDescent="0.2">
      <c r="A4" s="80"/>
      <c r="B4" s="10" t="s">
        <v>103</v>
      </c>
      <c r="C4" s="10" t="s">
        <v>104</v>
      </c>
      <c r="D4" s="10" t="s">
        <v>105</v>
      </c>
      <c r="E4" s="10" t="s">
        <v>106</v>
      </c>
      <c r="F4" s="10" t="s">
        <v>55</v>
      </c>
      <c r="G4" s="10" t="s">
        <v>78</v>
      </c>
      <c r="H4" s="10" t="s">
        <v>79</v>
      </c>
      <c r="I4" s="10" t="s">
        <v>80</v>
      </c>
      <c r="J4" s="9" t="s">
        <v>55</v>
      </c>
    </row>
    <row r="5" spans="1:10" ht="12" customHeight="1" x14ac:dyDescent="0.2">
      <c r="A5" s="1"/>
      <c r="B5" s="75" t="str">
        <f>REPT("-",101)&amp;" Number "&amp;REPT("-",101)</f>
        <v>----------------------------------------------------------------------------------------------------- Number -----------------------------------------------------------------------------------------------------</v>
      </c>
      <c r="C5" s="75"/>
      <c r="D5" s="75"/>
      <c r="E5" s="75"/>
      <c r="F5" s="75"/>
      <c r="G5" s="75"/>
      <c r="H5" s="75"/>
      <c r="I5" s="75"/>
      <c r="J5" s="75"/>
    </row>
    <row r="6" spans="1:10" ht="12" customHeight="1" x14ac:dyDescent="0.2">
      <c r="A6" s="3" t="s">
        <v>418</v>
      </c>
    </row>
    <row r="7" spans="1:10" ht="12" customHeight="1" x14ac:dyDescent="0.2">
      <c r="A7" s="2" t="str">
        <f>"Oct "&amp;RIGHT(A6,4)-1</f>
        <v>Oct 2024</v>
      </c>
      <c r="B7" s="11">
        <v>2162903</v>
      </c>
      <c r="C7" s="11">
        <v>2630151</v>
      </c>
      <c r="D7" s="11">
        <v>101368</v>
      </c>
      <c r="E7" s="11">
        <v>1900940</v>
      </c>
      <c r="F7" s="11">
        <v>6795362</v>
      </c>
      <c r="G7" s="11">
        <v>6526216</v>
      </c>
      <c r="H7" s="11">
        <v>43329</v>
      </c>
      <c r="I7" s="11">
        <v>225817</v>
      </c>
      <c r="J7" s="11">
        <f t="shared" ref="J7:J20" si="0">IF(ISBLANK(F7),"",F7)</f>
        <v>6795362</v>
      </c>
    </row>
    <row r="8" spans="1:10" ht="12" customHeight="1" x14ac:dyDescent="0.2">
      <c r="A8" s="2" t="str">
        <f>"Nov "&amp;RIGHT(A6,4)-1</f>
        <v>Nov 2024</v>
      </c>
      <c r="B8" s="11">
        <v>1938727</v>
      </c>
      <c r="C8" s="11">
        <v>2332741</v>
      </c>
      <c r="D8" s="11">
        <v>95531</v>
      </c>
      <c r="E8" s="11">
        <v>1701638</v>
      </c>
      <c r="F8" s="11">
        <v>6068637</v>
      </c>
      <c r="G8" s="11">
        <v>5830476</v>
      </c>
      <c r="H8" s="11">
        <v>42252</v>
      </c>
      <c r="I8" s="11">
        <v>195909</v>
      </c>
      <c r="J8" s="11">
        <f t="shared" si="0"/>
        <v>6068637</v>
      </c>
    </row>
    <row r="9" spans="1:10" ht="12" customHeight="1" x14ac:dyDescent="0.2">
      <c r="A9" s="2" t="str">
        <f>"Dec "&amp;RIGHT(A6,4)-1</f>
        <v>Dec 2024</v>
      </c>
      <c r="B9" s="11">
        <v>1990903</v>
      </c>
      <c r="C9" s="11">
        <v>2393870</v>
      </c>
      <c r="D9" s="11">
        <v>98760</v>
      </c>
      <c r="E9" s="11">
        <v>1744563</v>
      </c>
      <c r="F9" s="11">
        <v>6228096</v>
      </c>
      <c r="G9" s="11">
        <v>6005508</v>
      </c>
      <c r="H9" s="11">
        <v>35869</v>
      </c>
      <c r="I9" s="11">
        <v>186719</v>
      </c>
      <c r="J9" s="11">
        <f t="shared" si="0"/>
        <v>6228096</v>
      </c>
    </row>
    <row r="10" spans="1:10" ht="12" customHeight="1" x14ac:dyDescent="0.2">
      <c r="A10" s="2" t="str">
        <f>"Jan "&amp;RIGHT(A6,4)</f>
        <v>Jan 2025</v>
      </c>
      <c r="B10" s="11">
        <v>2025908</v>
      </c>
      <c r="C10" s="11">
        <v>2444301</v>
      </c>
      <c r="D10" s="11">
        <v>99629</v>
      </c>
      <c r="E10" s="11">
        <v>1776794</v>
      </c>
      <c r="F10" s="11">
        <v>6346632</v>
      </c>
      <c r="G10" s="11">
        <v>6114667</v>
      </c>
      <c r="H10" s="11">
        <v>40380</v>
      </c>
      <c r="I10" s="11">
        <v>191585</v>
      </c>
      <c r="J10" s="11">
        <f t="shared" si="0"/>
        <v>6346632</v>
      </c>
    </row>
    <row r="11" spans="1:10" ht="12" customHeight="1" x14ac:dyDescent="0.2">
      <c r="A11" s="2" t="str">
        <f>"Feb "&amp;RIGHT(A6,4)</f>
        <v>Feb 2025</v>
      </c>
      <c r="B11" s="11">
        <v>1879787</v>
      </c>
      <c r="C11" s="11">
        <v>2265890</v>
      </c>
      <c r="D11" s="11">
        <v>90029</v>
      </c>
      <c r="E11" s="11">
        <v>1658564</v>
      </c>
      <c r="F11" s="11">
        <v>5894270</v>
      </c>
      <c r="G11" s="11">
        <v>5674794</v>
      </c>
      <c r="H11" s="11">
        <v>35876</v>
      </c>
      <c r="I11" s="11">
        <v>183600</v>
      </c>
      <c r="J11" s="11">
        <f t="shared" si="0"/>
        <v>5894270</v>
      </c>
    </row>
    <row r="12" spans="1:10" ht="12" customHeight="1" x14ac:dyDescent="0.2">
      <c r="A12" s="2" t="str">
        <f>"Mar "&amp;RIGHT(A6,4)</f>
        <v>Mar 2025</v>
      </c>
      <c r="B12" s="11">
        <v>2035853</v>
      </c>
      <c r="C12" s="11">
        <v>2463543</v>
      </c>
      <c r="D12" s="11">
        <v>96548</v>
      </c>
      <c r="E12" s="11">
        <v>1802558</v>
      </c>
      <c r="F12" s="11">
        <v>6398502</v>
      </c>
      <c r="G12" s="11">
        <v>6154029</v>
      </c>
      <c r="H12" s="11">
        <v>39846</v>
      </c>
      <c r="I12" s="11">
        <v>204627</v>
      </c>
      <c r="J12" s="11">
        <f t="shared" si="0"/>
        <v>6398502</v>
      </c>
    </row>
    <row r="13" spans="1:10" ht="12" customHeight="1" x14ac:dyDescent="0.2">
      <c r="A13" s="2" t="str">
        <f>"Apr "&amp;RIGHT(A6,4)</f>
        <v>Apr 2025</v>
      </c>
      <c r="B13" s="11">
        <v>2134781</v>
      </c>
      <c r="C13" s="11">
        <v>2581750</v>
      </c>
      <c r="D13" s="11">
        <v>93660</v>
      </c>
      <c r="E13" s="11">
        <v>1884333</v>
      </c>
      <c r="F13" s="11">
        <v>6694524</v>
      </c>
      <c r="G13" s="11">
        <v>6435348</v>
      </c>
      <c r="H13" s="11">
        <v>42379</v>
      </c>
      <c r="I13" s="11">
        <v>216797</v>
      </c>
      <c r="J13" s="11">
        <f t="shared" si="0"/>
        <v>6694524</v>
      </c>
    </row>
    <row r="14" spans="1:10" ht="12" customHeight="1" x14ac:dyDescent="0.2">
      <c r="A14" s="2" t="str">
        <f>"May "&amp;RIGHT(A6,4)</f>
        <v>May 2025</v>
      </c>
      <c r="B14" s="11">
        <v>2142354</v>
      </c>
      <c r="C14" s="11">
        <v>2578466</v>
      </c>
      <c r="D14" s="11">
        <v>91460</v>
      </c>
      <c r="E14" s="11">
        <v>1887323</v>
      </c>
      <c r="F14" s="11">
        <v>6699603</v>
      </c>
      <c r="G14" s="11">
        <v>6445410</v>
      </c>
      <c r="H14" s="11">
        <v>43430</v>
      </c>
      <c r="I14" s="11">
        <v>210763</v>
      </c>
      <c r="J14" s="11">
        <f t="shared" si="0"/>
        <v>6699603</v>
      </c>
    </row>
    <row r="15" spans="1:10" ht="12" customHeight="1" x14ac:dyDescent="0.2">
      <c r="A15" s="2" t="str">
        <f>"Jun "&amp;RIGHT(A6,4)</f>
        <v>Jun 2025</v>
      </c>
      <c r="B15" s="11">
        <v>2082114</v>
      </c>
      <c r="C15" s="11">
        <v>2507273</v>
      </c>
      <c r="D15" s="11">
        <v>86364</v>
      </c>
      <c r="E15" s="11">
        <v>1833783</v>
      </c>
      <c r="F15" s="11">
        <v>6509534</v>
      </c>
      <c r="G15" s="11">
        <v>6264311</v>
      </c>
      <c r="H15" s="11">
        <v>42103</v>
      </c>
      <c r="I15" s="11">
        <v>203120</v>
      </c>
      <c r="J15" s="11">
        <f t="shared" si="0"/>
        <v>6509534</v>
      </c>
    </row>
    <row r="16" spans="1:10" ht="12" customHeight="1" x14ac:dyDescent="0.2">
      <c r="A16" s="2" t="str">
        <f>"Jul "&amp;RIGHT(A6,4)</f>
        <v>Jul 2025</v>
      </c>
      <c r="B16" s="11">
        <v>2243018</v>
      </c>
      <c r="C16" s="11">
        <v>2696541</v>
      </c>
      <c r="D16" s="11">
        <v>93758</v>
      </c>
      <c r="E16" s="11">
        <v>1979907</v>
      </c>
      <c r="F16" s="11">
        <v>7013224</v>
      </c>
      <c r="G16" s="11">
        <v>6753718</v>
      </c>
      <c r="H16" s="11">
        <v>44017</v>
      </c>
      <c r="I16" s="11">
        <v>215489</v>
      </c>
      <c r="J16" s="11">
        <f t="shared" si="0"/>
        <v>7013224</v>
      </c>
    </row>
    <row r="17" spans="1:10" ht="12" customHeight="1" x14ac:dyDescent="0.2">
      <c r="A17" s="2" t="str">
        <f>"Aug "&amp;RIGHT(A6,4)</f>
        <v>Aug 2025</v>
      </c>
      <c r="B17" s="11">
        <v>2426486</v>
      </c>
      <c r="C17" s="11">
        <v>2904410</v>
      </c>
      <c r="D17" s="11">
        <v>86821</v>
      </c>
      <c r="E17" s="11">
        <v>2143998</v>
      </c>
      <c r="F17" s="11">
        <v>7561715</v>
      </c>
      <c r="G17" s="11">
        <v>7263992</v>
      </c>
      <c r="H17" s="11">
        <v>61732</v>
      </c>
      <c r="I17" s="11">
        <v>235991</v>
      </c>
      <c r="J17" s="11">
        <f t="shared" si="0"/>
        <v>7561715</v>
      </c>
    </row>
    <row r="18" spans="1:10" ht="12" customHeight="1" x14ac:dyDescent="0.2">
      <c r="A18" s="2" t="str">
        <f>"Sep "&amp;RIGHT(A6,4)</f>
        <v>Sep 2025</v>
      </c>
      <c r="B18" s="11">
        <v>2501992</v>
      </c>
      <c r="C18" s="11">
        <v>2988215</v>
      </c>
      <c r="D18" s="11">
        <v>91872</v>
      </c>
      <c r="E18" s="11">
        <v>2204887</v>
      </c>
      <c r="F18" s="11">
        <v>7786966</v>
      </c>
      <c r="G18" s="11">
        <v>7486010</v>
      </c>
      <c r="H18" s="11">
        <v>65643</v>
      </c>
      <c r="I18" s="11">
        <v>235313</v>
      </c>
      <c r="J18" s="11">
        <f t="shared" si="0"/>
        <v>7786966</v>
      </c>
    </row>
    <row r="19" spans="1:10" ht="12" customHeight="1" x14ac:dyDescent="0.2">
      <c r="A19" s="12" t="s">
        <v>55</v>
      </c>
      <c r="B19" s="13">
        <v>25564826</v>
      </c>
      <c r="C19" s="13">
        <v>30787151</v>
      </c>
      <c r="D19" s="13">
        <v>1125800</v>
      </c>
      <c r="E19" s="13">
        <v>22519288</v>
      </c>
      <c r="F19" s="13">
        <v>79997065</v>
      </c>
      <c r="G19" s="13">
        <v>76954479</v>
      </c>
      <c r="H19" s="13">
        <v>536856</v>
      </c>
      <c r="I19" s="13">
        <v>2505730</v>
      </c>
      <c r="J19" s="13">
        <f t="shared" si="0"/>
        <v>79997065</v>
      </c>
    </row>
    <row r="20" spans="1:10" ht="12" customHeight="1" x14ac:dyDescent="0.2">
      <c r="A20" s="14" t="s">
        <v>419</v>
      </c>
      <c r="B20" s="15">
        <v>14168862</v>
      </c>
      <c r="C20" s="15">
        <v>17112246</v>
      </c>
      <c r="D20" s="15">
        <v>675525</v>
      </c>
      <c r="E20" s="15">
        <v>12469390</v>
      </c>
      <c r="F20" s="15">
        <v>44426023</v>
      </c>
      <c r="G20" s="15">
        <v>42741038</v>
      </c>
      <c r="H20" s="15">
        <v>279931</v>
      </c>
      <c r="I20" s="15">
        <v>1405054</v>
      </c>
      <c r="J20" s="15">
        <f t="shared" si="0"/>
        <v>44426023</v>
      </c>
    </row>
    <row r="21" spans="1:10" ht="12" customHeight="1" x14ac:dyDescent="0.2">
      <c r="A21" s="3" t="str">
        <f>"FY "&amp;RIGHT(A6,4)+1</f>
        <v>FY 2026</v>
      </c>
    </row>
    <row r="22" spans="1:10" ht="12" customHeight="1" x14ac:dyDescent="0.2">
      <c r="A22" s="2" t="str">
        <f>"Oct "&amp;RIGHT(A6,4)</f>
        <v>Oct 2025</v>
      </c>
      <c r="B22" s="11">
        <v>2614685</v>
      </c>
      <c r="C22" s="11">
        <v>3108741</v>
      </c>
      <c r="D22" s="11">
        <v>99214</v>
      </c>
      <c r="E22" s="11">
        <v>2293209</v>
      </c>
      <c r="F22" s="11">
        <v>8115849</v>
      </c>
      <c r="G22" s="11">
        <v>7822436</v>
      </c>
      <c r="H22" s="11">
        <v>57470</v>
      </c>
      <c r="I22" s="11">
        <v>235943</v>
      </c>
      <c r="J22" s="11">
        <f t="shared" ref="J22:J35" si="1">IF(ISBLANK(F22),"",F22)</f>
        <v>8115849</v>
      </c>
    </row>
    <row r="23" spans="1:10" ht="12" customHeight="1" x14ac:dyDescent="0.2">
      <c r="A23" s="2" t="str">
        <f>"Nov "&amp;RIGHT(A6,4)</f>
        <v>Nov 2025</v>
      </c>
      <c r="B23" s="11">
        <v>2274459</v>
      </c>
      <c r="C23" s="11">
        <v>2688111</v>
      </c>
      <c r="D23" s="11">
        <v>87226</v>
      </c>
      <c r="E23" s="11">
        <v>1999101</v>
      </c>
      <c r="F23" s="11">
        <v>7048897</v>
      </c>
      <c r="G23" s="11">
        <v>6804794</v>
      </c>
      <c r="H23" s="11">
        <v>46747</v>
      </c>
      <c r="I23" s="11">
        <v>197356</v>
      </c>
      <c r="J23" s="11">
        <f t="shared" si="1"/>
        <v>7048897</v>
      </c>
    </row>
    <row r="24" spans="1:10" ht="12" customHeight="1" x14ac:dyDescent="0.2">
      <c r="A24" s="2" t="str">
        <f>"Dec "&amp;RIGHT(A6,4)</f>
        <v>Dec 2025</v>
      </c>
      <c r="B24" s="11">
        <v>2210706</v>
      </c>
      <c r="C24" s="11">
        <v>2624612</v>
      </c>
      <c r="D24" s="11">
        <v>98210</v>
      </c>
      <c r="E24" s="11">
        <v>1929768</v>
      </c>
      <c r="F24" s="11">
        <v>6863296</v>
      </c>
      <c r="G24" s="11">
        <v>6628619</v>
      </c>
      <c r="H24" s="11">
        <v>40529</v>
      </c>
      <c r="I24" s="11">
        <v>194148</v>
      </c>
      <c r="J24" s="11">
        <f t="shared" si="1"/>
        <v>6863296</v>
      </c>
    </row>
    <row r="25" spans="1:10" ht="12" customHeight="1" x14ac:dyDescent="0.2">
      <c r="A25" s="2" t="str">
        <f>"Jan "&amp;RIGHT(A6,4)+1</f>
        <v>Jan 2026</v>
      </c>
      <c r="B25" s="11">
        <v>2069878</v>
      </c>
      <c r="C25" s="11">
        <v>2460075</v>
      </c>
      <c r="D25" s="11">
        <v>86845</v>
      </c>
      <c r="E25" s="11">
        <v>1818402</v>
      </c>
      <c r="F25" s="11">
        <v>6435200</v>
      </c>
      <c r="G25" s="11">
        <v>6198472</v>
      </c>
      <c r="H25" s="11">
        <v>36901</v>
      </c>
      <c r="I25" s="11">
        <v>199827</v>
      </c>
      <c r="J25" s="11">
        <f t="shared" si="1"/>
        <v>6435200</v>
      </c>
    </row>
    <row r="26" spans="1:10" ht="12" customHeight="1" x14ac:dyDescent="0.2">
      <c r="A26" s="2" t="str">
        <f>"Feb "&amp;RIGHT(A6,4)+1</f>
        <v>Feb 2026</v>
      </c>
      <c r="B26" s="11">
        <v>1989444</v>
      </c>
      <c r="C26" s="11">
        <v>2375399</v>
      </c>
      <c r="D26" s="11">
        <v>82825</v>
      </c>
      <c r="E26" s="11">
        <v>1751108</v>
      </c>
      <c r="F26" s="11">
        <v>6198776</v>
      </c>
      <c r="G26" s="11">
        <v>5969645</v>
      </c>
      <c r="H26" s="11">
        <v>45526</v>
      </c>
      <c r="I26" s="11">
        <v>183605</v>
      </c>
      <c r="J26" s="11">
        <f t="shared" si="1"/>
        <v>6198776</v>
      </c>
    </row>
    <row r="27" spans="1:10" ht="12" customHeight="1" x14ac:dyDescent="0.2">
      <c r="A27" s="2" t="str">
        <f>"Mar "&amp;RIGHT(A6,4)+1</f>
        <v>Mar 2026</v>
      </c>
      <c r="B27" s="11">
        <v>2229379</v>
      </c>
      <c r="C27" s="11">
        <v>2659901</v>
      </c>
      <c r="D27" s="11">
        <v>89937</v>
      </c>
      <c r="E27" s="11">
        <v>1958838</v>
      </c>
      <c r="F27" s="11">
        <v>6938055</v>
      </c>
      <c r="G27" s="11">
        <v>6679480</v>
      </c>
      <c r="H27" s="11">
        <v>40761</v>
      </c>
      <c r="I27" s="11">
        <v>217814</v>
      </c>
      <c r="J27" s="11">
        <f t="shared" si="1"/>
        <v>6938055</v>
      </c>
    </row>
    <row r="28" spans="1:10" ht="12" customHeight="1" x14ac:dyDescent="0.2">
      <c r="A28" s="2" t="str">
        <f>"Apr "&amp;RIGHT(A6,4)+1</f>
        <v>Apr 2026</v>
      </c>
      <c r="B28" s="11">
        <v>2170262</v>
      </c>
      <c r="C28" s="11">
        <v>2631086</v>
      </c>
      <c r="D28" s="11">
        <v>92367</v>
      </c>
      <c r="E28" s="11">
        <v>1874051</v>
      </c>
      <c r="F28" s="11">
        <v>6767766</v>
      </c>
      <c r="G28" s="11">
        <v>6501602</v>
      </c>
      <c r="H28" s="11">
        <v>47069</v>
      </c>
      <c r="I28" s="11">
        <v>219095</v>
      </c>
      <c r="J28" s="11">
        <f t="shared" si="1"/>
        <v>6767766</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tr">
        <f t="shared" si="1"/>
        <v>--</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tr">
        <f t="shared" si="1"/>
        <v>--</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tr">
        <f t="shared" si="1"/>
        <v>--</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tr">
        <f t="shared" si="1"/>
        <v>--</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tr">
        <f t="shared" si="1"/>
        <v>--</v>
      </c>
    </row>
    <row r="34" spans="1:10" ht="12" customHeight="1" x14ac:dyDescent="0.2">
      <c r="A34" s="12" t="s">
        <v>55</v>
      </c>
      <c r="B34" s="13">
        <v>15558813</v>
      </c>
      <c r="C34" s="13">
        <v>18547925</v>
      </c>
      <c r="D34" s="13">
        <v>636624</v>
      </c>
      <c r="E34" s="13">
        <v>13624477</v>
      </c>
      <c r="F34" s="13">
        <v>48367839</v>
      </c>
      <c r="G34" s="13">
        <v>46605048</v>
      </c>
      <c r="H34" s="13">
        <v>315003</v>
      </c>
      <c r="I34" s="13">
        <v>1447788</v>
      </c>
      <c r="J34" s="13">
        <f t="shared" si="1"/>
        <v>48367839</v>
      </c>
    </row>
    <row r="35" spans="1:10" ht="12" customHeight="1" x14ac:dyDescent="0.2">
      <c r="A35" s="14" t="str">
        <f>"Total "&amp;MID(A20,7,LEN(A20)-13)&amp;" Months"</f>
        <v>Total 7 Months</v>
      </c>
      <c r="B35" s="15">
        <v>15558813</v>
      </c>
      <c r="C35" s="15">
        <v>18547925</v>
      </c>
      <c r="D35" s="15">
        <v>636624</v>
      </c>
      <c r="E35" s="15">
        <v>13624477</v>
      </c>
      <c r="F35" s="15">
        <v>48367839</v>
      </c>
      <c r="G35" s="15">
        <v>46605048</v>
      </c>
      <c r="H35" s="15">
        <v>315003</v>
      </c>
      <c r="I35" s="15">
        <v>1447788</v>
      </c>
      <c r="J35" s="15">
        <f t="shared" si="1"/>
        <v>48367839</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H38"/>
  <sheetViews>
    <sheetView showGridLines="0" workbookViewId="0">
      <selection activeCell="H1" sqref="H1"/>
    </sheetView>
  </sheetViews>
  <sheetFormatPr defaultRowHeight="12.75" x14ac:dyDescent="0.2"/>
  <cols>
    <col min="1" max="1" width="12.85546875" customWidth="1"/>
    <col min="2" max="8" width="11.42578125" customWidth="1"/>
  </cols>
  <sheetData>
    <row r="1" spans="1:8" ht="12" customHeight="1" x14ac:dyDescent="0.2">
      <c r="A1" s="77" t="s">
        <v>438</v>
      </c>
      <c r="B1" s="77"/>
      <c r="C1" s="77"/>
      <c r="D1" s="77"/>
      <c r="E1" s="77"/>
      <c r="F1" s="77"/>
      <c r="G1" s="77"/>
      <c r="H1" s="74">
        <v>46213</v>
      </c>
    </row>
    <row r="2" spans="1:8" ht="12" customHeight="1" x14ac:dyDescent="0.2">
      <c r="A2" s="78" t="s">
        <v>119</v>
      </c>
      <c r="B2" s="78"/>
      <c r="C2" s="78"/>
      <c r="D2" s="78"/>
      <c r="E2" s="78"/>
      <c r="F2" s="78"/>
      <c r="G2" s="78"/>
      <c r="H2" s="1"/>
    </row>
    <row r="3" spans="1:8" ht="24" customHeight="1" x14ac:dyDescent="0.2">
      <c r="A3" s="79" t="s">
        <v>50</v>
      </c>
      <c r="B3" s="83" t="s">
        <v>120</v>
      </c>
      <c r="C3" s="83" t="s">
        <v>121</v>
      </c>
      <c r="D3" s="83" t="s">
        <v>122</v>
      </c>
      <c r="E3" s="83" t="s">
        <v>109</v>
      </c>
      <c r="F3" s="83" t="s">
        <v>123</v>
      </c>
      <c r="G3" s="83" t="s">
        <v>313</v>
      </c>
      <c r="H3" s="86" t="s">
        <v>58</v>
      </c>
    </row>
    <row r="4" spans="1:8" ht="24" customHeight="1" x14ac:dyDescent="0.2">
      <c r="A4" s="80"/>
      <c r="B4" s="82"/>
      <c r="C4" s="82"/>
      <c r="D4" s="82"/>
      <c r="E4" s="82"/>
      <c r="F4" s="82"/>
      <c r="G4" s="82"/>
      <c r="H4" s="81"/>
    </row>
    <row r="5" spans="1:8" ht="12" customHeight="1" x14ac:dyDescent="0.2">
      <c r="A5" s="1"/>
      <c r="B5" s="75" t="str">
        <f>REPT("-",41)&amp;" Number "&amp;REPT("-",40)</f>
        <v>----------------------------------------- Number ----------------------------------------</v>
      </c>
      <c r="C5" s="75"/>
      <c r="D5" s="75"/>
      <c r="E5" s="75"/>
      <c r="F5" s="75" t="str">
        <f>REPT("-",30)&amp;" Dollars "&amp;REPT("-",30)</f>
        <v>------------------------------ Dollars ------------------------------</v>
      </c>
      <c r="G5" s="75"/>
      <c r="H5" s="75"/>
    </row>
    <row r="6" spans="1:8" ht="12" customHeight="1" x14ac:dyDescent="0.2">
      <c r="A6" s="3" t="s">
        <v>418</v>
      </c>
    </row>
    <row r="7" spans="1:8" ht="12" customHeight="1" x14ac:dyDescent="0.2">
      <c r="A7" s="2" t="str">
        <f>"Oct "&amp;RIGHT(A6,4)-1</f>
        <v>Oct 2024</v>
      </c>
      <c r="B7" s="11" t="s">
        <v>417</v>
      </c>
      <c r="C7" s="11" t="s">
        <v>417</v>
      </c>
      <c r="D7" s="11" t="s">
        <v>417</v>
      </c>
      <c r="E7" s="11">
        <v>6795362</v>
      </c>
      <c r="F7" s="11">
        <v>18963072.260000002</v>
      </c>
      <c r="G7" s="11">
        <v>4273.2</v>
      </c>
      <c r="H7" s="11">
        <f t="shared" ref="H7:H20" si="0">IF(ISBLANK(F7),"",F7)</f>
        <v>18963072.260000002</v>
      </c>
    </row>
    <row r="8" spans="1:8" ht="12" customHeight="1" x14ac:dyDescent="0.2">
      <c r="A8" s="2" t="str">
        <f>"Nov "&amp;RIGHT(A6,4)-1</f>
        <v>Nov 2024</v>
      </c>
      <c r="B8" s="11" t="s">
        <v>417</v>
      </c>
      <c r="C8" s="11" t="s">
        <v>417</v>
      </c>
      <c r="D8" s="11" t="s">
        <v>417</v>
      </c>
      <c r="E8" s="11">
        <v>6068637</v>
      </c>
      <c r="F8" s="11">
        <v>16920427.52</v>
      </c>
      <c r="G8" s="11">
        <v>3326.7</v>
      </c>
      <c r="H8" s="11">
        <f t="shared" si="0"/>
        <v>16920427.52</v>
      </c>
    </row>
    <row r="9" spans="1:8" ht="12" customHeight="1" x14ac:dyDescent="0.2">
      <c r="A9" s="2" t="str">
        <f>"Dec "&amp;RIGHT(A6,4)-1</f>
        <v>Dec 2024</v>
      </c>
      <c r="B9" s="11">
        <v>1592</v>
      </c>
      <c r="C9" s="11">
        <v>2296</v>
      </c>
      <c r="D9" s="11">
        <v>123913</v>
      </c>
      <c r="E9" s="11">
        <v>6228096</v>
      </c>
      <c r="F9" s="11">
        <v>17404490.890000001</v>
      </c>
      <c r="G9" s="11">
        <v>3303</v>
      </c>
      <c r="H9" s="11">
        <f t="shared" si="0"/>
        <v>17404490.890000001</v>
      </c>
    </row>
    <row r="10" spans="1:8" ht="12" customHeight="1" x14ac:dyDescent="0.2">
      <c r="A10" s="2" t="str">
        <f>"Jan "&amp;RIGHT(A6,4)</f>
        <v>Jan 2025</v>
      </c>
      <c r="B10" s="11" t="s">
        <v>417</v>
      </c>
      <c r="C10" s="11" t="s">
        <v>417</v>
      </c>
      <c r="D10" s="11" t="s">
        <v>417</v>
      </c>
      <c r="E10" s="11">
        <v>6346632</v>
      </c>
      <c r="F10" s="11">
        <v>17742298.379999999</v>
      </c>
      <c r="G10" s="11">
        <v>3753.9</v>
      </c>
      <c r="H10" s="11">
        <f t="shared" si="0"/>
        <v>17742298.379999999</v>
      </c>
    </row>
    <row r="11" spans="1:8" ht="12" customHeight="1" x14ac:dyDescent="0.2">
      <c r="A11" s="2" t="str">
        <f>"Feb "&amp;RIGHT(A6,4)</f>
        <v>Feb 2025</v>
      </c>
      <c r="B11" s="11" t="s">
        <v>417</v>
      </c>
      <c r="C11" s="11" t="s">
        <v>417</v>
      </c>
      <c r="D11" s="11" t="s">
        <v>417</v>
      </c>
      <c r="E11" s="11">
        <v>5894270</v>
      </c>
      <c r="F11" s="11">
        <v>16442820.59</v>
      </c>
      <c r="G11" s="11">
        <v>48633.9</v>
      </c>
      <c r="H11" s="11">
        <f t="shared" si="0"/>
        <v>16442820.59</v>
      </c>
    </row>
    <row r="12" spans="1:8" ht="12" customHeight="1" x14ac:dyDescent="0.2">
      <c r="A12" s="2" t="str">
        <f>"Mar "&amp;RIGHT(A6,4)</f>
        <v>Mar 2025</v>
      </c>
      <c r="B12" s="11">
        <v>1606</v>
      </c>
      <c r="C12" s="11">
        <v>2307</v>
      </c>
      <c r="D12" s="11">
        <v>123289</v>
      </c>
      <c r="E12" s="11">
        <v>6398502</v>
      </c>
      <c r="F12" s="11">
        <v>17839998.600000001</v>
      </c>
      <c r="G12" s="11">
        <v>4088.1</v>
      </c>
      <c r="H12" s="11">
        <f t="shared" si="0"/>
        <v>17839998.600000001</v>
      </c>
    </row>
    <row r="13" spans="1:8" ht="12" customHeight="1" x14ac:dyDescent="0.2">
      <c r="A13" s="2" t="str">
        <f>"Apr "&amp;RIGHT(A6,4)</f>
        <v>Apr 2025</v>
      </c>
      <c r="B13" s="11" t="s">
        <v>417</v>
      </c>
      <c r="C13" s="11" t="s">
        <v>417</v>
      </c>
      <c r="D13" s="11" t="s">
        <v>417</v>
      </c>
      <c r="E13" s="11">
        <v>6694524</v>
      </c>
      <c r="F13" s="11">
        <v>18652215.170000002</v>
      </c>
      <c r="G13" s="11">
        <v>4339.5</v>
      </c>
      <c r="H13" s="11">
        <f t="shared" si="0"/>
        <v>18652215.170000002</v>
      </c>
    </row>
    <row r="14" spans="1:8" ht="12" customHeight="1" x14ac:dyDescent="0.2">
      <c r="A14" s="2" t="str">
        <f>"May "&amp;RIGHT(A6,4)</f>
        <v>May 2025</v>
      </c>
      <c r="B14" s="11" t="s">
        <v>417</v>
      </c>
      <c r="C14" s="11" t="s">
        <v>417</v>
      </c>
      <c r="D14" s="11" t="s">
        <v>417</v>
      </c>
      <c r="E14" s="11">
        <v>6699603</v>
      </c>
      <c r="F14" s="11">
        <v>18662942.789999999</v>
      </c>
      <c r="G14" s="11">
        <v>4320.8999999999996</v>
      </c>
      <c r="H14" s="11">
        <f t="shared" si="0"/>
        <v>18662942.789999999</v>
      </c>
    </row>
    <row r="15" spans="1:8" ht="12" customHeight="1" x14ac:dyDescent="0.2">
      <c r="A15" s="2" t="str">
        <f>"Jun "&amp;RIGHT(A6,4)</f>
        <v>Jun 2025</v>
      </c>
      <c r="B15" s="11">
        <v>1602</v>
      </c>
      <c r="C15" s="11">
        <v>2303</v>
      </c>
      <c r="D15" s="11">
        <v>125610</v>
      </c>
      <c r="E15" s="11">
        <v>6509534</v>
      </c>
      <c r="F15" s="11">
        <v>18134437.43</v>
      </c>
      <c r="G15" s="11">
        <v>4235.1000000000004</v>
      </c>
      <c r="H15" s="11">
        <f t="shared" si="0"/>
        <v>18134437.43</v>
      </c>
    </row>
    <row r="16" spans="1:8" ht="12" customHeight="1" x14ac:dyDescent="0.2">
      <c r="A16" s="2" t="str">
        <f>"Jul "&amp;RIGHT(A6,4)</f>
        <v>Jul 2025</v>
      </c>
      <c r="B16" s="11" t="s">
        <v>417</v>
      </c>
      <c r="C16" s="11" t="s">
        <v>417</v>
      </c>
      <c r="D16" s="11" t="s">
        <v>417</v>
      </c>
      <c r="E16" s="11">
        <v>7013224</v>
      </c>
      <c r="F16" s="11">
        <v>20288383.170000002</v>
      </c>
      <c r="G16" s="11">
        <v>4142.8149999999996</v>
      </c>
      <c r="H16" s="11">
        <f t="shared" si="0"/>
        <v>20288383.170000002</v>
      </c>
    </row>
    <row r="17" spans="1:8" ht="12" customHeight="1" x14ac:dyDescent="0.2">
      <c r="A17" s="2" t="str">
        <f>"Aug "&amp;RIGHT(A6,4)</f>
        <v>Aug 2025</v>
      </c>
      <c r="B17" s="11" t="s">
        <v>417</v>
      </c>
      <c r="C17" s="11" t="s">
        <v>417</v>
      </c>
      <c r="D17" s="11" t="s">
        <v>417</v>
      </c>
      <c r="E17" s="11">
        <v>7561715</v>
      </c>
      <c r="F17" s="11">
        <v>21815812.969999999</v>
      </c>
      <c r="G17" s="11">
        <v>4341.6750000000002</v>
      </c>
      <c r="H17" s="11">
        <f t="shared" si="0"/>
        <v>21815812.969999999</v>
      </c>
    </row>
    <row r="18" spans="1:8" ht="12" customHeight="1" x14ac:dyDescent="0.2">
      <c r="A18" s="2" t="str">
        <f>"Sep "&amp;RIGHT(A6,4)</f>
        <v>Sep 2025</v>
      </c>
      <c r="B18" s="11">
        <v>1597</v>
      </c>
      <c r="C18" s="11">
        <v>2279</v>
      </c>
      <c r="D18" s="11">
        <v>127500</v>
      </c>
      <c r="E18" s="11">
        <v>7786966</v>
      </c>
      <c r="F18" s="11">
        <v>22486388.93</v>
      </c>
      <c r="G18" s="11">
        <v>4426.16</v>
      </c>
      <c r="H18" s="11">
        <f t="shared" si="0"/>
        <v>22486388.93</v>
      </c>
    </row>
    <row r="19" spans="1:8" ht="12" customHeight="1" x14ac:dyDescent="0.2">
      <c r="A19" s="12" t="s">
        <v>55</v>
      </c>
      <c r="B19" s="13">
        <v>1599.25</v>
      </c>
      <c r="C19" s="13">
        <v>2296.25</v>
      </c>
      <c r="D19" s="13">
        <v>125078</v>
      </c>
      <c r="E19" s="13">
        <v>79997065</v>
      </c>
      <c r="F19" s="13">
        <v>225353288.69999999</v>
      </c>
      <c r="G19" s="13">
        <v>93184.95</v>
      </c>
      <c r="H19" s="13">
        <f t="shared" si="0"/>
        <v>225353288.69999999</v>
      </c>
    </row>
    <row r="20" spans="1:8" ht="12" customHeight="1" x14ac:dyDescent="0.2">
      <c r="A20" s="14" t="s">
        <v>419</v>
      </c>
      <c r="B20" s="15">
        <v>1599</v>
      </c>
      <c r="C20" s="15">
        <v>2301.5</v>
      </c>
      <c r="D20" s="15">
        <v>123601</v>
      </c>
      <c r="E20" s="15">
        <v>44426023</v>
      </c>
      <c r="F20" s="15">
        <v>123965323.41</v>
      </c>
      <c r="G20" s="15">
        <v>71718.3</v>
      </c>
      <c r="H20" s="15">
        <f t="shared" si="0"/>
        <v>123965323.41</v>
      </c>
    </row>
    <row r="21" spans="1:8" ht="12" customHeight="1" x14ac:dyDescent="0.2">
      <c r="A21" s="3" t="str">
        <f>"FY "&amp;RIGHT(A6,4)+1</f>
        <v>FY 2026</v>
      </c>
    </row>
    <row r="22" spans="1:8" ht="12" customHeight="1" x14ac:dyDescent="0.2">
      <c r="A22" s="2" t="str">
        <f>"Oct "&amp;RIGHT(A6,4)</f>
        <v>Oct 2025</v>
      </c>
      <c r="B22" s="11" t="s">
        <v>417</v>
      </c>
      <c r="C22" s="11" t="s">
        <v>417</v>
      </c>
      <c r="D22" s="11" t="s">
        <v>417</v>
      </c>
      <c r="E22" s="11">
        <v>8115849</v>
      </c>
      <c r="F22" s="11">
        <v>23460379.739999998</v>
      </c>
      <c r="G22" s="11">
        <v>3072.875</v>
      </c>
      <c r="H22" s="11">
        <f t="shared" ref="H22:H35" si="1">IF(ISBLANK(F22),"",F22)</f>
        <v>23460379.739999998</v>
      </c>
    </row>
    <row r="23" spans="1:8" ht="12" customHeight="1" x14ac:dyDescent="0.2">
      <c r="A23" s="2" t="str">
        <f>"Nov "&amp;RIGHT(A6,4)</f>
        <v>Nov 2025</v>
      </c>
      <c r="B23" s="11" t="s">
        <v>417</v>
      </c>
      <c r="C23" s="11" t="s">
        <v>417</v>
      </c>
      <c r="D23" s="11" t="s">
        <v>417</v>
      </c>
      <c r="E23" s="11">
        <v>7048897</v>
      </c>
      <c r="F23" s="11">
        <v>20362913.440000001</v>
      </c>
      <c r="G23" s="11">
        <v>2526.62</v>
      </c>
      <c r="H23" s="11">
        <f t="shared" si="1"/>
        <v>20362913.440000001</v>
      </c>
    </row>
    <row r="24" spans="1:8" ht="12" customHeight="1" x14ac:dyDescent="0.2">
      <c r="A24" s="2" t="str">
        <f>"Dec "&amp;RIGHT(A6,4)</f>
        <v>Dec 2025</v>
      </c>
      <c r="B24" s="11">
        <v>1584</v>
      </c>
      <c r="C24" s="11">
        <v>2251</v>
      </c>
      <c r="D24" s="11">
        <v>125801</v>
      </c>
      <c r="E24" s="11">
        <v>6863296</v>
      </c>
      <c r="F24" s="11">
        <v>19888419.57</v>
      </c>
      <c r="G24" s="11">
        <v>2733.41</v>
      </c>
      <c r="H24" s="11">
        <f t="shared" si="1"/>
        <v>19888419.57</v>
      </c>
    </row>
    <row r="25" spans="1:8" ht="12" customHeight="1" x14ac:dyDescent="0.2">
      <c r="A25" s="2" t="str">
        <f>"Jan "&amp;RIGHT(A6,4)+1</f>
        <v>Jan 2026</v>
      </c>
      <c r="B25" s="11" t="s">
        <v>417</v>
      </c>
      <c r="C25" s="11" t="s">
        <v>417</v>
      </c>
      <c r="D25" s="11" t="s">
        <v>417</v>
      </c>
      <c r="E25" s="11">
        <v>6435200</v>
      </c>
      <c r="F25" s="11">
        <v>18583147.129999999</v>
      </c>
      <c r="G25" s="11">
        <v>2445.7950000000001</v>
      </c>
      <c r="H25" s="11">
        <f t="shared" si="1"/>
        <v>18583147.129999999</v>
      </c>
    </row>
    <row r="26" spans="1:8" ht="12" customHeight="1" x14ac:dyDescent="0.2">
      <c r="A26" s="2" t="str">
        <f>"Feb "&amp;RIGHT(A6,4)+1</f>
        <v>Feb 2026</v>
      </c>
      <c r="B26" s="11" t="s">
        <v>417</v>
      </c>
      <c r="C26" s="11" t="s">
        <v>417</v>
      </c>
      <c r="D26" s="11" t="s">
        <v>417</v>
      </c>
      <c r="E26" s="11">
        <v>6198776</v>
      </c>
      <c r="F26" s="11">
        <v>17931846.850000001</v>
      </c>
      <c r="G26" s="11">
        <v>2440.3049999999998</v>
      </c>
      <c r="H26" s="11">
        <f t="shared" si="1"/>
        <v>17931846.850000001</v>
      </c>
    </row>
    <row r="27" spans="1:8" ht="12" customHeight="1" x14ac:dyDescent="0.2">
      <c r="A27" s="2" t="str">
        <f>"Mar "&amp;RIGHT(A6,4)+1</f>
        <v>Mar 2026</v>
      </c>
      <c r="B27" s="11">
        <v>1526</v>
      </c>
      <c r="C27" s="11">
        <v>2177</v>
      </c>
      <c r="D27" s="11">
        <v>122729</v>
      </c>
      <c r="E27" s="11">
        <v>6938055</v>
      </c>
      <c r="F27" s="11">
        <v>20039174.260000002</v>
      </c>
      <c r="G27" s="11">
        <v>1773.575</v>
      </c>
      <c r="H27" s="11">
        <f t="shared" si="1"/>
        <v>20039174.260000002</v>
      </c>
    </row>
    <row r="28" spans="1:8" ht="12" customHeight="1" x14ac:dyDescent="0.2">
      <c r="A28" s="2" t="str">
        <f>"Apr "&amp;RIGHT(A6,4)+1</f>
        <v>Apr 2026</v>
      </c>
      <c r="B28" s="11" t="s">
        <v>417</v>
      </c>
      <c r="C28" s="11" t="s">
        <v>417</v>
      </c>
      <c r="D28" s="11" t="s">
        <v>417</v>
      </c>
      <c r="E28" s="11">
        <v>6767766</v>
      </c>
      <c r="F28" s="11">
        <v>19660400.57</v>
      </c>
      <c r="G28" s="11" t="s">
        <v>417</v>
      </c>
      <c r="H28" s="11">
        <f t="shared" si="1"/>
        <v>19660400.57</v>
      </c>
    </row>
    <row r="29" spans="1:8" ht="12" customHeight="1" x14ac:dyDescent="0.2">
      <c r="A29" s="2" t="str">
        <f>"May "&amp;RIGHT(A6,4)+1</f>
        <v>May 2026</v>
      </c>
      <c r="B29" s="11" t="s">
        <v>417</v>
      </c>
      <c r="C29" s="11" t="s">
        <v>417</v>
      </c>
      <c r="D29" s="11" t="s">
        <v>417</v>
      </c>
      <c r="E29" s="11" t="s">
        <v>417</v>
      </c>
      <c r="F29" s="11" t="s">
        <v>417</v>
      </c>
      <c r="G29" s="11" t="s">
        <v>417</v>
      </c>
      <c r="H29" s="11" t="str">
        <f t="shared" si="1"/>
        <v>--</v>
      </c>
    </row>
    <row r="30" spans="1:8" ht="12" customHeight="1" x14ac:dyDescent="0.2">
      <c r="A30" s="2" t="str">
        <f>"Jun "&amp;RIGHT(A6,4)+1</f>
        <v>Jun 2026</v>
      </c>
      <c r="B30" s="11" t="s">
        <v>417</v>
      </c>
      <c r="C30" s="11" t="s">
        <v>417</v>
      </c>
      <c r="D30" s="11" t="s">
        <v>417</v>
      </c>
      <c r="E30" s="11" t="s">
        <v>417</v>
      </c>
      <c r="F30" s="11" t="s">
        <v>417</v>
      </c>
      <c r="G30" s="11" t="s">
        <v>417</v>
      </c>
      <c r="H30" s="11" t="str">
        <f t="shared" si="1"/>
        <v>--</v>
      </c>
    </row>
    <row r="31" spans="1:8" ht="12" customHeight="1" x14ac:dyDescent="0.2">
      <c r="A31" s="2" t="str">
        <f>"Jul "&amp;RIGHT(A6,4)+1</f>
        <v>Jul 2026</v>
      </c>
      <c r="B31" s="11" t="s">
        <v>417</v>
      </c>
      <c r="C31" s="11" t="s">
        <v>417</v>
      </c>
      <c r="D31" s="11" t="s">
        <v>417</v>
      </c>
      <c r="E31" s="11" t="s">
        <v>417</v>
      </c>
      <c r="F31" s="11" t="s">
        <v>417</v>
      </c>
      <c r="G31" s="11" t="s">
        <v>417</v>
      </c>
      <c r="H31" s="11" t="str">
        <f t="shared" si="1"/>
        <v>--</v>
      </c>
    </row>
    <row r="32" spans="1:8" ht="12" customHeight="1" x14ac:dyDescent="0.2">
      <c r="A32" s="2" t="str">
        <f>"Aug "&amp;RIGHT(A6,4)+1</f>
        <v>Aug 2026</v>
      </c>
      <c r="B32" s="11" t="s">
        <v>417</v>
      </c>
      <c r="C32" s="11" t="s">
        <v>417</v>
      </c>
      <c r="D32" s="11" t="s">
        <v>417</v>
      </c>
      <c r="E32" s="11" t="s">
        <v>417</v>
      </c>
      <c r="F32" s="11" t="s">
        <v>417</v>
      </c>
      <c r="G32" s="11" t="s">
        <v>417</v>
      </c>
      <c r="H32" s="11" t="str">
        <f t="shared" si="1"/>
        <v>--</v>
      </c>
    </row>
    <row r="33" spans="1:8" ht="12" customHeight="1" x14ac:dyDescent="0.2">
      <c r="A33" s="2" t="str">
        <f>"Sep "&amp;RIGHT(A6,4)+1</f>
        <v>Sep 2026</v>
      </c>
      <c r="B33" s="11" t="s">
        <v>417</v>
      </c>
      <c r="C33" s="11" t="s">
        <v>417</v>
      </c>
      <c r="D33" s="11" t="s">
        <v>417</v>
      </c>
      <c r="E33" s="11" t="s">
        <v>417</v>
      </c>
      <c r="F33" s="11" t="s">
        <v>417</v>
      </c>
      <c r="G33" s="11" t="s">
        <v>417</v>
      </c>
      <c r="H33" s="11" t="str">
        <f t="shared" si="1"/>
        <v>--</v>
      </c>
    </row>
    <row r="34" spans="1:8" ht="12" customHeight="1" x14ac:dyDescent="0.2">
      <c r="A34" s="12" t="s">
        <v>55</v>
      </c>
      <c r="B34" s="13">
        <v>1555</v>
      </c>
      <c r="C34" s="13">
        <v>2214</v>
      </c>
      <c r="D34" s="13">
        <v>124265</v>
      </c>
      <c r="E34" s="13">
        <v>48367839</v>
      </c>
      <c r="F34" s="13">
        <v>139926281.56</v>
      </c>
      <c r="G34" s="13">
        <v>14992.58</v>
      </c>
      <c r="H34" s="13">
        <f t="shared" si="1"/>
        <v>139926281.56</v>
      </c>
    </row>
    <row r="35" spans="1:8" ht="12" customHeight="1" x14ac:dyDescent="0.2">
      <c r="A35" s="14" t="str">
        <f>"Total "&amp;MID(A20,7,LEN(A20)-13)&amp;" Months"</f>
        <v>Total 7 Months</v>
      </c>
      <c r="B35" s="15">
        <v>1555</v>
      </c>
      <c r="C35" s="15">
        <v>2214</v>
      </c>
      <c r="D35" s="15">
        <v>124265</v>
      </c>
      <c r="E35" s="15">
        <v>48367839</v>
      </c>
      <c r="F35" s="15">
        <v>139926281.56</v>
      </c>
      <c r="G35" s="15">
        <v>14992.58</v>
      </c>
      <c r="H35" s="15">
        <f t="shared" si="1"/>
        <v>139926281.56</v>
      </c>
    </row>
    <row r="36" spans="1:8" ht="12" customHeight="1" x14ac:dyDescent="0.2">
      <c r="A36" s="75"/>
      <c r="B36" s="75"/>
      <c r="C36" s="75"/>
      <c r="D36" s="75"/>
      <c r="E36" s="75"/>
      <c r="F36" s="75"/>
      <c r="G36" s="75"/>
      <c r="H36" s="75"/>
    </row>
    <row r="37" spans="1:8" ht="69.95" customHeight="1" x14ac:dyDescent="0.2">
      <c r="A37" s="76" t="s">
        <v>124</v>
      </c>
      <c r="B37" s="76"/>
      <c r="C37" s="76"/>
      <c r="D37" s="76"/>
      <c r="E37" s="76"/>
      <c r="F37" s="76"/>
      <c r="G37" s="76"/>
      <c r="H37" s="76"/>
    </row>
    <row r="38" spans="1:8" x14ac:dyDescent="0.2">
      <c r="A38" s="25"/>
    </row>
  </sheetData>
  <mergeCells count="14">
    <mergeCell ref="A37:H37"/>
    <mergeCell ref="H3:H4"/>
    <mergeCell ref="B5:E5"/>
    <mergeCell ref="F5:H5"/>
    <mergeCell ref="A36:H36"/>
    <mergeCell ref="D3:D4"/>
    <mergeCell ref="E3:E4"/>
    <mergeCell ref="F3:F4"/>
    <mergeCell ref="G3:G4"/>
    <mergeCell ref="A1:G1"/>
    <mergeCell ref="A2:G2"/>
    <mergeCell ref="A3:A4"/>
    <mergeCell ref="B3:B4"/>
    <mergeCell ref="C3:C4"/>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G38"/>
  <sheetViews>
    <sheetView showGridLines="0" workbookViewId="0">
      <selection activeCell="F1" sqref="F1"/>
    </sheetView>
  </sheetViews>
  <sheetFormatPr defaultRowHeight="12.75" x14ac:dyDescent="0.2"/>
  <cols>
    <col min="1" max="6" width="11.42578125" customWidth="1"/>
    <col min="7" max="7" width="57.140625" customWidth="1"/>
  </cols>
  <sheetData>
    <row r="1" spans="1:7" ht="12" customHeight="1" x14ac:dyDescent="0.2">
      <c r="A1" s="77" t="s">
        <v>439</v>
      </c>
      <c r="B1" s="77"/>
      <c r="C1" s="77"/>
      <c r="D1" s="77"/>
      <c r="E1" s="77"/>
      <c r="F1" s="74">
        <v>46213</v>
      </c>
    </row>
    <row r="2" spans="1:7" ht="12" customHeight="1" x14ac:dyDescent="0.2">
      <c r="A2" s="78" t="s">
        <v>125</v>
      </c>
      <c r="B2" s="78"/>
      <c r="C2" s="78"/>
      <c r="D2" s="78"/>
      <c r="E2" s="78"/>
      <c r="F2" s="1"/>
    </row>
    <row r="3" spans="1:7" ht="24" customHeight="1" x14ac:dyDescent="0.2">
      <c r="A3" s="79" t="s">
        <v>50</v>
      </c>
      <c r="B3" s="81" t="s">
        <v>109</v>
      </c>
      <c r="C3" s="82"/>
      <c r="D3" s="83" t="s">
        <v>312</v>
      </c>
      <c r="E3" s="83" t="s">
        <v>214</v>
      </c>
      <c r="F3" s="86" t="s">
        <v>58</v>
      </c>
    </row>
    <row r="4" spans="1:7" ht="24" customHeight="1" x14ac:dyDescent="0.2">
      <c r="A4" s="80"/>
      <c r="B4" s="10" t="s">
        <v>126</v>
      </c>
      <c r="C4" s="10" t="s">
        <v>127</v>
      </c>
      <c r="D4" s="82"/>
      <c r="E4" s="82"/>
      <c r="F4" s="81"/>
    </row>
    <row r="5" spans="1:7" ht="12" customHeight="1" x14ac:dyDescent="0.2">
      <c r="A5" s="1"/>
      <c r="B5" s="115" t="str">
        <f>REPT("-",5)&amp;" Number "&amp;REPT("-",4)&amp;"   "&amp;REPT("-",43)&amp;" Dollars "&amp;REPT("-",41)</f>
        <v>----- Number ----   ------------------------------------------- Dollars -----------------------------------------</v>
      </c>
      <c r="C5" s="115"/>
      <c r="D5" s="115"/>
      <c r="E5" s="115"/>
      <c r="F5" s="115"/>
      <c r="G5" s="115"/>
    </row>
    <row r="6" spans="1:7" ht="12" customHeight="1" x14ac:dyDescent="0.2">
      <c r="A6" s="3" t="s">
        <v>418</v>
      </c>
    </row>
    <row r="7" spans="1:7" ht="12" customHeight="1" x14ac:dyDescent="0.2">
      <c r="A7" s="2" t="str">
        <f>"Oct "&amp;RIGHT(A6,4)-1</f>
        <v>Oct 2024</v>
      </c>
      <c r="B7" s="11">
        <v>166640762</v>
      </c>
      <c r="C7" s="11">
        <v>387724281.13999999</v>
      </c>
      <c r="D7" s="11">
        <v>142358.22</v>
      </c>
      <c r="E7" s="11" t="s">
        <v>417</v>
      </c>
      <c r="F7" s="11">
        <v>387866639.36000001</v>
      </c>
    </row>
    <row r="8" spans="1:7" ht="12" customHeight="1" x14ac:dyDescent="0.2">
      <c r="A8" s="2" t="str">
        <f>"Nov "&amp;RIGHT(A6,4)-1</f>
        <v>Nov 2024</v>
      </c>
      <c r="B8" s="11">
        <v>135488989</v>
      </c>
      <c r="C8" s="11">
        <v>311208446.26999998</v>
      </c>
      <c r="D8" s="11">
        <v>47811.54</v>
      </c>
      <c r="E8" s="11" t="s">
        <v>417</v>
      </c>
      <c r="F8" s="11">
        <v>311256257.81</v>
      </c>
    </row>
    <row r="9" spans="1:7" ht="12" customHeight="1" x14ac:dyDescent="0.2">
      <c r="A9" s="2" t="str">
        <f>"Dec "&amp;RIGHT(A6,4)-1</f>
        <v>Dec 2024</v>
      </c>
      <c r="B9" s="11">
        <v>129568799</v>
      </c>
      <c r="C9" s="11">
        <v>296737508.91000003</v>
      </c>
      <c r="D9" s="11">
        <v>34291564.350000001</v>
      </c>
      <c r="E9" s="11">
        <v>41635598</v>
      </c>
      <c r="F9" s="11">
        <v>372664671.25999999</v>
      </c>
    </row>
    <row r="10" spans="1:7" ht="12" customHeight="1" x14ac:dyDescent="0.2">
      <c r="A10" s="2" t="str">
        <f>"Jan "&amp;RIGHT(A6,4)</f>
        <v>Jan 2025</v>
      </c>
      <c r="B10" s="11">
        <v>146337619</v>
      </c>
      <c r="C10" s="11">
        <v>335770629.16000003</v>
      </c>
      <c r="D10" s="11">
        <v>412214.21</v>
      </c>
      <c r="E10" s="11" t="s">
        <v>417</v>
      </c>
      <c r="F10" s="11">
        <v>336182843.37</v>
      </c>
    </row>
    <row r="11" spans="1:7" ht="12" customHeight="1" x14ac:dyDescent="0.2">
      <c r="A11" s="2" t="str">
        <f>"Feb "&amp;RIGHT(A6,4)</f>
        <v>Feb 2025</v>
      </c>
      <c r="B11" s="11">
        <v>144634805</v>
      </c>
      <c r="C11" s="11">
        <v>335905651.76999998</v>
      </c>
      <c r="D11" s="11">
        <v>283700.49</v>
      </c>
      <c r="E11" s="11" t="s">
        <v>417</v>
      </c>
      <c r="F11" s="11">
        <v>336189352.25999999</v>
      </c>
    </row>
    <row r="12" spans="1:7" ht="12" customHeight="1" x14ac:dyDescent="0.2">
      <c r="A12" s="2" t="str">
        <f>"Mar "&amp;RIGHT(A6,4)</f>
        <v>Mar 2025</v>
      </c>
      <c r="B12" s="11">
        <v>158122037</v>
      </c>
      <c r="C12" s="11">
        <v>363215320.47000003</v>
      </c>
      <c r="D12" s="11">
        <v>45291094.100000001</v>
      </c>
      <c r="E12" s="11">
        <v>32666125</v>
      </c>
      <c r="F12" s="11">
        <v>441172539.56999999</v>
      </c>
    </row>
    <row r="13" spans="1:7" ht="12" customHeight="1" x14ac:dyDescent="0.2">
      <c r="A13" s="2" t="str">
        <f>"Apr "&amp;RIGHT(A6,4)</f>
        <v>Apr 2025</v>
      </c>
      <c r="B13" s="11">
        <v>165247001</v>
      </c>
      <c r="C13" s="11">
        <v>378795154.12</v>
      </c>
      <c r="D13" s="11">
        <v>187009.91</v>
      </c>
      <c r="E13" s="11" t="s">
        <v>417</v>
      </c>
      <c r="F13" s="11">
        <v>378982164.02999997</v>
      </c>
    </row>
    <row r="14" spans="1:7" ht="12" customHeight="1" x14ac:dyDescent="0.2">
      <c r="A14" s="2" t="str">
        <f>"May "&amp;RIGHT(A6,4)</f>
        <v>May 2025</v>
      </c>
      <c r="B14" s="11">
        <v>158791203</v>
      </c>
      <c r="C14" s="11">
        <v>358919163.86000001</v>
      </c>
      <c r="D14" s="11" t="s">
        <v>417</v>
      </c>
      <c r="E14" s="11" t="s">
        <v>417</v>
      </c>
      <c r="F14" s="11">
        <v>358919163.86000001</v>
      </c>
    </row>
    <row r="15" spans="1:7" ht="12" customHeight="1" x14ac:dyDescent="0.2">
      <c r="A15" s="2" t="str">
        <f>"Jun "&amp;RIGHT(A6,4)</f>
        <v>Jun 2025</v>
      </c>
      <c r="B15" s="11">
        <v>123962912</v>
      </c>
      <c r="C15" s="11">
        <v>249582572</v>
      </c>
      <c r="D15" s="11">
        <v>51115444</v>
      </c>
      <c r="E15" s="11">
        <v>29838867</v>
      </c>
      <c r="F15" s="11">
        <v>330536883</v>
      </c>
    </row>
    <row r="16" spans="1:7" ht="12" customHeight="1" x14ac:dyDescent="0.2">
      <c r="A16" s="2" t="str">
        <f>"Jul "&amp;RIGHT(A6,4)</f>
        <v>Jul 2025</v>
      </c>
      <c r="B16" s="11">
        <v>121561524</v>
      </c>
      <c r="C16" s="11">
        <v>246182465.47</v>
      </c>
      <c r="D16" s="11">
        <v>439619.54</v>
      </c>
      <c r="E16" s="11" t="s">
        <v>417</v>
      </c>
      <c r="F16" s="11">
        <v>246622085.00999999</v>
      </c>
    </row>
    <row r="17" spans="1:6" ht="12" customHeight="1" x14ac:dyDescent="0.2">
      <c r="A17" s="2" t="str">
        <f>"Aug "&amp;RIGHT(A6,4)</f>
        <v>Aug 2025</v>
      </c>
      <c r="B17" s="11">
        <v>128171023</v>
      </c>
      <c r="C17" s="11">
        <v>286240708.00999999</v>
      </c>
      <c r="D17" s="11">
        <v>149834.19</v>
      </c>
      <c r="E17" s="11" t="s">
        <v>417</v>
      </c>
      <c r="F17" s="11">
        <v>286390542.19999999</v>
      </c>
    </row>
    <row r="18" spans="1:6" ht="12" customHeight="1" x14ac:dyDescent="0.2">
      <c r="A18" s="2" t="str">
        <f>"Sep "&amp;RIGHT(A6,4)</f>
        <v>Sep 2025</v>
      </c>
      <c r="B18" s="11">
        <v>154519052</v>
      </c>
      <c r="C18" s="11">
        <v>374005651.29000002</v>
      </c>
      <c r="D18" s="11">
        <v>56202028.560000002</v>
      </c>
      <c r="E18" s="11">
        <v>40088396</v>
      </c>
      <c r="F18" s="11">
        <v>470296075.85000002</v>
      </c>
    </row>
    <row r="19" spans="1:6" ht="12" customHeight="1" x14ac:dyDescent="0.2">
      <c r="A19" s="12" t="s">
        <v>55</v>
      </c>
      <c r="B19" s="13">
        <v>1733045726</v>
      </c>
      <c r="C19" s="13">
        <v>3924287552.4699998</v>
      </c>
      <c r="D19" s="13">
        <v>188562679.11000001</v>
      </c>
      <c r="E19" s="13">
        <v>144228986</v>
      </c>
      <c r="F19" s="13">
        <v>4257079217.5799999</v>
      </c>
    </row>
    <row r="20" spans="1:6" ht="12" customHeight="1" x14ac:dyDescent="0.2">
      <c r="A20" s="14" t="s">
        <v>419</v>
      </c>
      <c r="B20" s="15">
        <v>1046040012</v>
      </c>
      <c r="C20" s="15">
        <v>2409356991.8400002</v>
      </c>
      <c r="D20" s="15">
        <v>80655752.819999993</v>
      </c>
      <c r="E20" s="15">
        <v>74301723</v>
      </c>
      <c r="F20" s="15">
        <v>2564314467.6599998</v>
      </c>
    </row>
    <row r="21" spans="1:6" ht="12" customHeight="1" x14ac:dyDescent="0.2">
      <c r="A21" s="3" t="str">
        <f>"FY "&amp;RIGHT(A6,4)+1</f>
        <v>FY 2026</v>
      </c>
    </row>
    <row r="22" spans="1:6" ht="12" customHeight="1" x14ac:dyDescent="0.2">
      <c r="A22" s="2" t="str">
        <f>"Oct "&amp;RIGHT(A6,4)</f>
        <v>Oct 2025</v>
      </c>
      <c r="B22" s="11">
        <v>166702589</v>
      </c>
      <c r="C22" s="11">
        <v>405518049.17000002</v>
      </c>
      <c r="D22" s="11">
        <v>402941.45</v>
      </c>
      <c r="E22" s="11" t="s">
        <v>417</v>
      </c>
      <c r="F22" s="11">
        <v>405920990.62</v>
      </c>
    </row>
    <row r="23" spans="1:6" ht="12" customHeight="1" x14ac:dyDescent="0.2">
      <c r="A23" s="2" t="str">
        <f>"Nov "&amp;RIGHT(A6,4)</f>
        <v>Nov 2025</v>
      </c>
      <c r="B23" s="11">
        <v>129209019</v>
      </c>
      <c r="C23" s="11">
        <v>311042416.56999999</v>
      </c>
      <c r="D23" s="11">
        <v>46694.8</v>
      </c>
      <c r="E23" s="11" t="s">
        <v>417</v>
      </c>
      <c r="F23" s="11">
        <v>311089111.37</v>
      </c>
    </row>
    <row r="24" spans="1:6" ht="12" customHeight="1" x14ac:dyDescent="0.2">
      <c r="A24" s="2" t="str">
        <f>"Dec "&amp;RIGHT(A6,4)</f>
        <v>Dec 2025</v>
      </c>
      <c r="B24" s="11">
        <v>135689343</v>
      </c>
      <c r="C24" s="11">
        <v>323428938.61000001</v>
      </c>
      <c r="D24" s="11">
        <v>31416429.899999999</v>
      </c>
      <c r="E24" s="11">
        <v>33551036</v>
      </c>
      <c r="F24" s="11">
        <v>388396404.50999999</v>
      </c>
    </row>
    <row r="25" spans="1:6" ht="12" customHeight="1" x14ac:dyDescent="0.2">
      <c r="A25" s="2" t="str">
        <f>"Jan "&amp;RIGHT(A6,4)+1</f>
        <v>Jan 2026</v>
      </c>
      <c r="B25" s="11">
        <v>138455178</v>
      </c>
      <c r="C25" s="11">
        <v>332740072.25999999</v>
      </c>
      <c r="D25" s="11">
        <v>32910.550000000003</v>
      </c>
      <c r="E25" s="11" t="s">
        <v>417</v>
      </c>
      <c r="F25" s="11">
        <v>332772982.81</v>
      </c>
    </row>
    <row r="26" spans="1:6" ht="12" customHeight="1" x14ac:dyDescent="0.2">
      <c r="A26" s="2" t="str">
        <f>"Feb "&amp;RIGHT(A6,4)+1</f>
        <v>Feb 2026</v>
      </c>
      <c r="B26" s="11">
        <v>143674525</v>
      </c>
      <c r="C26" s="11">
        <v>347958784.20999998</v>
      </c>
      <c r="D26" s="11">
        <v>20867.41</v>
      </c>
      <c r="E26" s="11" t="s">
        <v>417</v>
      </c>
      <c r="F26" s="11">
        <v>347979651.62</v>
      </c>
    </row>
    <row r="27" spans="1:6" ht="12" customHeight="1" x14ac:dyDescent="0.2">
      <c r="A27" s="2" t="str">
        <f>"Mar "&amp;RIGHT(A6,4)+1</f>
        <v>Mar 2026</v>
      </c>
      <c r="B27" s="11">
        <v>159755926</v>
      </c>
      <c r="C27" s="11">
        <v>382661310.35000002</v>
      </c>
      <c r="D27" s="11">
        <v>50644686.700000003</v>
      </c>
      <c r="E27" s="11">
        <v>38021288</v>
      </c>
      <c r="F27" s="11">
        <v>471327285.05000001</v>
      </c>
    </row>
    <row r="28" spans="1:6" ht="12" customHeight="1" x14ac:dyDescent="0.2">
      <c r="A28" s="2" t="str">
        <f>"Apr "&amp;RIGHT(A6,4)+1</f>
        <v>Apr 2026</v>
      </c>
      <c r="B28" s="11">
        <v>158704460</v>
      </c>
      <c r="C28" s="11">
        <v>378847054.43000001</v>
      </c>
      <c r="D28" s="11">
        <v>46530.45</v>
      </c>
      <c r="E28" s="11" t="s">
        <v>417</v>
      </c>
      <c r="F28" s="11">
        <v>378893584.88</v>
      </c>
    </row>
    <row r="29" spans="1:6" ht="12" customHeight="1" x14ac:dyDescent="0.2">
      <c r="A29" s="2" t="str">
        <f>"May "&amp;RIGHT(A6,4)+1</f>
        <v>May 2026</v>
      </c>
      <c r="B29" s="11" t="s">
        <v>417</v>
      </c>
      <c r="C29" s="11" t="s">
        <v>417</v>
      </c>
      <c r="D29" s="11" t="s">
        <v>417</v>
      </c>
      <c r="E29" s="11" t="s">
        <v>417</v>
      </c>
      <c r="F29" s="11" t="s">
        <v>417</v>
      </c>
    </row>
    <row r="30" spans="1:6" ht="12" customHeight="1" x14ac:dyDescent="0.2">
      <c r="A30" s="2" t="str">
        <f>"Jun "&amp;RIGHT(A6,4)+1</f>
        <v>Jun 2026</v>
      </c>
      <c r="B30" s="11" t="s">
        <v>417</v>
      </c>
      <c r="C30" s="11" t="s">
        <v>417</v>
      </c>
      <c r="D30" s="11" t="s">
        <v>417</v>
      </c>
      <c r="E30" s="11" t="s">
        <v>417</v>
      </c>
      <c r="F30" s="11" t="s">
        <v>417</v>
      </c>
    </row>
    <row r="31" spans="1:6" ht="12" customHeight="1" x14ac:dyDescent="0.2">
      <c r="A31" s="2" t="str">
        <f>"Jul "&amp;RIGHT(A6,4)+1</f>
        <v>Jul 2026</v>
      </c>
      <c r="B31" s="11" t="s">
        <v>417</v>
      </c>
      <c r="C31" s="11" t="s">
        <v>417</v>
      </c>
      <c r="D31" s="11" t="s">
        <v>417</v>
      </c>
      <c r="E31" s="11" t="s">
        <v>417</v>
      </c>
      <c r="F31" s="11" t="s">
        <v>417</v>
      </c>
    </row>
    <row r="32" spans="1:6" ht="12" customHeight="1" x14ac:dyDescent="0.2">
      <c r="A32" s="2" t="str">
        <f>"Aug "&amp;RIGHT(A6,4)+1</f>
        <v>Aug 2026</v>
      </c>
      <c r="B32" s="11" t="s">
        <v>417</v>
      </c>
      <c r="C32" s="11" t="s">
        <v>417</v>
      </c>
      <c r="D32" s="11" t="s">
        <v>417</v>
      </c>
      <c r="E32" s="11" t="s">
        <v>417</v>
      </c>
      <c r="F32" s="11" t="s">
        <v>417</v>
      </c>
    </row>
    <row r="33" spans="1:6" ht="12" customHeight="1" x14ac:dyDescent="0.2">
      <c r="A33" s="2" t="str">
        <f>"Sep "&amp;RIGHT(A6,4)+1</f>
        <v>Sep 2026</v>
      </c>
      <c r="B33" s="11" t="s">
        <v>417</v>
      </c>
      <c r="C33" s="11" t="s">
        <v>417</v>
      </c>
      <c r="D33" s="11" t="s">
        <v>417</v>
      </c>
      <c r="E33" s="11" t="s">
        <v>417</v>
      </c>
      <c r="F33" s="11" t="s">
        <v>417</v>
      </c>
    </row>
    <row r="34" spans="1:6" ht="12" customHeight="1" x14ac:dyDescent="0.2">
      <c r="A34" s="12" t="s">
        <v>55</v>
      </c>
      <c r="B34" s="13">
        <v>1032191040</v>
      </c>
      <c r="C34" s="13">
        <v>2482196625.5999999</v>
      </c>
      <c r="D34" s="13">
        <v>82611061.260000005</v>
      </c>
      <c r="E34" s="13">
        <v>71572324</v>
      </c>
      <c r="F34" s="13">
        <v>2636380010.8600001</v>
      </c>
    </row>
    <row r="35" spans="1:6" ht="12" customHeight="1" x14ac:dyDescent="0.2">
      <c r="A35" s="14" t="str">
        <f>"Total "&amp;MID(A20,7,LEN(A20)-13)&amp;" Months"</f>
        <v>Total 7 Months</v>
      </c>
      <c r="B35" s="15">
        <v>1032191040</v>
      </c>
      <c r="C35" s="15">
        <v>2482196625.5999999</v>
      </c>
      <c r="D35" s="15">
        <v>82611061.260000005</v>
      </c>
      <c r="E35" s="15">
        <v>71572324</v>
      </c>
      <c r="F35" s="15">
        <v>2636380010.8600001</v>
      </c>
    </row>
    <row r="36" spans="1:6" ht="12" customHeight="1" x14ac:dyDescent="0.2">
      <c r="A36" s="75"/>
      <c r="B36" s="75"/>
      <c r="C36" s="75"/>
      <c r="D36" s="75"/>
      <c r="E36" s="75"/>
      <c r="F36" s="75"/>
    </row>
    <row r="37" spans="1:6" ht="69.95" customHeight="1" x14ac:dyDescent="0.2">
      <c r="A37" s="76" t="s">
        <v>128</v>
      </c>
      <c r="B37" s="76"/>
      <c r="C37" s="76"/>
      <c r="D37" s="76"/>
      <c r="E37" s="76"/>
      <c r="F37" s="76"/>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I37"/>
  <sheetViews>
    <sheetView showGridLines="0" workbookViewId="0">
      <selection activeCell="I1" sqref="I1"/>
    </sheetView>
  </sheetViews>
  <sheetFormatPr defaultRowHeight="12.75" x14ac:dyDescent="0.2"/>
  <cols>
    <col min="1" max="9" width="11.42578125" customWidth="1"/>
  </cols>
  <sheetData>
    <row r="1" spans="1:9" ht="12" customHeight="1" x14ac:dyDescent="0.2">
      <c r="A1" s="77" t="s">
        <v>439</v>
      </c>
      <c r="B1" s="77"/>
      <c r="C1" s="77"/>
      <c r="D1" s="77"/>
      <c r="E1" s="77"/>
      <c r="F1" s="77"/>
      <c r="G1" s="77"/>
      <c r="H1" s="77"/>
      <c r="I1" s="74">
        <v>46213</v>
      </c>
    </row>
    <row r="2" spans="1:9" ht="12" customHeight="1" x14ac:dyDescent="0.2">
      <c r="A2" s="78" t="s">
        <v>215</v>
      </c>
      <c r="B2" s="78"/>
      <c r="C2" s="78"/>
      <c r="D2" s="78"/>
      <c r="E2" s="78"/>
      <c r="F2" s="78"/>
      <c r="G2" s="78"/>
      <c r="H2" s="78"/>
      <c r="I2" s="1"/>
    </row>
    <row r="3" spans="1:9" ht="24" customHeight="1" x14ac:dyDescent="0.2">
      <c r="A3" s="79" t="s">
        <v>50</v>
      </c>
      <c r="B3" s="83" t="s">
        <v>433</v>
      </c>
      <c r="C3" s="83" t="s">
        <v>434</v>
      </c>
      <c r="D3" s="83" t="s">
        <v>435</v>
      </c>
      <c r="E3" s="81" t="s">
        <v>129</v>
      </c>
      <c r="F3" s="81"/>
      <c r="G3" s="81"/>
      <c r="H3" s="81"/>
      <c r="I3" s="81"/>
    </row>
    <row r="4" spans="1:9" ht="24" customHeight="1" x14ac:dyDescent="0.2">
      <c r="A4" s="80"/>
      <c r="B4" s="82"/>
      <c r="C4" s="82"/>
      <c r="D4" s="82"/>
      <c r="E4" s="10" t="s">
        <v>103</v>
      </c>
      <c r="F4" s="10" t="s">
        <v>104</v>
      </c>
      <c r="G4" s="10" t="s">
        <v>105</v>
      </c>
      <c r="H4" s="10" t="s">
        <v>106</v>
      </c>
      <c r="I4" s="9" t="s">
        <v>55</v>
      </c>
    </row>
    <row r="5" spans="1:9" ht="12" customHeight="1" x14ac:dyDescent="0.2">
      <c r="A5" s="1"/>
      <c r="B5" s="75" t="str">
        <f>REPT("-",89)&amp;" Number "&amp;REPT("-",89)</f>
        <v>----------------------------------------------------------------------------------------- Number -----------------------------------------------------------------------------------------</v>
      </c>
      <c r="C5" s="75"/>
      <c r="D5" s="75"/>
      <c r="E5" s="75"/>
      <c r="F5" s="75"/>
      <c r="G5" s="75"/>
      <c r="H5" s="75"/>
      <c r="I5" s="75"/>
    </row>
    <row r="6" spans="1:9" ht="12" customHeight="1" x14ac:dyDescent="0.2">
      <c r="A6" s="3" t="s">
        <v>418</v>
      </c>
    </row>
    <row r="7" spans="1:9" ht="12" customHeight="1" x14ac:dyDescent="0.2">
      <c r="A7" s="2" t="str">
        <f>"Oct "&amp;RIGHT(A6,4)-1</f>
        <v>Oct 2024</v>
      </c>
      <c r="B7" s="11">
        <v>21</v>
      </c>
      <c r="C7" s="11">
        <v>71</v>
      </c>
      <c r="D7" s="11">
        <v>12268</v>
      </c>
      <c r="E7" s="11">
        <v>66945</v>
      </c>
      <c r="F7" s="11">
        <v>79046</v>
      </c>
      <c r="G7" s="11">
        <v>275</v>
      </c>
      <c r="H7" s="11">
        <v>0</v>
      </c>
      <c r="I7" s="11">
        <v>146266</v>
      </c>
    </row>
    <row r="8" spans="1:9" ht="12" customHeight="1" x14ac:dyDescent="0.2">
      <c r="A8" s="2" t="str">
        <f>"Nov "&amp;RIGHT(A6,4)-1</f>
        <v>Nov 2024</v>
      </c>
      <c r="B8" s="11">
        <v>2</v>
      </c>
      <c r="C8" s="11">
        <v>14</v>
      </c>
      <c r="D8" s="11">
        <v>595</v>
      </c>
      <c r="E8" s="11">
        <v>8630</v>
      </c>
      <c r="F8" s="11">
        <v>9478</v>
      </c>
      <c r="G8" s="11">
        <v>0</v>
      </c>
      <c r="H8" s="11">
        <v>0</v>
      </c>
      <c r="I8" s="11">
        <v>18108</v>
      </c>
    </row>
    <row r="9" spans="1:9" ht="12" customHeight="1" x14ac:dyDescent="0.2">
      <c r="A9" s="2" t="str">
        <f>"Dec "&amp;RIGHT(A6,4)-1</f>
        <v>Dec 2024</v>
      </c>
      <c r="B9" s="11">
        <v>1</v>
      </c>
      <c r="C9" s="11">
        <v>1</v>
      </c>
      <c r="D9" s="11">
        <v>23</v>
      </c>
      <c r="E9" s="11">
        <v>380</v>
      </c>
      <c r="F9" s="11">
        <v>660</v>
      </c>
      <c r="G9" s="11">
        <v>0</v>
      </c>
      <c r="H9" s="11">
        <v>0</v>
      </c>
      <c r="I9" s="11">
        <v>1040</v>
      </c>
    </row>
    <row r="10" spans="1:9" ht="12" customHeight="1" x14ac:dyDescent="0.2">
      <c r="A10" s="2" t="str">
        <f>"Jan "&amp;RIGHT(A6,4)</f>
        <v>Jan 2025</v>
      </c>
      <c r="B10" s="11">
        <v>18</v>
      </c>
      <c r="C10" s="11">
        <v>65</v>
      </c>
      <c r="D10" s="11">
        <v>1900.8</v>
      </c>
      <c r="E10" s="11">
        <v>13764</v>
      </c>
      <c r="F10" s="11">
        <v>23083</v>
      </c>
      <c r="G10" s="11">
        <v>0</v>
      </c>
      <c r="H10" s="11">
        <v>0</v>
      </c>
      <c r="I10" s="11">
        <v>36847</v>
      </c>
    </row>
    <row r="11" spans="1:9" ht="12" customHeight="1" x14ac:dyDescent="0.2">
      <c r="A11" s="2" t="str">
        <f>"Feb "&amp;RIGHT(A6,4)</f>
        <v>Feb 2025</v>
      </c>
      <c r="B11" s="11">
        <v>17</v>
      </c>
      <c r="C11" s="11">
        <v>66</v>
      </c>
      <c r="D11" s="11">
        <v>3496.4</v>
      </c>
      <c r="E11" s="11">
        <v>34485</v>
      </c>
      <c r="F11" s="11">
        <v>45191</v>
      </c>
      <c r="G11" s="11">
        <v>0</v>
      </c>
      <c r="H11" s="11">
        <v>25</v>
      </c>
      <c r="I11" s="11">
        <v>79701</v>
      </c>
    </row>
    <row r="12" spans="1:9" ht="12" customHeight="1" x14ac:dyDescent="0.2">
      <c r="A12" s="2" t="str">
        <f>"Mar "&amp;RIGHT(A6,4)</f>
        <v>Mar 2025</v>
      </c>
      <c r="B12" s="11">
        <v>9</v>
      </c>
      <c r="C12" s="11">
        <v>28</v>
      </c>
      <c r="D12" s="11">
        <v>745.2</v>
      </c>
      <c r="E12" s="11">
        <v>33984</v>
      </c>
      <c r="F12" s="11">
        <v>37541</v>
      </c>
      <c r="G12" s="11">
        <v>0</v>
      </c>
      <c r="H12" s="11">
        <v>0</v>
      </c>
      <c r="I12" s="11">
        <v>71525</v>
      </c>
    </row>
    <row r="13" spans="1:9" ht="12" customHeight="1" x14ac:dyDescent="0.2">
      <c r="A13" s="2" t="str">
        <f>"Apr "&amp;RIGHT(A6,4)</f>
        <v>Apr 2025</v>
      </c>
      <c r="B13" s="11">
        <v>8</v>
      </c>
      <c r="C13" s="11">
        <v>35</v>
      </c>
      <c r="D13" s="11">
        <v>1053</v>
      </c>
      <c r="E13" s="11">
        <v>2346</v>
      </c>
      <c r="F13" s="11">
        <v>3829</v>
      </c>
      <c r="G13" s="11">
        <v>330</v>
      </c>
      <c r="H13" s="11">
        <v>0</v>
      </c>
      <c r="I13" s="11">
        <v>6505</v>
      </c>
    </row>
    <row r="14" spans="1:9" ht="12" customHeight="1" x14ac:dyDescent="0.2">
      <c r="A14" s="2" t="str">
        <f>"May "&amp;RIGHT(A6,4)</f>
        <v>May 2025</v>
      </c>
      <c r="B14" s="11">
        <v>687</v>
      </c>
      <c r="C14" s="11">
        <v>3100</v>
      </c>
      <c r="D14" s="11">
        <v>160665.9</v>
      </c>
      <c r="E14" s="11">
        <v>860389</v>
      </c>
      <c r="F14" s="11">
        <v>1090374</v>
      </c>
      <c r="G14" s="11">
        <v>24596</v>
      </c>
      <c r="H14" s="11">
        <v>44717</v>
      </c>
      <c r="I14" s="11">
        <v>2020076</v>
      </c>
    </row>
    <row r="15" spans="1:9" ht="12" customHeight="1" x14ac:dyDescent="0.2">
      <c r="A15" s="2" t="str">
        <f>"Jun "&amp;RIGHT(A6,4)</f>
        <v>Jun 2025</v>
      </c>
      <c r="B15" s="11">
        <v>4442</v>
      </c>
      <c r="C15" s="11">
        <v>33901</v>
      </c>
      <c r="D15" s="11">
        <v>1628717.9</v>
      </c>
      <c r="E15" s="11">
        <v>23671413</v>
      </c>
      <c r="F15" s="11">
        <v>31924288</v>
      </c>
      <c r="G15" s="11">
        <v>800369</v>
      </c>
      <c r="H15" s="11">
        <v>2597746</v>
      </c>
      <c r="I15" s="11">
        <v>58993816</v>
      </c>
    </row>
    <row r="16" spans="1:9" ht="12" customHeight="1" x14ac:dyDescent="0.2">
      <c r="A16" s="2" t="str">
        <f>"Jul "&amp;RIGHT(A6,4)</f>
        <v>Jul 2025</v>
      </c>
      <c r="B16" s="11">
        <v>4581</v>
      </c>
      <c r="C16" s="11">
        <v>35469</v>
      </c>
      <c r="D16" s="11">
        <v>1949080.2</v>
      </c>
      <c r="E16" s="11">
        <v>32049489</v>
      </c>
      <c r="F16" s="11">
        <v>43200011</v>
      </c>
      <c r="G16" s="11">
        <v>2491978</v>
      </c>
      <c r="H16" s="11">
        <v>3858181</v>
      </c>
      <c r="I16" s="11">
        <v>81599659</v>
      </c>
    </row>
    <row r="17" spans="1:9" ht="12" customHeight="1" x14ac:dyDescent="0.2">
      <c r="A17" s="2" t="str">
        <f>"Aug "&amp;RIGHT(A6,4)</f>
        <v>Aug 2025</v>
      </c>
      <c r="B17" s="11">
        <v>2616</v>
      </c>
      <c r="C17" s="11">
        <v>17641</v>
      </c>
      <c r="D17" s="11">
        <v>884573.1</v>
      </c>
      <c r="E17" s="11">
        <v>8487604</v>
      </c>
      <c r="F17" s="11">
        <v>10970097</v>
      </c>
      <c r="G17" s="11">
        <v>1523929</v>
      </c>
      <c r="H17" s="11">
        <v>785686</v>
      </c>
      <c r="I17" s="11">
        <v>21767316</v>
      </c>
    </row>
    <row r="18" spans="1:9" ht="12" customHeight="1" x14ac:dyDescent="0.2">
      <c r="A18" s="2" t="str">
        <f>"Sep "&amp;RIGHT(A6,4)</f>
        <v>Sep 2025</v>
      </c>
      <c r="B18" s="11">
        <v>444</v>
      </c>
      <c r="C18" s="11">
        <v>2703</v>
      </c>
      <c r="D18" s="11">
        <v>16639.5</v>
      </c>
      <c r="E18" s="11">
        <v>25208</v>
      </c>
      <c r="F18" s="11">
        <v>25814</v>
      </c>
      <c r="G18" s="11">
        <v>19521</v>
      </c>
      <c r="H18" s="11">
        <v>0</v>
      </c>
      <c r="I18" s="11">
        <v>70543</v>
      </c>
    </row>
    <row r="19" spans="1:9" ht="12" customHeight="1" x14ac:dyDescent="0.2">
      <c r="A19" s="12" t="s">
        <v>55</v>
      </c>
      <c r="B19" s="13">
        <v>12846</v>
      </c>
      <c r="C19" s="13">
        <v>93094</v>
      </c>
      <c r="D19" s="13">
        <v>4659758</v>
      </c>
      <c r="E19" s="13">
        <v>65254637</v>
      </c>
      <c r="F19" s="13">
        <v>87409412</v>
      </c>
      <c r="G19" s="13">
        <v>4860998</v>
      </c>
      <c r="H19" s="13">
        <v>7286355</v>
      </c>
      <c r="I19" s="13">
        <v>164811402</v>
      </c>
    </row>
    <row r="20" spans="1:9" ht="12" customHeight="1" x14ac:dyDescent="0.2">
      <c r="A20" s="14" t="s">
        <v>419</v>
      </c>
      <c r="B20" s="15">
        <v>76</v>
      </c>
      <c r="C20" s="15">
        <v>280</v>
      </c>
      <c r="D20" s="15">
        <v>20081.400000000001</v>
      </c>
      <c r="E20" s="15">
        <v>160534</v>
      </c>
      <c r="F20" s="15">
        <v>198828</v>
      </c>
      <c r="G20" s="15">
        <v>605</v>
      </c>
      <c r="H20" s="15">
        <v>25</v>
      </c>
      <c r="I20" s="15">
        <v>359992</v>
      </c>
    </row>
    <row r="21" spans="1:9" ht="12" customHeight="1" x14ac:dyDescent="0.2">
      <c r="A21" s="3" t="str">
        <f>"FY "&amp;RIGHT(A6,4)+1</f>
        <v>FY 2026</v>
      </c>
    </row>
    <row r="22" spans="1:9" ht="12" customHeight="1" x14ac:dyDescent="0.2">
      <c r="A22" s="2" t="str">
        <f>"Oct "&amp;RIGHT(A6,4)</f>
        <v>Oct 2025</v>
      </c>
      <c r="B22" s="11">
        <v>6</v>
      </c>
      <c r="C22" s="11">
        <v>24</v>
      </c>
      <c r="D22" s="11">
        <v>1341.6</v>
      </c>
      <c r="E22" s="11">
        <v>4123</v>
      </c>
      <c r="F22" s="11">
        <v>5702</v>
      </c>
      <c r="G22" s="11">
        <v>0</v>
      </c>
      <c r="H22" s="11">
        <v>0</v>
      </c>
      <c r="I22" s="11">
        <v>9825</v>
      </c>
    </row>
    <row r="23" spans="1:9" ht="12" customHeight="1" x14ac:dyDescent="0.2">
      <c r="A23" s="2" t="str">
        <f>"Nov "&amp;RIGHT(A6,4)</f>
        <v>Nov 2025</v>
      </c>
      <c r="B23" s="11">
        <v>2</v>
      </c>
      <c r="C23" s="11">
        <v>2</v>
      </c>
      <c r="D23" s="11">
        <v>118</v>
      </c>
      <c r="E23" s="11">
        <v>514</v>
      </c>
      <c r="F23" s="11">
        <v>891</v>
      </c>
      <c r="G23" s="11">
        <v>0</v>
      </c>
      <c r="H23" s="11">
        <v>0</v>
      </c>
      <c r="I23" s="11">
        <v>1405</v>
      </c>
    </row>
    <row r="24" spans="1:9" ht="12" customHeight="1" x14ac:dyDescent="0.2">
      <c r="A24" s="2" t="str">
        <f>"Dec "&amp;RIGHT(A6,4)</f>
        <v>Dec 2025</v>
      </c>
      <c r="B24" s="11">
        <v>9</v>
      </c>
      <c r="C24" s="11">
        <v>28</v>
      </c>
      <c r="D24" s="11">
        <v>169.8</v>
      </c>
      <c r="E24" s="11">
        <v>7340</v>
      </c>
      <c r="F24" s="11">
        <v>7417</v>
      </c>
      <c r="G24" s="11">
        <v>0</v>
      </c>
      <c r="H24" s="11">
        <v>31</v>
      </c>
      <c r="I24" s="11">
        <v>14788</v>
      </c>
    </row>
    <row r="25" spans="1:9" ht="12" customHeight="1" x14ac:dyDescent="0.2">
      <c r="A25" s="2" t="str">
        <f>"Jan "&amp;RIGHT(A6,4)+1</f>
        <v>Jan 2026</v>
      </c>
      <c r="B25" s="11">
        <v>32</v>
      </c>
      <c r="C25" s="11">
        <v>316</v>
      </c>
      <c r="D25" s="11">
        <v>18977</v>
      </c>
      <c r="E25" s="11">
        <v>93047</v>
      </c>
      <c r="F25" s="11">
        <v>98540</v>
      </c>
      <c r="G25" s="11">
        <v>72</v>
      </c>
      <c r="H25" s="11">
        <v>803</v>
      </c>
      <c r="I25" s="11">
        <v>192462</v>
      </c>
    </row>
    <row r="26" spans="1:9" ht="12" customHeight="1" x14ac:dyDescent="0.2">
      <c r="A26" s="2" t="str">
        <f>"Feb "&amp;RIGHT(A6,4)+1</f>
        <v>Feb 2026</v>
      </c>
      <c r="B26" s="11">
        <v>25</v>
      </c>
      <c r="C26" s="11">
        <v>105</v>
      </c>
      <c r="D26" s="11">
        <v>14430</v>
      </c>
      <c r="E26" s="11">
        <v>28342</v>
      </c>
      <c r="F26" s="11">
        <v>31739</v>
      </c>
      <c r="G26" s="11">
        <v>0</v>
      </c>
      <c r="H26" s="11">
        <v>31</v>
      </c>
      <c r="I26" s="11">
        <v>60112</v>
      </c>
    </row>
    <row r="27" spans="1:9" ht="12" customHeight="1" x14ac:dyDescent="0.2">
      <c r="A27" s="2" t="str">
        <f>"Mar "&amp;RIGHT(A6,4)+1</f>
        <v>Mar 2026</v>
      </c>
      <c r="B27" s="11">
        <v>47</v>
      </c>
      <c r="C27" s="11">
        <v>187</v>
      </c>
      <c r="D27" s="11">
        <v>4264</v>
      </c>
      <c r="E27" s="11">
        <v>26353</v>
      </c>
      <c r="F27" s="11">
        <v>36212</v>
      </c>
      <c r="G27" s="11">
        <v>0</v>
      </c>
      <c r="H27" s="11">
        <v>0</v>
      </c>
      <c r="I27" s="11">
        <v>62565</v>
      </c>
    </row>
    <row r="28" spans="1:9" ht="12" customHeight="1" x14ac:dyDescent="0.2">
      <c r="A28" s="2" t="str">
        <f>"Apr "&amp;RIGHT(A6,4)+1</f>
        <v>Apr 2026</v>
      </c>
      <c r="B28" s="11" t="s">
        <v>417</v>
      </c>
      <c r="C28" s="11" t="s">
        <v>417</v>
      </c>
      <c r="D28" s="11" t="s">
        <v>417</v>
      </c>
      <c r="E28" s="11">
        <v>4661</v>
      </c>
      <c r="F28" s="11">
        <v>6631</v>
      </c>
      <c r="G28" s="11">
        <v>0</v>
      </c>
      <c r="H28" s="11">
        <v>0</v>
      </c>
      <c r="I28" s="11">
        <v>11292</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9" ht="12" customHeight="1" x14ac:dyDescent="0.2">
      <c r="A33" s="2" t="str">
        <f>"Sep "&amp;RIGHT(A6,4)+1</f>
        <v>Sep 2026</v>
      </c>
      <c r="B33" s="11" t="s">
        <v>417</v>
      </c>
      <c r="C33" s="11" t="s">
        <v>417</v>
      </c>
      <c r="D33" s="11" t="s">
        <v>417</v>
      </c>
      <c r="E33" s="11" t="s">
        <v>417</v>
      </c>
      <c r="F33" s="11" t="s">
        <v>417</v>
      </c>
      <c r="G33" s="11" t="s">
        <v>417</v>
      </c>
      <c r="H33" s="11" t="s">
        <v>417</v>
      </c>
      <c r="I33" s="11" t="s">
        <v>417</v>
      </c>
    </row>
    <row r="34" spans="1:9" ht="12" customHeight="1" x14ac:dyDescent="0.2">
      <c r="A34" s="12" t="s">
        <v>55</v>
      </c>
      <c r="B34" s="13">
        <f>SUM(B22:B27)</f>
        <v>121</v>
      </c>
      <c r="C34" s="13">
        <v>662</v>
      </c>
      <c r="D34" s="13">
        <v>39300.400000000001</v>
      </c>
      <c r="E34" s="13">
        <v>164380</v>
      </c>
      <c r="F34" s="13">
        <v>187132</v>
      </c>
      <c r="G34" s="13">
        <v>72</v>
      </c>
      <c r="H34" s="13">
        <v>865</v>
      </c>
      <c r="I34" s="13">
        <v>352449</v>
      </c>
    </row>
    <row r="35" spans="1:9" ht="12" customHeight="1" x14ac:dyDescent="0.2">
      <c r="A35" s="14" t="str">
        <f>"Total "&amp;MID(A20,7,LEN(A20)-13)&amp;" Months"</f>
        <v>Total 7 Months</v>
      </c>
      <c r="B35" s="15">
        <f>SUM(B22:B27)</f>
        <v>121</v>
      </c>
      <c r="C35" s="15">
        <v>662</v>
      </c>
      <c r="D35" s="15">
        <v>39300.400000000001</v>
      </c>
      <c r="E35" s="15">
        <v>164380</v>
      </c>
      <c r="F35" s="15">
        <v>187132</v>
      </c>
      <c r="G35" s="15">
        <v>72</v>
      </c>
      <c r="H35" s="15">
        <v>865</v>
      </c>
      <c r="I35" s="15">
        <v>352449</v>
      </c>
    </row>
    <row r="36" spans="1:9" ht="12" customHeight="1" x14ac:dyDescent="0.2">
      <c r="A36" s="75"/>
      <c r="B36" s="75"/>
      <c r="C36" s="75"/>
      <c r="D36" s="75"/>
      <c r="E36" s="75"/>
      <c r="F36" s="75"/>
      <c r="G36" s="75"/>
      <c r="H36" s="75"/>
    </row>
    <row r="37" spans="1:9" ht="69.95" customHeight="1" x14ac:dyDescent="0.2">
      <c r="A37" s="76" t="s">
        <v>432</v>
      </c>
      <c r="B37" s="76"/>
      <c r="C37" s="76"/>
      <c r="D37" s="76"/>
      <c r="E37" s="76"/>
      <c r="F37" s="76"/>
      <c r="G37" s="76"/>
      <c r="H37" s="76"/>
      <c r="I37" s="76"/>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F38"/>
  <sheetViews>
    <sheetView showGridLines="0" workbookViewId="0">
      <selection activeCell="F1" sqref="F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77" t="s">
        <v>438</v>
      </c>
      <c r="B1" s="77"/>
      <c r="C1" s="77"/>
      <c r="D1" s="77"/>
      <c r="E1" s="77"/>
      <c r="F1" s="74">
        <v>46213</v>
      </c>
    </row>
    <row r="2" spans="1:6" ht="12" customHeight="1" x14ac:dyDescent="0.2">
      <c r="A2" s="78" t="s">
        <v>130</v>
      </c>
      <c r="B2" s="78"/>
      <c r="C2" s="78"/>
      <c r="D2" s="78"/>
      <c r="E2" s="78"/>
      <c r="F2" s="1"/>
    </row>
    <row r="3" spans="1:6" ht="24" customHeight="1" x14ac:dyDescent="0.2">
      <c r="A3" s="79" t="s">
        <v>50</v>
      </c>
      <c r="B3" s="83" t="s">
        <v>216</v>
      </c>
      <c r="C3" s="83" t="s">
        <v>311</v>
      </c>
      <c r="D3" s="83" t="s">
        <v>217</v>
      </c>
      <c r="E3" s="83" t="s">
        <v>218</v>
      </c>
      <c r="F3" s="86" t="s">
        <v>219</v>
      </c>
    </row>
    <row r="4" spans="1:6" ht="24" customHeight="1" x14ac:dyDescent="0.2">
      <c r="A4" s="80"/>
      <c r="B4" s="82"/>
      <c r="C4" s="82"/>
      <c r="D4" s="82"/>
      <c r="E4" s="82"/>
      <c r="F4" s="81"/>
    </row>
    <row r="5" spans="1:6" ht="12" customHeight="1" x14ac:dyDescent="0.2">
      <c r="A5" s="1"/>
      <c r="B5" s="75" t="str">
        <f>REPT("-",55)&amp;" Dollars "&amp;REPT("-",60)</f>
        <v>------------------------------------------------------- Dollars ------------------------------------------------------------</v>
      </c>
      <c r="C5" s="75"/>
      <c r="D5" s="75"/>
      <c r="E5" s="75"/>
      <c r="F5" s="75"/>
    </row>
    <row r="6" spans="1:6" ht="12" customHeight="1" x14ac:dyDescent="0.2">
      <c r="A6" s="3" t="s">
        <v>418</v>
      </c>
    </row>
    <row r="7" spans="1:6" ht="12" customHeight="1" x14ac:dyDescent="0.2">
      <c r="A7" s="2" t="str">
        <f>"Oct "&amp;RIGHT(A6,4)-1</f>
        <v>Oct 2024</v>
      </c>
      <c r="B7" s="11">
        <v>555816.06999999995</v>
      </c>
      <c r="C7" s="11">
        <v>531.87</v>
      </c>
      <c r="D7" s="11" t="s">
        <v>417</v>
      </c>
      <c r="E7" s="11" t="s">
        <v>417</v>
      </c>
      <c r="F7" s="11">
        <v>556347.93999999994</v>
      </c>
    </row>
    <row r="8" spans="1:6" ht="12" customHeight="1" x14ac:dyDescent="0.2">
      <c r="A8" s="2" t="str">
        <f>"Nov "&amp;RIGHT(A6,4)-1</f>
        <v>Nov 2024</v>
      </c>
      <c r="B8" s="11">
        <v>68123.460000000006</v>
      </c>
      <c r="C8" s="11">
        <v>4450.1400000000003</v>
      </c>
      <c r="D8" s="11" t="s">
        <v>417</v>
      </c>
      <c r="E8" s="11" t="s">
        <v>417</v>
      </c>
      <c r="F8" s="11">
        <v>72573.600000000006</v>
      </c>
    </row>
    <row r="9" spans="1:6" ht="12" customHeight="1" x14ac:dyDescent="0.2">
      <c r="A9" s="2" t="str">
        <f>"Dec "&amp;RIGHT(A6,4)-1</f>
        <v>Dec 2024</v>
      </c>
      <c r="B9" s="11">
        <v>4145</v>
      </c>
      <c r="C9" s="11">
        <v>26128.080000000002</v>
      </c>
      <c r="D9" s="11">
        <v>57454</v>
      </c>
      <c r="E9" s="11">
        <v>2771845</v>
      </c>
      <c r="F9" s="11">
        <v>2859572.08</v>
      </c>
    </row>
    <row r="10" spans="1:6" ht="12" customHeight="1" x14ac:dyDescent="0.2">
      <c r="A10" s="2" t="str">
        <f>"Jan "&amp;RIGHT(A6,4)</f>
        <v>Jan 2025</v>
      </c>
      <c r="B10" s="11">
        <v>151552.71</v>
      </c>
      <c r="C10" s="11">
        <v>12950.1</v>
      </c>
      <c r="D10" s="11" t="s">
        <v>417</v>
      </c>
      <c r="E10" s="11" t="s">
        <v>417</v>
      </c>
      <c r="F10" s="11">
        <v>164502.81</v>
      </c>
    </row>
    <row r="11" spans="1:6" ht="12" customHeight="1" x14ac:dyDescent="0.2">
      <c r="A11" s="2" t="str">
        <f>"Feb "&amp;RIGHT(A6,4)</f>
        <v>Feb 2025</v>
      </c>
      <c r="B11" s="11">
        <v>317915.34000000003</v>
      </c>
      <c r="C11" s="11">
        <v>920.32</v>
      </c>
      <c r="D11" s="11" t="s">
        <v>417</v>
      </c>
      <c r="E11" s="11" t="s">
        <v>417</v>
      </c>
      <c r="F11" s="11">
        <v>318835.65999999997</v>
      </c>
    </row>
    <row r="12" spans="1:6" ht="12" customHeight="1" x14ac:dyDescent="0.2">
      <c r="A12" s="2" t="str">
        <f>"Mar "&amp;RIGHT(A6,4)</f>
        <v>Mar 2025</v>
      </c>
      <c r="B12" s="11">
        <v>279070.53000000003</v>
      </c>
      <c r="C12" s="11">
        <v>111307.74</v>
      </c>
      <c r="D12" s="11">
        <v>75710</v>
      </c>
      <c r="E12" s="11">
        <v>2516753</v>
      </c>
      <c r="F12" s="11">
        <v>2982841.27</v>
      </c>
    </row>
    <row r="13" spans="1:6" ht="12" customHeight="1" x14ac:dyDescent="0.2">
      <c r="A13" s="2" t="str">
        <f>"Apr "&amp;RIGHT(A6,4)</f>
        <v>Apr 2025</v>
      </c>
      <c r="B13" s="11">
        <v>26929.77</v>
      </c>
      <c r="C13" s="11">
        <v>359009.2</v>
      </c>
      <c r="D13" s="11" t="s">
        <v>417</v>
      </c>
      <c r="E13" s="11" t="s">
        <v>417</v>
      </c>
      <c r="F13" s="11">
        <v>385938.97</v>
      </c>
    </row>
    <row r="14" spans="1:6" ht="12" customHeight="1" x14ac:dyDescent="0.2">
      <c r="A14" s="2" t="str">
        <f>"May "&amp;RIGHT(A6,4)</f>
        <v>May 2025</v>
      </c>
      <c r="B14" s="11">
        <v>7940795.8099999996</v>
      </c>
      <c r="C14" s="11" t="s">
        <v>417</v>
      </c>
      <c r="D14" s="11" t="s">
        <v>417</v>
      </c>
      <c r="E14" s="11" t="s">
        <v>417</v>
      </c>
      <c r="F14" s="11">
        <v>7940795.8099999996</v>
      </c>
    </row>
    <row r="15" spans="1:6" ht="12" customHeight="1" x14ac:dyDescent="0.2">
      <c r="A15" s="2" t="str">
        <f>"Jun "&amp;RIGHT(A6,4)</f>
        <v>Jun 2025</v>
      </c>
      <c r="B15" s="11">
        <v>233203965.09999999</v>
      </c>
      <c r="C15" s="11" t="s">
        <v>417</v>
      </c>
      <c r="D15" s="11">
        <v>5443406</v>
      </c>
      <c r="E15" s="11">
        <v>5661734</v>
      </c>
      <c r="F15" s="11">
        <v>244309105.09999999</v>
      </c>
    </row>
    <row r="16" spans="1:6" ht="12" customHeight="1" x14ac:dyDescent="0.2">
      <c r="A16" s="2" t="str">
        <f>"Jul "&amp;RIGHT(A6,4)</f>
        <v>Jul 2025</v>
      </c>
      <c r="B16" s="11">
        <v>320511230.05000001</v>
      </c>
      <c r="C16" s="11">
        <v>153492.54</v>
      </c>
      <c r="D16" s="11" t="s">
        <v>417</v>
      </c>
      <c r="E16" s="11" t="s">
        <v>417</v>
      </c>
      <c r="F16" s="11">
        <v>320664722.58999997</v>
      </c>
    </row>
    <row r="17" spans="1:6" ht="12" customHeight="1" x14ac:dyDescent="0.2">
      <c r="A17" s="2" t="str">
        <f>"Aug "&amp;RIGHT(A6,4)</f>
        <v>Aug 2025</v>
      </c>
      <c r="B17" s="11">
        <v>86468480.890000001</v>
      </c>
      <c r="C17" s="11">
        <v>198838.65</v>
      </c>
      <c r="D17" s="11" t="s">
        <v>417</v>
      </c>
      <c r="E17" s="11" t="s">
        <v>417</v>
      </c>
      <c r="F17" s="11">
        <v>86667319.540000007</v>
      </c>
    </row>
    <row r="18" spans="1:6" ht="12" customHeight="1" x14ac:dyDescent="0.2">
      <c r="A18" s="2" t="str">
        <f>"Sep "&amp;RIGHT(A6,4)</f>
        <v>Sep 2025</v>
      </c>
      <c r="B18" s="11">
        <v>292522.63</v>
      </c>
      <c r="C18" s="11">
        <v>603.28</v>
      </c>
      <c r="D18" s="11">
        <v>59952445</v>
      </c>
      <c r="E18" s="11">
        <v>12721869</v>
      </c>
      <c r="F18" s="11">
        <v>72967439.909999996</v>
      </c>
    </row>
    <row r="19" spans="1:6" ht="12" customHeight="1" x14ac:dyDescent="0.2">
      <c r="A19" s="12" t="s">
        <v>55</v>
      </c>
      <c r="B19" s="13">
        <v>649820547.36000001</v>
      </c>
      <c r="C19" s="13">
        <v>868231.92</v>
      </c>
      <c r="D19" s="13">
        <v>65529015</v>
      </c>
      <c r="E19" s="13">
        <v>23672201</v>
      </c>
      <c r="F19" s="13">
        <v>739889995.27999997</v>
      </c>
    </row>
    <row r="20" spans="1:6" ht="12" customHeight="1" x14ac:dyDescent="0.2">
      <c r="A20" s="14" t="s">
        <v>419</v>
      </c>
      <c r="B20" s="15">
        <v>1403552.88</v>
      </c>
      <c r="C20" s="15">
        <v>515297.45</v>
      </c>
      <c r="D20" s="15">
        <v>133164</v>
      </c>
      <c r="E20" s="15">
        <v>5288598</v>
      </c>
      <c r="F20" s="15">
        <v>7340612.3300000001</v>
      </c>
    </row>
    <row r="21" spans="1:6" ht="12" customHeight="1" x14ac:dyDescent="0.2">
      <c r="A21" s="3" t="str">
        <f>"FY "&amp;RIGHT(A6,4)+1</f>
        <v>FY 2026</v>
      </c>
    </row>
    <row r="22" spans="1:6" ht="12" customHeight="1" x14ac:dyDescent="0.2">
      <c r="A22" s="2" t="str">
        <f>"Oct "&amp;RIGHT(A6,4)</f>
        <v>Oct 2025</v>
      </c>
      <c r="B22" s="11">
        <v>39468.410000000003</v>
      </c>
      <c r="C22" s="11" t="s">
        <v>417</v>
      </c>
      <c r="D22" s="11" t="s">
        <v>417</v>
      </c>
      <c r="E22" s="11" t="s">
        <v>417</v>
      </c>
      <c r="F22" s="11">
        <v>39468.410000000003</v>
      </c>
    </row>
    <row r="23" spans="1:6" ht="12" customHeight="1" x14ac:dyDescent="0.2">
      <c r="A23" s="2" t="str">
        <f>"Nov "&amp;RIGHT(A6,4)</f>
        <v>Nov 2025</v>
      </c>
      <c r="B23" s="11">
        <v>5801.33</v>
      </c>
      <c r="C23" s="11">
        <v>4436.6400000000003</v>
      </c>
      <c r="D23" s="11" t="s">
        <v>417</v>
      </c>
      <c r="E23" s="11" t="s">
        <v>417</v>
      </c>
      <c r="F23" s="11">
        <v>10237.969999999999</v>
      </c>
    </row>
    <row r="24" spans="1:6" ht="12" customHeight="1" x14ac:dyDescent="0.2">
      <c r="A24" s="2" t="str">
        <f>"Dec "&amp;RIGHT(A6,4)</f>
        <v>Dec 2025</v>
      </c>
      <c r="B24" s="11">
        <v>56929.87</v>
      </c>
      <c r="C24" s="11">
        <v>3691.82</v>
      </c>
      <c r="D24" s="11">
        <v>4805</v>
      </c>
      <c r="E24" s="11">
        <v>2288593</v>
      </c>
      <c r="F24" s="11">
        <v>2354019.69</v>
      </c>
    </row>
    <row r="25" spans="1:6" ht="12" customHeight="1" x14ac:dyDescent="0.2">
      <c r="A25" s="2" t="str">
        <f>"Jan "&amp;RIGHT(A6,4)+1</f>
        <v>Jan 2026</v>
      </c>
      <c r="B25" s="11">
        <v>771677.15</v>
      </c>
      <c r="C25" s="11">
        <v>137600.85999999999</v>
      </c>
      <c r="D25" s="11" t="s">
        <v>417</v>
      </c>
      <c r="E25" s="11" t="s">
        <v>417</v>
      </c>
      <c r="F25" s="11">
        <v>909278.01</v>
      </c>
    </row>
    <row r="26" spans="1:6" ht="12" customHeight="1" x14ac:dyDescent="0.2">
      <c r="A26" s="2" t="str">
        <f>"Feb "&amp;RIGHT(A6,4)+1</f>
        <v>Feb 2026</v>
      </c>
      <c r="B26" s="11">
        <v>243428.53</v>
      </c>
      <c r="C26" s="11" t="s">
        <v>417</v>
      </c>
      <c r="D26" s="11" t="s">
        <v>417</v>
      </c>
      <c r="E26" s="11" t="s">
        <v>417</v>
      </c>
      <c r="F26" s="11">
        <v>243428.53</v>
      </c>
    </row>
    <row r="27" spans="1:6" ht="12" customHeight="1" x14ac:dyDescent="0.2">
      <c r="A27" s="2" t="str">
        <f>"Mar "&amp;RIGHT(A6,4)+1</f>
        <v>Mar 2026</v>
      </c>
      <c r="B27" s="11">
        <v>260282.07</v>
      </c>
      <c r="C27" s="11">
        <v>63883.35</v>
      </c>
      <c r="D27" s="11">
        <v>105740</v>
      </c>
      <c r="E27" s="11">
        <v>3462504</v>
      </c>
      <c r="F27" s="11">
        <v>3892409.42</v>
      </c>
    </row>
    <row r="28" spans="1:6" ht="12" customHeight="1" x14ac:dyDescent="0.2">
      <c r="A28" s="2" t="str">
        <f>"Apr "&amp;RIGHT(A6,4)+1</f>
        <v>Apr 2026</v>
      </c>
      <c r="B28" s="11">
        <v>47182.68</v>
      </c>
      <c r="C28" s="11">
        <v>129566.09</v>
      </c>
      <c r="D28" s="11" t="s">
        <v>417</v>
      </c>
      <c r="E28" s="11" t="s">
        <v>417</v>
      </c>
      <c r="F28" s="11">
        <v>176748.77</v>
      </c>
    </row>
    <row r="29" spans="1:6" ht="12" customHeight="1" x14ac:dyDescent="0.2">
      <c r="A29" s="2" t="str">
        <f>"May "&amp;RIGHT(A6,4)+1</f>
        <v>May 2026</v>
      </c>
      <c r="B29" s="11" t="s">
        <v>417</v>
      </c>
      <c r="C29" s="11" t="s">
        <v>417</v>
      </c>
      <c r="D29" s="11" t="s">
        <v>417</v>
      </c>
      <c r="E29" s="11" t="s">
        <v>417</v>
      </c>
      <c r="F29" s="11" t="s">
        <v>417</v>
      </c>
    </row>
    <row r="30" spans="1:6" ht="12" customHeight="1" x14ac:dyDescent="0.2">
      <c r="A30" s="2" t="str">
        <f>"Jun "&amp;RIGHT(A6,4)+1</f>
        <v>Jun 2026</v>
      </c>
      <c r="B30" s="11" t="s">
        <v>417</v>
      </c>
      <c r="C30" s="11" t="s">
        <v>417</v>
      </c>
      <c r="D30" s="11" t="s">
        <v>417</v>
      </c>
      <c r="E30" s="11" t="s">
        <v>417</v>
      </c>
      <c r="F30" s="11" t="s">
        <v>417</v>
      </c>
    </row>
    <row r="31" spans="1:6" ht="12" customHeight="1" x14ac:dyDescent="0.2">
      <c r="A31" s="2" t="str">
        <f>"Jul "&amp;RIGHT(A6,4)+1</f>
        <v>Jul 2026</v>
      </c>
      <c r="B31" s="11" t="s">
        <v>417</v>
      </c>
      <c r="C31" s="11" t="s">
        <v>417</v>
      </c>
      <c r="D31" s="11" t="s">
        <v>417</v>
      </c>
      <c r="E31" s="11" t="s">
        <v>417</v>
      </c>
      <c r="F31" s="11" t="s">
        <v>417</v>
      </c>
    </row>
    <row r="32" spans="1:6" ht="12" customHeight="1" x14ac:dyDescent="0.2">
      <c r="A32" s="2" t="str">
        <f>"Aug "&amp;RIGHT(A6,4)+1</f>
        <v>Aug 2026</v>
      </c>
      <c r="B32" s="11" t="s">
        <v>417</v>
      </c>
      <c r="C32" s="11" t="s">
        <v>417</v>
      </c>
      <c r="D32" s="11" t="s">
        <v>417</v>
      </c>
      <c r="E32" s="11" t="s">
        <v>417</v>
      </c>
      <c r="F32" s="11" t="s">
        <v>417</v>
      </c>
    </row>
    <row r="33" spans="1:6" ht="12" customHeight="1" x14ac:dyDescent="0.2">
      <c r="A33" s="2" t="str">
        <f>"Sep "&amp;RIGHT(A6,4)+1</f>
        <v>Sep 2026</v>
      </c>
      <c r="B33" s="11" t="s">
        <v>417</v>
      </c>
      <c r="C33" s="11" t="s">
        <v>417</v>
      </c>
      <c r="D33" s="11" t="s">
        <v>417</v>
      </c>
      <c r="E33" s="11" t="s">
        <v>417</v>
      </c>
      <c r="F33" s="11" t="s">
        <v>417</v>
      </c>
    </row>
    <row r="34" spans="1:6" ht="12" customHeight="1" x14ac:dyDescent="0.2">
      <c r="A34" s="12" t="s">
        <v>55</v>
      </c>
      <c r="B34" s="13">
        <v>1424770.04</v>
      </c>
      <c r="C34" s="13">
        <v>339178.76</v>
      </c>
      <c r="D34" s="13">
        <v>110545</v>
      </c>
      <c r="E34" s="13">
        <v>5751097</v>
      </c>
      <c r="F34" s="13">
        <v>7625590.7999999998</v>
      </c>
    </row>
    <row r="35" spans="1:6" ht="12" customHeight="1" x14ac:dyDescent="0.2">
      <c r="A35" s="14" t="str">
        <f>"Total "&amp;MID(A20,7,LEN(A20)-13)&amp;" Months"</f>
        <v>Total 7 Months</v>
      </c>
      <c r="B35" s="15">
        <v>1424770.04</v>
      </c>
      <c r="C35" s="15">
        <v>339178.76</v>
      </c>
      <c r="D35" s="15">
        <v>110545</v>
      </c>
      <c r="E35" s="15">
        <v>5751097</v>
      </c>
      <c r="F35" s="15">
        <v>7625590.7999999998</v>
      </c>
    </row>
    <row r="36" spans="1:6" ht="12" customHeight="1" x14ac:dyDescent="0.2">
      <c r="A36" s="75"/>
      <c r="B36" s="75"/>
      <c r="C36" s="75"/>
      <c r="D36" s="75"/>
      <c r="E36" s="75"/>
    </row>
    <row r="37" spans="1:6" ht="84.75" customHeight="1" x14ac:dyDescent="0.2">
      <c r="A37" s="76" t="s">
        <v>324</v>
      </c>
      <c r="B37" s="76"/>
      <c r="C37" s="76"/>
      <c r="D37" s="76"/>
      <c r="E37" s="76"/>
      <c r="F37" s="76"/>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101"/>
  <sheetViews>
    <sheetView showGridLines="0" workbookViewId="0">
      <selection activeCell="F1" sqref="F1"/>
    </sheetView>
  </sheetViews>
  <sheetFormatPr defaultRowHeight="12.75" x14ac:dyDescent="0.2"/>
  <cols>
    <col min="1" max="6" width="15.28515625" customWidth="1"/>
  </cols>
  <sheetData>
    <row r="1" spans="1:6" ht="12" customHeight="1" x14ac:dyDescent="0.2">
      <c r="A1" s="77" t="s">
        <v>438</v>
      </c>
      <c r="B1" s="77"/>
      <c r="C1" s="77"/>
      <c r="D1" s="77"/>
      <c r="E1" s="77"/>
      <c r="F1" s="74">
        <v>46213</v>
      </c>
    </row>
    <row r="2" spans="1:6" ht="12" customHeight="1" x14ac:dyDescent="0.2">
      <c r="A2" s="78" t="s">
        <v>404</v>
      </c>
      <c r="B2" s="88"/>
      <c r="C2" s="88"/>
      <c r="D2" s="88"/>
      <c r="E2" s="88"/>
      <c r="F2" s="88"/>
    </row>
    <row r="3" spans="1:6" ht="24" customHeight="1" x14ac:dyDescent="0.2">
      <c r="A3" s="79" t="s">
        <v>50</v>
      </c>
      <c r="B3" s="72" t="s">
        <v>405</v>
      </c>
      <c r="C3" s="10" t="s">
        <v>406</v>
      </c>
      <c r="D3" s="83" t="s">
        <v>407</v>
      </c>
      <c r="E3" s="83" t="s">
        <v>408</v>
      </c>
      <c r="F3" s="86" t="s">
        <v>58</v>
      </c>
    </row>
    <row r="4" spans="1:6" ht="24" customHeight="1" x14ac:dyDescent="0.2">
      <c r="A4" s="80"/>
      <c r="B4" s="10" t="s">
        <v>153</v>
      </c>
      <c r="C4" s="10" t="s">
        <v>127</v>
      </c>
      <c r="D4" s="82"/>
      <c r="E4" s="82"/>
      <c r="F4" s="81"/>
    </row>
    <row r="5" spans="1:6" ht="12" customHeight="1" x14ac:dyDescent="0.2">
      <c r="A5" s="1"/>
      <c r="B5" s="71"/>
      <c r="C5" s="75" t="str">
        <f>REPT("-",70)&amp;" Dollars "&amp;REPT("-",90)</f>
        <v>---------------------------------------------------------------------- Dollars ------------------------------------------------------------------------------------------</v>
      </c>
      <c r="D5" s="116"/>
      <c r="E5" s="116"/>
      <c r="F5" s="116"/>
    </row>
    <row r="6" spans="1:6" ht="12" customHeight="1" x14ac:dyDescent="0.2">
      <c r="A6" s="3" t="s">
        <v>418</v>
      </c>
    </row>
    <row r="7" spans="1:6" ht="12" customHeight="1" x14ac:dyDescent="0.2">
      <c r="A7" s="2" t="str">
        <f>"Oct "&amp;RIGHT(A6,4)-1</f>
        <v>Oct 2024</v>
      </c>
      <c r="B7" s="11">
        <v>178444</v>
      </c>
      <c r="C7" s="11">
        <v>3664212</v>
      </c>
      <c r="D7" s="11" t="s">
        <v>417</v>
      </c>
      <c r="E7" s="11" t="s">
        <v>417</v>
      </c>
      <c r="F7" s="11">
        <v>3664212</v>
      </c>
    </row>
    <row r="8" spans="1:6" ht="12" customHeight="1" x14ac:dyDescent="0.2">
      <c r="A8" s="2" t="str">
        <f>"Nov "&amp;RIGHT(A6,4)-1</f>
        <v>Nov 2024</v>
      </c>
      <c r="B8" s="11">
        <v>352524</v>
      </c>
      <c r="C8" s="11">
        <v>369678</v>
      </c>
      <c r="D8" s="11" t="s">
        <v>417</v>
      </c>
      <c r="E8" s="11" t="s">
        <v>417</v>
      </c>
      <c r="F8" s="11">
        <v>369678</v>
      </c>
    </row>
    <row r="9" spans="1:6" ht="12" customHeight="1" x14ac:dyDescent="0.2">
      <c r="A9" s="2" t="str">
        <f>"Dec "&amp;RIGHT(A6,4)-1</f>
        <v>Dec 2024</v>
      </c>
      <c r="B9" s="11">
        <v>202007</v>
      </c>
      <c r="C9" s="11">
        <v>45960</v>
      </c>
      <c r="D9" s="11">
        <v>14457345</v>
      </c>
      <c r="E9" s="11">
        <v>2202070</v>
      </c>
      <c r="F9" s="11">
        <v>16705375</v>
      </c>
    </row>
    <row r="10" spans="1:6" ht="12" customHeight="1" x14ac:dyDescent="0.2">
      <c r="A10" s="2" t="str">
        <f>"Jan "&amp;RIGHT(A6,4)</f>
        <v>Jan 2025</v>
      </c>
      <c r="B10" s="11">
        <v>177571</v>
      </c>
      <c r="C10" s="11">
        <v>64509</v>
      </c>
      <c r="D10" s="11" t="s">
        <v>417</v>
      </c>
      <c r="E10" s="11" t="s">
        <v>417</v>
      </c>
      <c r="F10" s="11">
        <v>64509</v>
      </c>
    </row>
    <row r="11" spans="1:6" ht="12" customHeight="1" x14ac:dyDescent="0.2">
      <c r="A11" s="2" t="str">
        <f>"Feb "&amp;RIGHT(A6,4)</f>
        <v>Feb 2025</v>
      </c>
      <c r="B11" s="11">
        <v>25395</v>
      </c>
      <c r="C11" s="11">
        <v>-523623</v>
      </c>
      <c r="D11" s="11" t="s">
        <v>417</v>
      </c>
      <c r="E11" s="11" t="s">
        <v>417</v>
      </c>
      <c r="F11" s="11">
        <v>-523623</v>
      </c>
    </row>
    <row r="12" spans="1:6" ht="12" customHeight="1" x14ac:dyDescent="0.2">
      <c r="A12" s="2" t="str">
        <f>"Mar "&amp;RIGHT(A6,4)</f>
        <v>Mar 2025</v>
      </c>
      <c r="B12" s="11">
        <v>1628</v>
      </c>
      <c r="C12" s="11">
        <v>-13880</v>
      </c>
      <c r="D12" s="11">
        <v>18997507</v>
      </c>
      <c r="E12" s="11">
        <v>2788478</v>
      </c>
      <c r="F12" s="11">
        <v>21772105</v>
      </c>
    </row>
    <row r="13" spans="1:6" ht="12" customHeight="1" x14ac:dyDescent="0.2">
      <c r="A13" s="2" t="str">
        <f>"Apr "&amp;RIGHT(A6,4)</f>
        <v>Apr 2025</v>
      </c>
      <c r="B13" s="11">
        <v>398483</v>
      </c>
      <c r="C13" s="11">
        <v>47751894</v>
      </c>
      <c r="D13" s="11" t="s">
        <v>417</v>
      </c>
      <c r="E13" s="11" t="s">
        <v>417</v>
      </c>
      <c r="F13" s="11">
        <v>47751894</v>
      </c>
    </row>
    <row r="14" spans="1:6" ht="12" customHeight="1" x14ac:dyDescent="0.2">
      <c r="A14" s="2" t="str">
        <f>"May "&amp;RIGHT(A6,4)</f>
        <v>May 2025</v>
      </c>
      <c r="B14" s="11">
        <v>7146802</v>
      </c>
      <c r="C14" s="11">
        <v>865844547</v>
      </c>
      <c r="D14" s="11" t="s">
        <v>417</v>
      </c>
      <c r="E14" s="11" t="s">
        <v>417</v>
      </c>
      <c r="F14" s="11">
        <v>865844547</v>
      </c>
    </row>
    <row r="15" spans="1:6" ht="12" customHeight="1" x14ac:dyDescent="0.2">
      <c r="A15" s="2" t="str">
        <f>"Jun "&amp;RIGHT(A6,4)</f>
        <v>Jun 2025</v>
      </c>
      <c r="B15" s="11">
        <v>8589348</v>
      </c>
      <c r="C15" s="11">
        <v>1000855071</v>
      </c>
      <c r="D15" s="11">
        <v>17809046</v>
      </c>
      <c r="E15" s="11">
        <v>5764595</v>
      </c>
      <c r="F15" s="11">
        <v>1024428712</v>
      </c>
    </row>
    <row r="16" spans="1:6" ht="12" customHeight="1" x14ac:dyDescent="0.2">
      <c r="A16" s="2" t="str">
        <f>"Jul "&amp;RIGHT(A6,4)</f>
        <v>Jul 2025</v>
      </c>
      <c r="B16" s="11">
        <v>3738243</v>
      </c>
      <c r="C16" s="11">
        <v>402782432</v>
      </c>
      <c r="D16" s="11" t="s">
        <v>417</v>
      </c>
      <c r="E16" s="11" t="s">
        <v>417</v>
      </c>
      <c r="F16" s="11">
        <v>402782432</v>
      </c>
    </row>
    <row r="17" spans="1:6" ht="12" customHeight="1" x14ac:dyDescent="0.2">
      <c r="A17" s="2" t="str">
        <f>"Aug "&amp;RIGHT(A6,4)</f>
        <v>Aug 2025</v>
      </c>
      <c r="B17" s="11">
        <v>2171646</v>
      </c>
      <c r="C17" s="11">
        <v>163374901</v>
      </c>
      <c r="D17" s="11" t="s">
        <v>417</v>
      </c>
      <c r="E17" s="11" t="s">
        <v>417</v>
      </c>
      <c r="F17" s="11">
        <v>163374901</v>
      </c>
    </row>
    <row r="18" spans="1:6" ht="12" customHeight="1" x14ac:dyDescent="0.2">
      <c r="A18" s="2" t="str">
        <f>"Sep "&amp;RIGHT(A6,4)</f>
        <v>Sep 2025</v>
      </c>
      <c r="B18" s="11">
        <v>854050</v>
      </c>
      <c r="C18" s="11">
        <v>-178978813</v>
      </c>
      <c r="D18" s="11">
        <v>75108625</v>
      </c>
      <c r="E18" s="11">
        <v>8766651</v>
      </c>
      <c r="F18" s="11">
        <v>-95103537</v>
      </c>
    </row>
    <row r="19" spans="1:6" ht="12" customHeight="1" x14ac:dyDescent="0.2">
      <c r="A19" s="12" t="s">
        <v>55</v>
      </c>
      <c r="B19" s="13">
        <v>1986345.0833000001</v>
      </c>
      <c r="C19" s="13">
        <v>2305236888</v>
      </c>
      <c r="D19" s="13">
        <v>126372523</v>
      </c>
      <c r="E19" s="13">
        <v>19521794</v>
      </c>
      <c r="F19" s="13">
        <v>2451131205</v>
      </c>
    </row>
    <row r="20" spans="1:6" ht="12" customHeight="1" x14ac:dyDescent="0.2">
      <c r="A20" s="14" t="s">
        <v>419</v>
      </c>
      <c r="B20" s="15">
        <v>190864.57139999999</v>
      </c>
      <c r="C20" s="15">
        <v>51358750</v>
      </c>
      <c r="D20" s="15">
        <v>33454852</v>
      </c>
      <c r="E20" s="15">
        <v>4990548</v>
      </c>
      <c r="F20" s="15">
        <v>89804150</v>
      </c>
    </row>
    <row r="21" spans="1:6" ht="12" customHeight="1" x14ac:dyDescent="0.2">
      <c r="A21" s="3" t="str">
        <f>"FY "&amp;RIGHT(A6,4)+1</f>
        <v>FY 2026</v>
      </c>
    </row>
    <row r="22" spans="1:6" ht="12" customHeight="1" x14ac:dyDescent="0.2">
      <c r="A22" s="2" t="str">
        <f>"Oct "&amp;RIGHT(A6,4)</f>
        <v>Oct 2025</v>
      </c>
      <c r="B22" s="11">
        <v>82504</v>
      </c>
      <c r="C22" s="11">
        <v>-806406</v>
      </c>
      <c r="D22" s="11" t="s">
        <v>417</v>
      </c>
      <c r="E22" s="11" t="s">
        <v>417</v>
      </c>
      <c r="F22" s="11">
        <v>-806406</v>
      </c>
    </row>
    <row r="23" spans="1:6" ht="12" customHeight="1" x14ac:dyDescent="0.2">
      <c r="A23" s="2" t="str">
        <f>"Nov "&amp;RIGHT(A6,4)</f>
        <v>Nov 2025</v>
      </c>
      <c r="B23" s="11">
        <v>266948</v>
      </c>
      <c r="C23" s="11">
        <v>-171708</v>
      </c>
      <c r="D23" s="11" t="s">
        <v>417</v>
      </c>
      <c r="E23" s="11" t="s">
        <v>417</v>
      </c>
      <c r="F23" s="11">
        <v>-171708</v>
      </c>
    </row>
    <row r="24" spans="1:6" ht="12" customHeight="1" x14ac:dyDescent="0.2">
      <c r="A24" s="2" t="str">
        <f>"Dec "&amp;RIGHT(A6,4)</f>
        <v>Dec 2025</v>
      </c>
      <c r="B24" s="11">
        <v>145175</v>
      </c>
      <c r="C24" s="11">
        <v>-685620</v>
      </c>
      <c r="D24" s="11">
        <v>8759320</v>
      </c>
      <c r="E24" s="11" t="s">
        <v>417</v>
      </c>
      <c r="F24" s="11">
        <v>8073700</v>
      </c>
    </row>
    <row r="25" spans="1:6" ht="12" customHeight="1" x14ac:dyDescent="0.2">
      <c r="A25" s="2" t="str">
        <f>"Jan "&amp;RIGHT(A6,4)+1</f>
        <v>Jan 2026</v>
      </c>
      <c r="B25" s="11">
        <v>53230</v>
      </c>
      <c r="C25" s="11">
        <v>-3036319</v>
      </c>
      <c r="D25" s="11" t="s">
        <v>417</v>
      </c>
      <c r="E25" s="11" t="s">
        <v>417</v>
      </c>
      <c r="F25" s="11">
        <v>-3036319</v>
      </c>
    </row>
    <row r="26" spans="1:6" ht="12" customHeight="1" x14ac:dyDescent="0.2">
      <c r="A26" s="2" t="str">
        <f>"Feb "&amp;RIGHT(A6,4)+1</f>
        <v>Feb 2026</v>
      </c>
      <c r="B26" s="11">
        <v>11654</v>
      </c>
      <c r="C26" s="11">
        <v>-58574</v>
      </c>
      <c r="D26" s="11" t="s">
        <v>417</v>
      </c>
      <c r="E26" s="11" t="s">
        <v>417</v>
      </c>
      <c r="F26" s="11">
        <v>-58574</v>
      </c>
    </row>
    <row r="27" spans="1:6" ht="12" customHeight="1" x14ac:dyDescent="0.2">
      <c r="A27" s="2" t="str">
        <f>"Mar "&amp;RIGHT(A6,4)+1</f>
        <v>Mar 2026</v>
      </c>
      <c r="B27" s="11">
        <v>429</v>
      </c>
      <c r="C27" s="11">
        <v>0</v>
      </c>
      <c r="D27" s="11">
        <v>16008315</v>
      </c>
      <c r="E27" s="11" t="s">
        <v>417</v>
      </c>
      <c r="F27" s="11">
        <v>16008315</v>
      </c>
    </row>
    <row r="28" spans="1:6" ht="12" customHeight="1" x14ac:dyDescent="0.2">
      <c r="A28" s="2" t="str">
        <f>"Apr "&amp;RIGHT(A6,4)+1</f>
        <v>Apr 2026</v>
      </c>
      <c r="B28" s="11">
        <v>12</v>
      </c>
      <c r="C28" s="11">
        <v>303274</v>
      </c>
      <c r="D28" s="11" t="s">
        <v>417</v>
      </c>
      <c r="E28" s="11" t="s">
        <v>417</v>
      </c>
      <c r="F28" s="11">
        <v>303274</v>
      </c>
    </row>
    <row r="29" spans="1:6" ht="12" customHeight="1" x14ac:dyDescent="0.2">
      <c r="A29" s="2" t="str">
        <f>"May "&amp;RIGHT(A6,4)+1</f>
        <v>May 2026</v>
      </c>
      <c r="B29" s="11" t="s">
        <v>417</v>
      </c>
      <c r="C29" s="11" t="s">
        <v>417</v>
      </c>
      <c r="D29" s="11" t="s">
        <v>417</v>
      </c>
      <c r="E29" s="11" t="s">
        <v>417</v>
      </c>
      <c r="F29" s="11" t="s">
        <v>417</v>
      </c>
    </row>
    <row r="30" spans="1:6" ht="12" customHeight="1" x14ac:dyDescent="0.2">
      <c r="A30" s="2" t="str">
        <f>"Jun "&amp;RIGHT(A6,4)+1</f>
        <v>Jun 2026</v>
      </c>
      <c r="B30" s="11" t="s">
        <v>417</v>
      </c>
      <c r="C30" s="11" t="s">
        <v>417</v>
      </c>
      <c r="D30" s="11" t="s">
        <v>417</v>
      </c>
      <c r="E30" s="11" t="s">
        <v>417</v>
      </c>
      <c r="F30" s="11" t="s">
        <v>417</v>
      </c>
    </row>
    <row r="31" spans="1:6" ht="12" customHeight="1" x14ac:dyDescent="0.2">
      <c r="A31" s="2" t="str">
        <f>"Jul "&amp;RIGHT(A6,4)+1</f>
        <v>Jul 2026</v>
      </c>
      <c r="B31" s="11" t="s">
        <v>417</v>
      </c>
      <c r="C31" s="11" t="s">
        <v>417</v>
      </c>
      <c r="D31" s="11" t="s">
        <v>417</v>
      </c>
      <c r="E31" s="11" t="s">
        <v>417</v>
      </c>
      <c r="F31" s="11" t="s">
        <v>417</v>
      </c>
    </row>
    <row r="32" spans="1:6" ht="12" customHeight="1" x14ac:dyDescent="0.2">
      <c r="A32" s="2" t="str">
        <f>"Aug "&amp;RIGHT(A6,4)+1</f>
        <v>Aug 2026</v>
      </c>
      <c r="B32" s="11" t="s">
        <v>417</v>
      </c>
      <c r="C32" s="11" t="s">
        <v>417</v>
      </c>
      <c r="D32" s="11" t="s">
        <v>417</v>
      </c>
      <c r="E32" s="11" t="s">
        <v>417</v>
      </c>
      <c r="F32" s="11" t="s">
        <v>417</v>
      </c>
    </row>
    <row r="33" spans="1:6" ht="12" customHeight="1" x14ac:dyDescent="0.2">
      <c r="A33" s="2" t="str">
        <f>"Sep "&amp;RIGHT(A6,4)+1</f>
        <v>Sep 2026</v>
      </c>
      <c r="B33" s="11" t="s">
        <v>417</v>
      </c>
      <c r="C33" s="11" t="s">
        <v>417</v>
      </c>
      <c r="D33" s="11" t="s">
        <v>417</v>
      </c>
      <c r="E33" s="11" t="s">
        <v>417</v>
      </c>
      <c r="F33" s="11" t="s">
        <v>417</v>
      </c>
    </row>
    <row r="34" spans="1:6" ht="12" customHeight="1" x14ac:dyDescent="0.2">
      <c r="A34" s="12" t="s">
        <v>55</v>
      </c>
      <c r="B34" s="13">
        <v>79993.142900000006</v>
      </c>
      <c r="C34" s="13">
        <v>-4455353</v>
      </c>
      <c r="D34" s="13">
        <v>24767635</v>
      </c>
      <c r="E34" s="13" t="s">
        <v>417</v>
      </c>
      <c r="F34" s="13">
        <v>20312282</v>
      </c>
    </row>
    <row r="35" spans="1:6" ht="12" customHeight="1" x14ac:dyDescent="0.2">
      <c r="A35" s="14" t="str">
        <f>"Total "&amp;MID(A20,7,LEN(A20)-13)&amp;" Months"</f>
        <v>Total 7 Months</v>
      </c>
      <c r="B35" s="15">
        <v>79993.142900000006</v>
      </c>
      <c r="C35" s="15">
        <v>-4455353</v>
      </c>
      <c r="D35" s="15">
        <v>24767635</v>
      </c>
      <c r="E35" s="15" t="s">
        <v>417</v>
      </c>
      <c r="F35" s="15">
        <v>20312282</v>
      </c>
    </row>
    <row r="36" spans="1:6" ht="12" customHeight="1" x14ac:dyDescent="0.2">
      <c r="A36" s="75"/>
      <c r="B36" s="75"/>
      <c r="C36" s="75"/>
      <c r="D36" s="75"/>
      <c r="E36" s="75"/>
    </row>
    <row r="37" spans="1:6" ht="94.15" customHeight="1" x14ac:dyDescent="0.2">
      <c r="A37" s="76" t="s">
        <v>409</v>
      </c>
      <c r="B37" s="76"/>
      <c r="C37" s="76"/>
      <c r="D37" s="76"/>
      <c r="E37" s="76"/>
      <c r="F37" s="76"/>
    </row>
    <row r="38" spans="1:6" x14ac:dyDescent="0.2">
      <c r="A38" s="25"/>
    </row>
    <row r="101" spans="2:6" x14ac:dyDescent="0.2">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J37"/>
  <sheetViews>
    <sheetView showGridLines="0" workbookViewId="0">
      <selection activeCell="J1" sqref="J1"/>
    </sheetView>
  </sheetViews>
  <sheetFormatPr defaultRowHeight="12.75" x14ac:dyDescent="0.2"/>
  <cols>
    <col min="1" max="10" width="11.42578125" customWidth="1"/>
  </cols>
  <sheetData>
    <row r="1" spans="1:10" ht="12" customHeight="1" x14ac:dyDescent="0.2">
      <c r="A1" s="77" t="s">
        <v>438</v>
      </c>
      <c r="B1" s="77"/>
      <c r="C1" s="77"/>
      <c r="D1" s="77"/>
      <c r="E1" s="77"/>
      <c r="F1" s="77"/>
      <c r="G1" s="77"/>
      <c r="H1" s="77"/>
      <c r="I1" s="77"/>
      <c r="J1" s="74">
        <v>46213</v>
      </c>
    </row>
    <row r="2" spans="1:10" ht="12" customHeight="1" x14ac:dyDescent="0.2">
      <c r="A2" s="78" t="s">
        <v>131</v>
      </c>
      <c r="B2" s="78"/>
      <c r="C2" s="78"/>
      <c r="D2" s="78"/>
      <c r="E2" s="78"/>
      <c r="F2" s="78"/>
      <c r="G2" s="78"/>
      <c r="H2" s="78"/>
      <c r="I2" s="78"/>
      <c r="J2" s="1"/>
    </row>
    <row r="3" spans="1:10" ht="24" customHeight="1" x14ac:dyDescent="0.2">
      <c r="A3" s="79" t="s">
        <v>50</v>
      </c>
      <c r="B3" s="81" t="s">
        <v>132</v>
      </c>
      <c r="C3" s="81"/>
      <c r="D3" s="82"/>
      <c r="E3" s="83" t="s">
        <v>19</v>
      </c>
      <c r="F3" s="83" t="s">
        <v>133</v>
      </c>
      <c r="G3" s="83" t="s">
        <v>389</v>
      </c>
      <c r="H3" s="83" t="s">
        <v>134</v>
      </c>
      <c r="I3" s="83" t="s">
        <v>135</v>
      </c>
      <c r="J3" s="86" t="s">
        <v>136</v>
      </c>
    </row>
    <row r="4" spans="1:10" ht="24" customHeight="1" x14ac:dyDescent="0.2">
      <c r="A4" s="80"/>
      <c r="B4" s="10" t="s">
        <v>137</v>
      </c>
      <c r="C4" s="10" t="s">
        <v>85</v>
      </c>
      <c r="D4" s="10" t="s">
        <v>55</v>
      </c>
      <c r="E4" s="82"/>
      <c r="F4" s="89"/>
      <c r="G4" s="82"/>
      <c r="H4" s="82"/>
      <c r="I4" s="82"/>
      <c r="J4" s="81"/>
    </row>
    <row r="5" spans="1:10" ht="12" customHeight="1" x14ac:dyDescent="0.2">
      <c r="A5" s="1"/>
      <c r="B5" s="75" t="str">
        <f>REPT("-",90)&amp;" Dollars "&amp;REPT("-",140)</f>
        <v>------------------------------------------------------------------------------------------ Dollars --------------------------------------------------------------------------------------------------------------------------------------------</v>
      </c>
      <c r="C5" s="75"/>
      <c r="D5" s="75"/>
      <c r="E5" s="75"/>
      <c r="F5" s="75"/>
      <c r="G5" s="75"/>
      <c r="H5" s="75"/>
      <c r="I5" s="75"/>
      <c r="J5" s="75"/>
    </row>
    <row r="6" spans="1:10" ht="12" customHeight="1" x14ac:dyDescent="0.2">
      <c r="A6" s="3" t="s">
        <v>418</v>
      </c>
    </row>
    <row r="7" spans="1:10" ht="12" customHeight="1" x14ac:dyDescent="0.2">
      <c r="A7" s="2" t="str">
        <f>"Oct "&amp;RIGHT(A6,4)-1</f>
        <v>Oct 2024</v>
      </c>
      <c r="B7" s="11">
        <v>304347892.63999999</v>
      </c>
      <c r="C7" s="11">
        <v>1710809916.79</v>
      </c>
      <c r="D7" s="11">
        <v>2015157809.4300001</v>
      </c>
      <c r="E7" s="11" t="s">
        <v>417</v>
      </c>
      <c r="F7" s="11">
        <v>711841027.00999999</v>
      </c>
      <c r="G7" s="11">
        <v>721315.43</v>
      </c>
      <c r="H7" s="11">
        <v>387724281.13999999</v>
      </c>
      <c r="I7" s="11">
        <v>555816.06999999995</v>
      </c>
      <c r="J7" s="11">
        <v>3116000249.0799999</v>
      </c>
    </row>
    <row r="8" spans="1:10" ht="12" customHeight="1" x14ac:dyDescent="0.2">
      <c r="A8" s="2" t="str">
        <f>"Nov "&amp;RIGHT(A6,4)-1</f>
        <v>Nov 2024</v>
      </c>
      <c r="B8" s="11">
        <v>234197067.03</v>
      </c>
      <c r="C8" s="11">
        <v>1316742684.5</v>
      </c>
      <c r="D8" s="11">
        <v>1550939751.53</v>
      </c>
      <c r="E8" s="11" t="s">
        <v>417</v>
      </c>
      <c r="F8" s="11">
        <v>557791607.23000002</v>
      </c>
      <c r="G8" s="11">
        <v>102485.28</v>
      </c>
      <c r="H8" s="11">
        <v>311208446.26999998</v>
      </c>
      <c r="I8" s="11">
        <v>68123.460000000006</v>
      </c>
      <c r="J8" s="11">
        <v>2420110413.77</v>
      </c>
    </row>
    <row r="9" spans="1:10" ht="12" customHeight="1" x14ac:dyDescent="0.2">
      <c r="A9" s="2" t="str">
        <f>"Dec "&amp;RIGHT(A6,4)-1</f>
        <v>Dec 2024</v>
      </c>
      <c r="B9" s="11">
        <v>213589119.53</v>
      </c>
      <c r="C9" s="11">
        <v>1205068296.9400001</v>
      </c>
      <c r="D9" s="11">
        <v>1418657416.47</v>
      </c>
      <c r="E9" s="11" t="s">
        <v>417</v>
      </c>
      <c r="F9" s="11">
        <v>495022193.19</v>
      </c>
      <c r="G9" s="11">
        <v>74558.820000000007</v>
      </c>
      <c r="H9" s="11">
        <v>338373106.91000003</v>
      </c>
      <c r="I9" s="11">
        <v>2833444</v>
      </c>
      <c r="J9" s="11">
        <v>2254960719.3899999</v>
      </c>
    </row>
    <row r="10" spans="1:10" ht="12" customHeight="1" x14ac:dyDescent="0.2">
      <c r="A10" s="2" t="str">
        <f>"Jan "&amp;RIGHT(A6,4)</f>
        <v>Jan 2025</v>
      </c>
      <c r="B10" s="11">
        <v>246581331.93000001</v>
      </c>
      <c r="C10" s="11">
        <v>1383629819.2</v>
      </c>
      <c r="D10" s="11">
        <v>1630211151.1300001</v>
      </c>
      <c r="E10" s="11" t="s">
        <v>417</v>
      </c>
      <c r="F10" s="11">
        <v>558020030.60000002</v>
      </c>
      <c r="G10" s="11">
        <v>570490.65</v>
      </c>
      <c r="H10" s="11">
        <v>335770629.16000003</v>
      </c>
      <c r="I10" s="11">
        <v>151552.71</v>
      </c>
      <c r="J10" s="11">
        <v>2524723854.25</v>
      </c>
    </row>
    <row r="11" spans="1:10" ht="12" customHeight="1" x14ac:dyDescent="0.2">
      <c r="A11" s="2" t="str">
        <f>"Feb "&amp;RIGHT(A6,4)</f>
        <v>Feb 2025</v>
      </c>
      <c r="B11" s="11">
        <v>251593297.78</v>
      </c>
      <c r="C11" s="11">
        <v>1431373170.1300001</v>
      </c>
      <c r="D11" s="11">
        <v>1682966467.9100001</v>
      </c>
      <c r="E11" s="11" t="s">
        <v>417</v>
      </c>
      <c r="F11" s="11">
        <v>581977111.55999994</v>
      </c>
      <c r="G11" s="11">
        <v>32604.93</v>
      </c>
      <c r="H11" s="11">
        <v>335905651.76999998</v>
      </c>
      <c r="I11" s="11">
        <v>317915.34000000003</v>
      </c>
      <c r="J11" s="11">
        <v>2601199751.5100002</v>
      </c>
    </row>
    <row r="12" spans="1:10" ht="12" customHeight="1" x14ac:dyDescent="0.2">
      <c r="A12" s="2" t="str">
        <f>"Mar "&amp;RIGHT(A6,4)</f>
        <v>Mar 2025</v>
      </c>
      <c r="B12" s="11">
        <v>256585434.31</v>
      </c>
      <c r="C12" s="11">
        <v>1454784731.72</v>
      </c>
      <c r="D12" s="11">
        <v>1711370166.03</v>
      </c>
      <c r="E12" s="11" t="s">
        <v>417</v>
      </c>
      <c r="F12" s="11">
        <v>604240774.75999999</v>
      </c>
      <c r="G12" s="11">
        <v>148771.87</v>
      </c>
      <c r="H12" s="11">
        <v>395881445.47000003</v>
      </c>
      <c r="I12" s="11">
        <v>2871533.53</v>
      </c>
      <c r="J12" s="11">
        <v>2714512691.6599998</v>
      </c>
    </row>
    <row r="13" spans="1:10" ht="12" customHeight="1" x14ac:dyDescent="0.2">
      <c r="A13" s="2" t="str">
        <f>"Apr "&amp;RIGHT(A6,4)</f>
        <v>Apr 2025</v>
      </c>
      <c r="B13" s="11">
        <v>275877706.99000001</v>
      </c>
      <c r="C13" s="11">
        <v>1567337893.78</v>
      </c>
      <c r="D13" s="11">
        <v>1843215600.77</v>
      </c>
      <c r="E13" s="11" t="s">
        <v>417</v>
      </c>
      <c r="F13" s="11">
        <v>648415586.5</v>
      </c>
      <c r="G13" s="11">
        <v>21918.1</v>
      </c>
      <c r="H13" s="11">
        <v>378795154.12</v>
      </c>
      <c r="I13" s="11">
        <v>26929.77</v>
      </c>
      <c r="J13" s="11">
        <v>2870475189.2600002</v>
      </c>
    </row>
    <row r="14" spans="1:10" ht="12" customHeight="1" x14ac:dyDescent="0.2">
      <c r="A14" s="2" t="str">
        <f>"May "&amp;RIGHT(A6,4)</f>
        <v>May 2025</v>
      </c>
      <c r="B14" s="11">
        <v>264033957.69</v>
      </c>
      <c r="C14" s="11">
        <v>1493275198.9200001</v>
      </c>
      <c r="D14" s="11">
        <v>1757309156.6099999</v>
      </c>
      <c r="E14" s="11" t="s">
        <v>417</v>
      </c>
      <c r="F14" s="11">
        <v>628827232.44000006</v>
      </c>
      <c r="G14" s="11">
        <v>3019241.26</v>
      </c>
      <c r="H14" s="11">
        <v>358919163.86000001</v>
      </c>
      <c r="I14" s="11">
        <v>7940795.8099999996</v>
      </c>
      <c r="J14" s="11">
        <v>2756015589.98</v>
      </c>
    </row>
    <row r="15" spans="1:10" ht="12" customHeight="1" x14ac:dyDescent="0.2">
      <c r="A15" s="2" t="str">
        <f>"Jun "&amp;RIGHT(A6,4)</f>
        <v>Jun 2025</v>
      </c>
      <c r="B15" s="11">
        <v>49182808.659999996</v>
      </c>
      <c r="C15" s="11">
        <v>283482931.20999998</v>
      </c>
      <c r="D15" s="11">
        <v>332665739.87</v>
      </c>
      <c r="E15" s="11" t="s">
        <v>417</v>
      </c>
      <c r="F15" s="11">
        <v>130408139.56999999</v>
      </c>
      <c r="G15" s="11">
        <v>95268214.629999995</v>
      </c>
      <c r="H15" s="11">
        <v>279421439</v>
      </c>
      <c r="I15" s="11">
        <v>244309105.09999999</v>
      </c>
      <c r="J15" s="11">
        <v>1082072638.1700001</v>
      </c>
    </row>
    <row r="16" spans="1:10" ht="12" customHeight="1" x14ac:dyDescent="0.2">
      <c r="A16" s="2" t="str">
        <f>"Jul "&amp;RIGHT(A6,4)</f>
        <v>Jul 2025</v>
      </c>
      <c r="B16" s="11">
        <v>6252652.4400000004</v>
      </c>
      <c r="C16" s="11">
        <v>43153994.399999999</v>
      </c>
      <c r="D16" s="11">
        <v>49406646.840000004</v>
      </c>
      <c r="E16" s="11" t="s">
        <v>417</v>
      </c>
      <c r="F16" s="11">
        <v>23937334.780000001</v>
      </c>
      <c r="G16" s="11">
        <v>57119851.229999997</v>
      </c>
      <c r="H16" s="11">
        <v>246182465.47</v>
      </c>
      <c r="I16" s="11">
        <v>320511230.05000001</v>
      </c>
      <c r="J16" s="11">
        <v>697157528.37</v>
      </c>
    </row>
    <row r="17" spans="1:10" ht="12" customHeight="1" x14ac:dyDescent="0.2">
      <c r="A17" s="2" t="str">
        <f>"Aug "&amp;RIGHT(A6,4)</f>
        <v>Aug 2025</v>
      </c>
      <c r="B17" s="11">
        <v>151094011.16999999</v>
      </c>
      <c r="C17" s="11">
        <v>900083694.74000001</v>
      </c>
      <c r="D17" s="11">
        <v>1051177705.91</v>
      </c>
      <c r="E17" s="11" t="s">
        <v>417</v>
      </c>
      <c r="F17" s="11">
        <v>358077976.38</v>
      </c>
      <c r="G17" s="11">
        <v>4078896.62</v>
      </c>
      <c r="H17" s="11">
        <v>286240708.00999999</v>
      </c>
      <c r="I17" s="11">
        <v>86468480.890000001</v>
      </c>
      <c r="J17" s="11">
        <v>1786043767.8099999</v>
      </c>
    </row>
    <row r="18" spans="1:10" ht="12" customHeight="1" x14ac:dyDescent="0.2">
      <c r="A18" s="2" t="str">
        <f>"Sep "&amp;RIGHT(A6,4)</f>
        <v>Sep 2025</v>
      </c>
      <c r="B18" s="11">
        <v>310567764.44</v>
      </c>
      <c r="C18" s="11">
        <v>1769608994.24</v>
      </c>
      <c r="D18" s="11">
        <v>2080176758.6800001</v>
      </c>
      <c r="E18" s="11" t="s">
        <v>417</v>
      </c>
      <c r="F18" s="11">
        <v>730019434.01999998</v>
      </c>
      <c r="G18" s="11">
        <v>43529.279999999999</v>
      </c>
      <c r="H18" s="11">
        <v>414094047.29000002</v>
      </c>
      <c r="I18" s="11">
        <v>72966836.629999995</v>
      </c>
      <c r="J18" s="11">
        <v>3297300605.9000001</v>
      </c>
    </row>
    <row r="19" spans="1:10" ht="12" customHeight="1" x14ac:dyDescent="0.2">
      <c r="A19" s="12" t="s">
        <v>55</v>
      </c>
      <c r="B19" s="13">
        <v>2563903044.6100001</v>
      </c>
      <c r="C19" s="13">
        <v>14559351326.57</v>
      </c>
      <c r="D19" s="13">
        <v>17123254371.18</v>
      </c>
      <c r="E19" s="13" t="s">
        <v>417</v>
      </c>
      <c r="F19" s="13">
        <v>6028578448.04</v>
      </c>
      <c r="G19" s="13">
        <v>161201878.09999999</v>
      </c>
      <c r="H19" s="13">
        <v>4068516538.4699998</v>
      </c>
      <c r="I19" s="13">
        <v>739021763.36000001</v>
      </c>
      <c r="J19" s="13">
        <v>28120572999.150002</v>
      </c>
    </row>
    <row r="20" spans="1:10" ht="12" customHeight="1" x14ac:dyDescent="0.2">
      <c r="A20" s="14" t="s">
        <v>419</v>
      </c>
      <c r="B20" s="15">
        <v>1782771850.21</v>
      </c>
      <c r="C20" s="15">
        <v>10069746513.059999</v>
      </c>
      <c r="D20" s="15">
        <v>11852518363.27</v>
      </c>
      <c r="E20" s="15" t="s">
        <v>417</v>
      </c>
      <c r="F20" s="15">
        <v>4157308330.8499999</v>
      </c>
      <c r="G20" s="15">
        <v>1672145.08</v>
      </c>
      <c r="H20" s="15">
        <v>2483658714.8400002</v>
      </c>
      <c r="I20" s="15">
        <v>6825314.8799999999</v>
      </c>
      <c r="J20" s="15">
        <v>18501982868.919998</v>
      </c>
    </row>
    <row r="21" spans="1:10" ht="12" customHeight="1" x14ac:dyDescent="0.2">
      <c r="A21" s="3" t="str">
        <f>"FY "&amp;RIGHT(A6,4)+1</f>
        <v>FY 2026</v>
      </c>
    </row>
    <row r="22" spans="1:10" ht="12" customHeight="1" x14ac:dyDescent="0.2">
      <c r="A22" s="2" t="str">
        <f>"Oct "&amp;RIGHT(A6,4)</f>
        <v>Oct 2025</v>
      </c>
      <c r="B22" s="11">
        <v>313066510.00999999</v>
      </c>
      <c r="C22" s="11">
        <v>1763772196.49</v>
      </c>
      <c r="D22" s="11">
        <v>2076838706.5</v>
      </c>
      <c r="E22" s="11" t="s">
        <v>417</v>
      </c>
      <c r="F22" s="11">
        <v>736741395.20000005</v>
      </c>
      <c r="G22" s="11">
        <v>155241.79999999999</v>
      </c>
      <c r="H22" s="11">
        <v>405518049.17000002</v>
      </c>
      <c r="I22" s="11">
        <v>39468.410000000003</v>
      </c>
      <c r="J22" s="11">
        <v>3219292861.0799999</v>
      </c>
    </row>
    <row r="23" spans="1:10" ht="12" customHeight="1" x14ac:dyDescent="0.2">
      <c r="A23" s="2" t="str">
        <f>"Nov "&amp;RIGHT(A6,4)</f>
        <v>Nov 2025</v>
      </c>
      <c r="B23" s="11">
        <v>229593526.66</v>
      </c>
      <c r="C23" s="11">
        <v>1291215037.8299999</v>
      </c>
      <c r="D23" s="11">
        <v>1520808564.49</v>
      </c>
      <c r="E23" s="11" t="s">
        <v>417</v>
      </c>
      <c r="F23" s="11">
        <v>551257312.71000004</v>
      </c>
      <c r="G23" s="11">
        <v>0</v>
      </c>
      <c r="H23" s="11">
        <v>311042416.56999999</v>
      </c>
      <c r="I23" s="11">
        <v>5801.33</v>
      </c>
      <c r="J23" s="11">
        <v>2383114095.0999999</v>
      </c>
    </row>
    <row r="24" spans="1:10" ht="12" customHeight="1" x14ac:dyDescent="0.2">
      <c r="A24" s="2" t="str">
        <f>"Dec "&amp;RIGHT(A6,4)</f>
        <v>Dec 2025</v>
      </c>
      <c r="B24" s="11">
        <v>218489122.88</v>
      </c>
      <c r="C24" s="11">
        <v>1230844098.8399999</v>
      </c>
      <c r="D24" s="11">
        <v>1449333221.72</v>
      </c>
      <c r="E24" s="11" t="s">
        <v>417</v>
      </c>
      <c r="F24" s="11">
        <v>504454121.44</v>
      </c>
      <c r="G24" s="11">
        <v>1690519.86</v>
      </c>
      <c r="H24" s="11">
        <v>356979974.61000001</v>
      </c>
      <c r="I24" s="11">
        <v>2350327.87</v>
      </c>
      <c r="J24" s="11">
        <v>2314808165.5</v>
      </c>
    </row>
    <row r="25" spans="1:10" ht="12" customHeight="1" x14ac:dyDescent="0.2">
      <c r="A25" s="2" t="str">
        <f>"Jan "&amp;RIGHT(A6,4)+1</f>
        <v>Jan 2026</v>
      </c>
      <c r="B25" s="11">
        <v>243333079.91999999</v>
      </c>
      <c r="C25" s="11">
        <v>1367791547.01</v>
      </c>
      <c r="D25" s="11">
        <v>1611124626.9300001</v>
      </c>
      <c r="E25" s="11" t="s">
        <v>417</v>
      </c>
      <c r="F25" s="11">
        <v>550954697.19000006</v>
      </c>
      <c r="G25" s="11">
        <v>573068.81999999995</v>
      </c>
      <c r="H25" s="11">
        <v>332740072.25999999</v>
      </c>
      <c r="I25" s="11">
        <v>771677.15</v>
      </c>
      <c r="J25" s="11">
        <v>2496164142.3499999</v>
      </c>
    </row>
    <row r="26" spans="1:10" ht="12" customHeight="1" x14ac:dyDescent="0.2">
      <c r="A26" s="2" t="str">
        <f>"Feb "&amp;RIGHT(A6,4)+1</f>
        <v>Feb 2026</v>
      </c>
      <c r="B26" s="11">
        <v>258895423.09999999</v>
      </c>
      <c r="C26" s="11">
        <v>1463264154.98</v>
      </c>
      <c r="D26" s="11">
        <v>1722159578.0799999</v>
      </c>
      <c r="E26" s="11" t="s">
        <v>417</v>
      </c>
      <c r="F26" s="11">
        <v>599017347.58000004</v>
      </c>
      <c r="G26" s="11">
        <v>113491.39</v>
      </c>
      <c r="H26" s="11">
        <v>347958784.20999998</v>
      </c>
      <c r="I26" s="11">
        <v>243428.53</v>
      </c>
      <c r="J26" s="11">
        <v>2669492629.79</v>
      </c>
    </row>
    <row r="27" spans="1:10" ht="12" customHeight="1" x14ac:dyDescent="0.2">
      <c r="A27" s="2" t="str">
        <f>"Mar "&amp;RIGHT(A6,4)+1</f>
        <v>Mar 2026</v>
      </c>
      <c r="B27" s="11">
        <v>275533972.25999999</v>
      </c>
      <c r="C27" s="11">
        <v>1555917209.1400001</v>
      </c>
      <c r="D27" s="11">
        <v>1831451181.4000001</v>
      </c>
      <c r="E27" s="11" t="s">
        <v>417</v>
      </c>
      <c r="F27" s="11">
        <v>643602358.64999998</v>
      </c>
      <c r="G27" s="11">
        <v>159105.75</v>
      </c>
      <c r="H27" s="11">
        <v>420682598.35000002</v>
      </c>
      <c r="I27" s="11">
        <v>3828526.07</v>
      </c>
      <c r="J27" s="11">
        <v>2899723770.2199998</v>
      </c>
    </row>
    <row r="28" spans="1:10" ht="12" customHeight="1" x14ac:dyDescent="0.2">
      <c r="A28" s="2" t="str">
        <f>"Apr "&amp;RIGHT(A6,4)+1</f>
        <v>Apr 2026</v>
      </c>
      <c r="B28" s="11">
        <v>280211611.93000001</v>
      </c>
      <c r="C28" s="11">
        <v>1585917330.6500001</v>
      </c>
      <c r="D28" s="11">
        <v>1866128942.5799999</v>
      </c>
      <c r="E28" s="11" t="s">
        <v>417</v>
      </c>
      <c r="F28" s="11">
        <v>656278311.65999997</v>
      </c>
      <c r="G28" s="11">
        <v>27914.86</v>
      </c>
      <c r="H28" s="11">
        <v>378847054.43000001</v>
      </c>
      <c r="I28" s="11">
        <v>47182.68</v>
      </c>
      <c r="J28" s="11">
        <v>2901329406.21</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row>
    <row r="34" spans="1:10" ht="12" customHeight="1" x14ac:dyDescent="0.2">
      <c r="A34" s="12" t="s">
        <v>55</v>
      </c>
      <c r="B34" s="13">
        <v>1819123246.76</v>
      </c>
      <c r="C34" s="13">
        <v>10258721574.940001</v>
      </c>
      <c r="D34" s="13">
        <v>12077844821.700001</v>
      </c>
      <c r="E34" s="13" t="s">
        <v>417</v>
      </c>
      <c r="F34" s="13">
        <v>4242305544.4299998</v>
      </c>
      <c r="G34" s="13">
        <v>2719342.48</v>
      </c>
      <c r="H34" s="13">
        <v>2553768949.5999999</v>
      </c>
      <c r="I34" s="13">
        <v>7286412.04</v>
      </c>
      <c r="J34" s="13">
        <v>18883925070.25</v>
      </c>
    </row>
    <row r="35" spans="1:10" ht="12" customHeight="1" x14ac:dyDescent="0.2">
      <c r="A35" s="14" t="str">
        <f>"Total "&amp;MID(A20,7,LEN(A20)-13)&amp;" Months"</f>
        <v>Total 7 Months</v>
      </c>
      <c r="B35" s="15">
        <v>1819123246.76</v>
      </c>
      <c r="C35" s="15">
        <v>10258721574.940001</v>
      </c>
      <c r="D35" s="15">
        <v>12077844821.700001</v>
      </c>
      <c r="E35" s="15" t="s">
        <v>417</v>
      </c>
      <c r="F35" s="15">
        <v>4242305544.4299998</v>
      </c>
      <c r="G35" s="15">
        <v>2719342.48</v>
      </c>
      <c r="H35" s="15">
        <v>2553768949.5999999</v>
      </c>
      <c r="I35" s="15">
        <v>7286412.04</v>
      </c>
      <c r="J35" s="15">
        <v>18883925070.25</v>
      </c>
    </row>
    <row r="36" spans="1:10" ht="12" customHeight="1" x14ac:dyDescent="0.2">
      <c r="A36" s="75"/>
      <c r="B36" s="75"/>
      <c r="C36" s="75"/>
      <c r="D36" s="75"/>
      <c r="E36" s="75"/>
      <c r="F36" s="75"/>
      <c r="G36" s="75"/>
      <c r="H36" s="75"/>
      <c r="I36" s="75"/>
    </row>
    <row r="37" spans="1:10" ht="69.95" customHeight="1" x14ac:dyDescent="0.2">
      <c r="A37" s="117" t="s">
        <v>436</v>
      </c>
      <c r="B37" s="117"/>
      <c r="C37" s="117"/>
      <c r="D37" s="117"/>
      <c r="E37" s="117"/>
      <c r="F37" s="117"/>
      <c r="G37" s="117"/>
      <c r="H37" s="117"/>
      <c r="I37" s="117"/>
      <c r="J37" s="117"/>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R37"/>
  <sheetViews>
    <sheetView showGridLines="0" zoomScaleNormal="100" workbookViewId="0">
      <selection activeCell="K6" sqref="K6"/>
    </sheetView>
  </sheetViews>
  <sheetFormatPr defaultRowHeight="12.75" x14ac:dyDescent="0.2"/>
  <cols>
    <col min="1" max="6" width="11.42578125" customWidth="1"/>
    <col min="7" max="7" width="12.28515625" customWidth="1"/>
    <col min="8" max="9" width="11.42578125" customWidth="1"/>
    <col min="14" max="14" width="8.85546875" customWidth="1"/>
  </cols>
  <sheetData>
    <row r="1" spans="1:18" ht="12" customHeight="1" x14ac:dyDescent="0.2">
      <c r="A1" s="77" t="s">
        <v>438</v>
      </c>
      <c r="B1" s="77"/>
      <c r="C1" s="77"/>
      <c r="D1" s="77"/>
      <c r="E1" s="77"/>
      <c r="F1" s="77"/>
      <c r="G1" s="77"/>
      <c r="H1" s="77"/>
      <c r="I1" s="74">
        <v>46213</v>
      </c>
      <c r="J1" s="76"/>
      <c r="K1" s="76"/>
      <c r="L1" s="76"/>
      <c r="M1" s="76"/>
      <c r="N1" s="76"/>
      <c r="O1" s="76"/>
      <c r="P1" s="76"/>
      <c r="Q1" s="76"/>
      <c r="R1" s="118"/>
    </row>
    <row r="2" spans="1:18" ht="12" customHeight="1" x14ac:dyDescent="0.2">
      <c r="A2" s="78" t="s">
        <v>220</v>
      </c>
      <c r="B2" s="78"/>
      <c r="C2" s="78"/>
      <c r="D2" s="78"/>
      <c r="E2" s="78"/>
      <c r="F2" s="78"/>
      <c r="G2" s="78"/>
      <c r="H2" s="78"/>
      <c r="I2" s="1"/>
    </row>
    <row r="3" spans="1:18" ht="24" customHeight="1" x14ac:dyDescent="0.2">
      <c r="A3" s="79" t="s">
        <v>50</v>
      </c>
      <c r="B3" s="83" t="s">
        <v>132</v>
      </c>
      <c r="C3" s="83" t="s">
        <v>19</v>
      </c>
      <c r="D3" s="83" t="s">
        <v>133</v>
      </c>
      <c r="E3" s="83" t="s">
        <v>134</v>
      </c>
      <c r="F3" s="83" t="s">
        <v>135</v>
      </c>
      <c r="G3" s="83" t="s">
        <v>221</v>
      </c>
      <c r="H3" s="83" t="s">
        <v>222</v>
      </c>
      <c r="I3" s="86" t="s">
        <v>138</v>
      </c>
    </row>
    <row r="4" spans="1:18" ht="24" customHeight="1" x14ac:dyDescent="0.2">
      <c r="A4" s="80"/>
      <c r="B4" s="82"/>
      <c r="C4" s="82"/>
      <c r="D4" s="82"/>
      <c r="E4" s="82"/>
      <c r="F4" s="82"/>
      <c r="G4" s="82"/>
      <c r="H4" s="82"/>
      <c r="I4" s="81"/>
    </row>
    <row r="5" spans="1:18" ht="12" customHeight="1" x14ac:dyDescent="0.2">
      <c r="A5" s="1"/>
      <c r="B5" s="75" t="str">
        <f>REPT("-",90)&amp;" Dollars "&amp;REPT("-",94)</f>
        <v>------------------------------------------------------------------------------------------ Dollars ----------------------------------------------------------------------------------------------</v>
      </c>
      <c r="C5" s="75"/>
      <c r="D5" s="75"/>
      <c r="E5" s="75"/>
      <c r="F5" s="75"/>
      <c r="G5" s="75"/>
      <c r="H5" s="75"/>
      <c r="I5" s="75"/>
    </row>
    <row r="6" spans="1:18" ht="12" customHeight="1" x14ac:dyDescent="0.2">
      <c r="A6" s="3" t="s">
        <v>418</v>
      </c>
    </row>
    <row r="7" spans="1:18" ht="12" customHeight="1" x14ac:dyDescent="0.2">
      <c r="A7" s="2" t="str">
        <f>"Oct "&amp;RIGHT(A6,4)-1</f>
        <v>Oct 2024</v>
      </c>
      <c r="B7" s="11">
        <v>2242755920.5700002</v>
      </c>
      <c r="C7" s="11" t="s">
        <v>417</v>
      </c>
      <c r="D7" s="11">
        <v>712104987</v>
      </c>
      <c r="E7" s="11">
        <v>387866639.36000001</v>
      </c>
      <c r="F7" s="11">
        <v>556347.93999999994</v>
      </c>
      <c r="G7" s="11" t="s">
        <v>417</v>
      </c>
      <c r="H7" s="11" t="s">
        <v>417</v>
      </c>
      <c r="I7" s="11">
        <v>3343283894.8699999</v>
      </c>
    </row>
    <row r="8" spans="1:18" ht="12" customHeight="1" x14ac:dyDescent="0.2">
      <c r="A8" s="2" t="str">
        <f>"Nov "&amp;RIGHT(A6,4)-1</f>
        <v>Nov 2024</v>
      </c>
      <c r="B8" s="11">
        <v>1717289128.6099999</v>
      </c>
      <c r="C8" s="11" t="s">
        <v>417</v>
      </c>
      <c r="D8" s="11">
        <v>557830492.95000005</v>
      </c>
      <c r="E8" s="11">
        <v>311256257.81</v>
      </c>
      <c r="F8" s="11">
        <v>72573.600000000006</v>
      </c>
      <c r="G8" s="11" t="s">
        <v>417</v>
      </c>
      <c r="H8" s="11" t="s">
        <v>417</v>
      </c>
      <c r="I8" s="11">
        <v>2586448452.9699998</v>
      </c>
    </row>
    <row r="9" spans="1:18" ht="12" customHeight="1" x14ac:dyDescent="0.2">
      <c r="A9" s="2" t="str">
        <f>"Dec "&amp;RIGHT(A6,4)-1</f>
        <v>Dec 2024</v>
      </c>
      <c r="B9" s="11">
        <v>1550098844.5699999</v>
      </c>
      <c r="C9" s="11" t="s">
        <v>417</v>
      </c>
      <c r="D9" s="11">
        <v>495044259.99000001</v>
      </c>
      <c r="E9" s="11">
        <v>372664671.25999999</v>
      </c>
      <c r="F9" s="11">
        <v>2859572.08</v>
      </c>
      <c r="G9" s="11">
        <v>52039688</v>
      </c>
      <c r="H9" s="11">
        <v>96790678</v>
      </c>
      <c r="I9" s="11">
        <v>2569497713.9000001</v>
      </c>
    </row>
    <row r="10" spans="1:18" ht="12" customHeight="1" x14ac:dyDescent="0.2">
      <c r="A10" s="2" t="str">
        <f>"Jan "&amp;RIGHT(A6,4)</f>
        <v>Jan 2025</v>
      </c>
      <c r="B10" s="11">
        <v>1798088506.03</v>
      </c>
      <c r="C10" s="11" t="s">
        <v>417</v>
      </c>
      <c r="D10" s="11">
        <v>558219334.82000005</v>
      </c>
      <c r="E10" s="11">
        <v>336182843.37</v>
      </c>
      <c r="F10" s="11">
        <v>164502.81</v>
      </c>
      <c r="G10" s="11" t="s">
        <v>417</v>
      </c>
      <c r="H10" s="11" t="s">
        <v>417</v>
      </c>
      <c r="I10" s="11">
        <v>2692655187.0300002</v>
      </c>
    </row>
    <row r="11" spans="1:18" ht="12" customHeight="1" x14ac:dyDescent="0.2">
      <c r="A11" s="2" t="str">
        <f>"Feb "&amp;RIGHT(A6,4)</f>
        <v>Feb 2025</v>
      </c>
      <c r="B11" s="11">
        <v>1819995054.25</v>
      </c>
      <c r="C11" s="11" t="s">
        <v>417</v>
      </c>
      <c r="D11" s="11">
        <v>581989536.55999994</v>
      </c>
      <c r="E11" s="11">
        <v>336189352.25999999</v>
      </c>
      <c r="F11" s="11">
        <v>318835.65999999997</v>
      </c>
      <c r="G11" s="11" t="s">
        <v>417</v>
      </c>
      <c r="H11" s="11" t="s">
        <v>417</v>
      </c>
      <c r="I11" s="11">
        <v>2738492778.73</v>
      </c>
    </row>
    <row r="12" spans="1:18" ht="12" customHeight="1" x14ac:dyDescent="0.2">
      <c r="A12" s="2" t="str">
        <f>"Mar "&amp;RIGHT(A6,4)</f>
        <v>Mar 2025</v>
      </c>
      <c r="B12" s="11">
        <v>1832213652.4300001</v>
      </c>
      <c r="C12" s="11" t="s">
        <v>417</v>
      </c>
      <c r="D12" s="11">
        <v>604290204.96000004</v>
      </c>
      <c r="E12" s="11">
        <v>441172539.56999999</v>
      </c>
      <c r="F12" s="11">
        <v>2982841.27</v>
      </c>
      <c r="G12" s="11">
        <v>66211517</v>
      </c>
      <c r="H12" s="11">
        <v>54010920</v>
      </c>
      <c r="I12" s="11">
        <v>3000881675.23</v>
      </c>
    </row>
    <row r="13" spans="1:18" ht="12" customHeight="1" x14ac:dyDescent="0.2">
      <c r="A13" s="2" t="str">
        <f>"Apr "&amp;RIGHT(A6,4)</f>
        <v>Apr 2025</v>
      </c>
      <c r="B13" s="11">
        <v>1927457704.4100001</v>
      </c>
      <c r="C13" s="11" t="s">
        <v>417</v>
      </c>
      <c r="D13" s="11">
        <v>648415978.41999996</v>
      </c>
      <c r="E13" s="11">
        <v>378982164.02999997</v>
      </c>
      <c r="F13" s="11">
        <v>385938.97</v>
      </c>
      <c r="G13" s="11" t="s">
        <v>417</v>
      </c>
      <c r="H13" s="11" t="s">
        <v>417</v>
      </c>
      <c r="I13" s="11">
        <v>2955241785.8299999</v>
      </c>
    </row>
    <row r="14" spans="1:18" ht="12" customHeight="1" x14ac:dyDescent="0.2">
      <c r="A14" s="2" t="str">
        <f>"May "&amp;RIGHT(A6,4)</f>
        <v>May 2025</v>
      </c>
      <c r="B14" s="11">
        <v>1812406059.75</v>
      </c>
      <c r="C14" s="11" t="s">
        <v>417</v>
      </c>
      <c r="D14" s="11">
        <v>629818412.35000002</v>
      </c>
      <c r="E14" s="11">
        <v>358919163.86000001</v>
      </c>
      <c r="F14" s="11">
        <v>7940795.8099999996</v>
      </c>
      <c r="G14" s="11" t="s">
        <v>417</v>
      </c>
      <c r="H14" s="11" t="s">
        <v>417</v>
      </c>
      <c r="I14" s="11">
        <v>2809084431.77</v>
      </c>
    </row>
    <row r="15" spans="1:18" ht="12" customHeight="1" x14ac:dyDescent="0.2">
      <c r="A15" s="2" t="str">
        <f>"Jun "&amp;RIGHT(A6,4)</f>
        <v>Jun 2025</v>
      </c>
      <c r="B15" s="11">
        <v>430842415.41000003</v>
      </c>
      <c r="C15" s="11" t="s">
        <v>417</v>
      </c>
      <c r="D15" s="11">
        <v>158970952.06</v>
      </c>
      <c r="E15" s="11">
        <v>330536883</v>
      </c>
      <c r="F15" s="11">
        <v>244309105.09999999</v>
      </c>
      <c r="G15" s="11">
        <v>74978362</v>
      </c>
      <c r="H15" s="11">
        <v>52421388</v>
      </c>
      <c r="I15" s="11">
        <v>1292059105.5699999</v>
      </c>
    </row>
    <row r="16" spans="1:18" ht="12" customHeight="1" x14ac:dyDescent="0.2">
      <c r="A16" s="2" t="str">
        <f>"Jul "&amp;RIGHT(A6,4)</f>
        <v>Jul 2025</v>
      </c>
      <c r="B16" s="11">
        <v>266903280.05500001</v>
      </c>
      <c r="C16" s="11" t="s">
        <v>417</v>
      </c>
      <c r="D16" s="11">
        <v>40777894.479999997</v>
      </c>
      <c r="E16" s="11">
        <v>246622085.00999999</v>
      </c>
      <c r="F16" s="11">
        <v>320664722.58999997</v>
      </c>
      <c r="G16" s="11" t="s">
        <v>417</v>
      </c>
      <c r="H16" s="11" t="s">
        <v>417</v>
      </c>
      <c r="I16" s="11">
        <v>874967982.13499999</v>
      </c>
    </row>
    <row r="17" spans="1:9" ht="12" customHeight="1" x14ac:dyDescent="0.2">
      <c r="A17" s="2" t="str">
        <f>"Aug "&amp;RIGHT(A6,4)</f>
        <v>Aug 2025</v>
      </c>
      <c r="B17" s="11">
        <v>1248016744.96</v>
      </c>
      <c r="C17" s="11" t="s">
        <v>417</v>
      </c>
      <c r="D17" s="11">
        <v>359250436.5</v>
      </c>
      <c r="E17" s="11">
        <v>286390542.19999999</v>
      </c>
      <c r="F17" s="11">
        <v>86667319.540000007</v>
      </c>
      <c r="G17" s="11" t="s">
        <v>417</v>
      </c>
      <c r="H17" s="11" t="s">
        <v>417</v>
      </c>
      <c r="I17" s="11">
        <v>1980325043.2</v>
      </c>
    </row>
    <row r="18" spans="1:9" ht="12" customHeight="1" x14ac:dyDescent="0.2">
      <c r="A18" s="2" t="str">
        <f>"Sep "&amp;RIGHT(A6,4)</f>
        <v>Sep 2025</v>
      </c>
      <c r="B18" s="11">
        <v>2253162269.1199999</v>
      </c>
      <c r="C18" s="11" t="s">
        <v>417</v>
      </c>
      <c r="D18" s="11">
        <v>730033837.08000004</v>
      </c>
      <c r="E18" s="11">
        <v>470296075.85000002</v>
      </c>
      <c r="F18" s="11">
        <v>72967439.909999996</v>
      </c>
      <c r="G18" s="11">
        <v>216559967</v>
      </c>
      <c r="H18" s="11">
        <v>38842215</v>
      </c>
      <c r="I18" s="11">
        <v>3781861803.96</v>
      </c>
    </row>
    <row r="19" spans="1:9" ht="12" customHeight="1" x14ac:dyDescent="0.2">
      <c r="A19" s="12" t="s">
        <v>55</v>
      </c>
      <c r="B19" s="13">
        <v>18899229580.165001</v>
      </c>
      <c r="C19" s="13" t="s">
        <v>417</v>
      </c>
      <c r="D19" s="13">
        <v>6076746327.1700001</v>
      </c>
      <c r="E19" s="13">
        <v>4257079217.5799999</v>
      </c>
      <c r="F19" s="13">
        <v>739889995.27999997</v>
      </c>
      <c r="G19" s="13">
        <v>409789534</v>
      </c>
      <c r="H19" s="13">
        <v>242065201</v>
      </c>
      <c r="I19" s="13">
        <v>30624799855.195</v>
      </c>
    </row>
    <row r="20" spans="1:9" ht="12" customHeight="1" x14ac:dyDescent="0.2">
      <c r="A20" s="14" t="s">
        <v>419</v>
      </c>
      <c r="B20" s="15">
        <v>12887898810.870001</v>
      </c>
      <c r="C20" s="15" t="s">
        <v>417</v>
      </c>
      <c r="D20" s="15">
        <v>4157894794.6999998</v>
      </c>
      <c r="E20" s="15">
        <v>2564314467.6599998</v>
      </c>
      <c r="F20" s="15">
        <v>7340612.3300000001</v>
      </c>
      <c r="G20" s="15">
        <v>118251205</v>
      </c>
      <c r="H20" s="15">
        <v>150801598</v>
      </c>
      <c r="I20" s="15">
        <v>19886501488.560001</v>
      </c>
    </row>
    <row r="21" spans="1:9" ht="12" customHeight="1" x14ac:dyDescent="0.2">
      <c r="A21" s="3" t="str">
        <f>"FY "&amp;RIGHT(A6,4)+1</f>
        <v>FY 2026</v>
      </c>
    </row>
    <row r="22" spans="1:9" ht="12" customHeight="1" x14ac:dyDescent="0.2">
      <c r="A22" s="2" t="str">
        <f>"Oct "&amp;RIGHT(A6,4)</f>
        <v>Oct 2025</v>
      </c>
      <c r="B22" s="11">
        <v>2315268036.0349998</v>
      </c>
      <c r="C22" s="11" t="s">
        <v>417</v>
      </c>
      <c r="D22" s="11">
        <v>736794215.24000001</v>
      </c>
      <c r="E22" s="11">
        <v>405920990.62</v>
      </c>
      <c r="F22" s="11">
        <v>39468.410000000003</v>
      </c>
      <c r="G22" s="11" t="s">
        <v>417</v>
      </c>
      <c r="H22" s="11" t="s">
        <v>417</v>
      </c>
      <c r="I22" s="11">
        <v>3458022710.3049998</v>
      </c>
    </row>
    <row r="23" spans="1:9" ht="12" customHeight="1" x14ac:dyDescent="0.2">
      <c r="A23" s="2" t="str">
        <f>"Nov "&amp;RIGHT(A6,4)</f>
        <v>Nov 2025</v>
      </c>
      <c r="B23" s="11">
        <v>1698942825.4749999</v>
      </c>
      <c r="C23" s="11" t="s">
        <v>417</v>
      </c>
      <c r="D23" s="11">
        <v>551257312.71000004</v>
      </c>
      <c r="E23" s="11">
        <v>311089111.37</v>
      </c>
      <c r="F23" s="11">
        <v>10237.969999999999</v>
      </c>
      <c r="G23" s="11" t="s">
        <v>417</v>
      </c>
      <c r="H23" s="11" t="s">
        <v>417</v>
      </c>
      <c r="I23" s="11">
        <v>2561299487.5250001</v>
      </c>
    </row>
    <row r="24" spans="1:9" ht="12" customHeight="1" x14ac:dyDescent="0.2">
      <c r="A24" s="2" t="str">
        <f>"Dec "&amp;RIGHT(A6,4)</f>
        <v>Dec 2025</v>
      </c>
      <c r="B24" s="11">
        <v>1588675867.76</v>
      </c>
      <c r="C24" s="11" t="s">
        <v>417</v>
      </c>
      <c r="D24" s="11">
        <v>505096973.62</v>
      </c>
      <c r="E24" s="11">
        <v>388396404.50999999</v>
      </c>
      <c r="F24" s="11">
        <v>2354019.69</v>
      </c>
      <c r="G24" s="11">
        <v>50639271</v>
      </c>
      <c r="H24" s="11">
        <v>103451576</v>
      </c>
      <c r="I24" s="11">
        <v>2638614112.5799999</v>
      </c>
    </row>
    <row r="25" spans="1:9" ht="12" customHeight="1" x14ac:dyDescent="0.2">
      <c r="A25" s="2" t="str">
        <f>"Jan "&amp;RIGHT(A6,4)+1</f>
        <v>Jan 2026</v>
      </c>
      <c r="B25" s="11">
        <v>1765586313.2449999</v>
      </c>
      <c r="C25" s="11" t="s">
        <v>417</v>
      </c>
      <c r="D25" s="11">
        <v>551153142.38999999</v>
      </c>
      <c r="E25" s="11">
        <v>332772982.81</v>
      </c>
      <c r="F25" s="11">
        <v>909278.01</v>
      </c>
      <c r="G25" s="11" t="s">
        <v>417</v>
      </c>
      <c r="H25" s="11" t="s">
        <v>417</v>
      </c>
      <c r="I25" s="11">
        <v>2650421716.4549999</v>
      </c>
    </row>
    <row r="26" spans="1:9" ht="12" customHeight="1" x14ac:dyDescent="0.2">
      <c r="A26" s="2" t="str">
        <f>"Feb "&amp;RIGHT(A6,4)+1</f>
        <v>Feb 2026</v>
      </c>
      <c r="B26" s="11">
        <v>1846788055.9949999</v>
      </c>
      <c r="C26" s="11" t="s">
        <v>417</v>
      </c>
      <c r="D26" s="11">
        <v>599050987.05999994</v>
      </c>
      <c r="E26" s="11">
        <v>347979651.62</v>
      </c>
      <c r="F26" s="11">
        <v>243428.53</v>
      </c>
      <c r="G26" s="11" t="s">
        <v>417</v>
      </c>
      <c r="H26" s="11" t="s">
        <v>417</v>
      </c>
      <c r="I26" s="11">
        <v>2794062123.2049999</v>
      </c>
    </row>
    <row r="27" spans="1:9" ht="12" customHeight="1" x14ac:dyDescent="0.2">
      <c r="A27" s="2" t="str">
        <f>"Mar "&amp;RIGHT(A6,4)+1</f>
        <v>Mar 2026</v>
      </c>
      <c r="B27" s="11">
        <v>1926198623.9849999</v>
      </c>
      <c r="C27" s="11" t="s">
        <v>417</v>
      </c>
      <c r="D27" s="11">
        <v>643654852.83000004</v>
      </c>
      <c r="E27" s="11">
        <v>471327285.05000001</v>
      </c>
      <c r="F27" s="11">
        <v>3892409.42</v>
      </c>
      <c r="G27" s="11">
        <v>58707350</v>
      </c>
      <c r="H27" s="11">
        <v>47191528</v>
      </c>
      <c r="I27" s="11">
        <v>3150972049.2849998</v>
      </c>
    </row>
    <row r="28" spans="1:9" ht="12" customHeight="1" x14ac:dyDescent="0.2">
      <c r="A28" s="2" t="str">
        <f>"Apr "&amp;RIGHT(A6,4)+1</f>
        <v>Apr 2026</v>
      </c>
      <c r="B28" s="11">
        <v>1955327894.2449999</v>
      </c>
      <c r="C28" s="11" t="s">
        <v>417</v>
      </c>
      <c r="D28" s="11">
        <v>656286984.29999995</v>
      </c>
      <c r="E28" s="11">
        <v>378893584.88</v>
      </c>
      <c r="F28" s="11">
        <v>176748.77</v>
      </c>
      <c r="G28" s="11" t="s">
        <v>417</v>
      </c>
      <c r="H28" s="11" t="s">
        <v>417</v>
      </c>
      <c r="I28" s="11">
        <v>2990685212.1950002</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9" ht="12" customHeight="1" x14ac:dyDescent="0.2">
      <c r="A33" s="2" t="str">
        <f>"Sep "&amp;RIGHT(A6,4)+1</f>
        <v>Sep 2026</v>
      </c>
      <c r="B33" s="11" t="s">
        <v>417</v>
      </c>
      <c r="C33" s="11" t="s">
        <v>417</v>
      </c>
      <c r="D33" s="11" t="s">
        <v>417</v>
      </c>
      <c r="E33" s="11" t="s">
        <v>417</v>
      </c>
      <c r="F33" s="11" t="s">
        <v>417</v>
      </c>
      <c r="G33" s="11" t="s">
        <v>417</v>
      </c>
      <c r="H33" s="11" t="s">
        <v>417</v>
      </c>
      <c r="I33" s="11" t="s">
        <v>417</v>
      </c>
    </row>
    <row r="34" spans="1:9" ht="12" customHeight="1" x14ac:dyDescent="0.2">
      <c r="A34" s="12" t="s">
        <v>55</v>
      </c>
      <c r="B34" s="13">
        <v>13096787616.74</v>
      </c>
      <c r="C34" s="13" t="s">
        <v>417</v>
      </c>
      <c r="D34" s="13">
        <v>4243294468.1500001</v>
      </c>
      <c r="E34" s="13">
        <v>2636380010.8600001</v>
      </c>
      <c r="F34" s="13">
        <v>7625590.7999999998</v>
      </c>
      <c r="G34" s="13">
        <v>109346621</v>
      </c>
      <c r="H34" s="13">
        <v>150643104</v>
      </c>
      <c r="I34" s="13">
        <v>20244077411.549999</v>
      </c>
    </row>
    <row r="35" spans="1:9" ht="12" customHeight="1" x14ac:dyDescent="0.2">
      <c r="A35" s="14" t="str">
        <f>"Total "&amp;MID(A20,7,LEN(A20)-13)&amp;" Months"</f>
        <v>Total 7 Months</v>
      </c>
      <c r="B35" s="15">
        <v>13096787616.74</v>
      </c>
      <c r="C35" s="15" t="s">
        <v>417</v>
      </c>
      <c r="D35" s="15">
        <v>4243294468.1500001</v>
      </c>
      <c r="E35" s="15">
        <v>2636380010.8600001</v>
      </c>
      <c r="F35" s="15">
        <v>7625590.7999999998</v>
      </c>
      <c r="G35" s="15">
        <v>109346621</v>
      </c>
      <c r="H35" s="15">
        <v>150643104</v>
      </c>
      <c r="I35" s="15">
        <v>20244077411.549999</v>
      </c>
    </row>
    <row r="36" spans="1:9" ht="12" customHeight="1" x14ac:dyDescent="0.2">
      <c r="A36" s="75"/>
      <c r="B36" s="75"/>
      <c r="C36" s="75"/>
      <c r="D36" s="75"/>
      <c r="E36" s="75"/>
      <c r="F36" s="75"/>
      <c r="G36" s="75"/>
      <c r="H36" s="75"/>
    </row>
    <row r="37" spans="1:9" ht="333" customHeight="1" x14ac:dyDescent="0.2">
      <c r="A37" s="76" t="s">
        <v>413</v>
      </c>
      <c r="B37" s="76"/>
      <c r="C37" s="76"/>
      <c r="D37" s="76"/>
      <c r="E37" s="76"/>
      <c r="F37" s="76"/>
      <c r="G37" s="76"/>
      <c r="H37" s="76"/>
      <c r="I37" s="118"/>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activeCell="K1" sqref="K1"/>
    </sheetView>
  </sheetViews>
  <sheetFormatPr defaultRowHeight="12.75" x14ac:dyDescent="0.2"/>
  <cols>
    <col min="1" max="1" width="11.42578125" customWidth="1"/>
    <col min="2" max="2" width="11.7109375" customWidth="1"/>
    <col min="3" max="7" width="11.42578125" customWidth="1"/>
    <col min="8" max="8" width="12.42578125" customWidth="1"/>
    <col min="9" max="9" width="11.42578125" customWidth="1"/>
    <col min="10" max="11" width="15.7109375" customWidth="1"/>
  </cols>
  <sheetData>
    <row r="1" spans="1:11" ht="12" customHeight="1" x14ac:dyDescent="0.2">
      <c r="A1" s="77" t="s">
        <v>438</v>
      </c>
      <c r="B1" s="77"/>
      <c r="C1" s="77"/>
      <c r="D1" s="77"/>
      <c r="E1" s="77"/>
      <c r="F1" s="77"/>
      <c r="G1" s="77"/>
      <c r="H1" s="77"/>
      <c r="I1" s="77"/>
      <c r="J1" s="87"/>
      <c r="K1" s="74">
        <v>46213</v>
      </c>
    </row>
    <row r="2" spans="1:11" ht="12" customHeight="1" x14ac:dyDescent="0.2">
      <c r="A2" s="78" t="s">
        <v>319</v>
      </c>
      <c r="B2" s="78"/>
      <c r="C2" s="78"/>
      <c r="D2" s="78"/>
      <c r="E2" s="78"/>
      <c r="F2" s="78"/>
      <c r="G2" s="78"/>
      <c r="H2" s="78"/>
      <c r="I2" s="78"/>
      <c r="J2" s="88"/>
      <c r="K2" s="1"/>
    </row>
    <row r="3" spans="1:11" ht="24" customHeight="1" x14ac:dyDescent="0.2">
      <c r="A3" s="79" t="s">
        <v>50</v>
      </c>
      <c r="B3" s="83" t="s">
        <v>320</v>
      </c>
      <c r="C3" s="83" t="s">
        <v>51</v>
      </c>
      <c r="D3" s="83" t="s">
        <v>52</v>
      </c>
      <c r="E3" s="81" t="s">
        <v>53</v>
      </c>
      <c r="F3" s="82"/>
      <c r="G3" s="83" t="s">
        <v>193</v>
      </c>
      <c r="H3" s="83" t="s">
        <v>310</v>
      </c>
      <c r="I3" s="83" t="s">
        <v>258</v>
      </c>
      <c r="J3" s="83" t="s">
        <v>355</v>
      </c>
      <c r="K3" s="86" t="s">
        <v>54</v>
      </c>
    </row>
    <row r="4" spans="1:11" ht="24" customHeight="1" x14ac:dyDescent="0.2">
      <c r="A4" s="80"/>
      <c r="B4" s="82"/>
      <c r="C4" s="82"/>
      <c r="D4" s="82"/>
      <c r="E4" s="10" t="s">
        <v>192</v>
      </c>
      <c r="F4" s="10" t="s">
        <v>336</v>
      </c>
      <c r="G4" s="82"/>
      <c r="H4" s="82"/>
      <c r="I4" s="82"/>
      <c r="J4" s="89"/>
      <c r="K4" s="81"/>
    </row>
    <row r="5" spans="1:11" ht="12" customHeight="1" x14ac:dyDescent="0.2">
      <c r="A5" s="1"/>
      <c r="B5" s="75" t="str">
        <f>REPT("-",125)&amp;" Dollars "&amp;REPT("-",135)</f>
        <v>----------------------------------------------------------------------------------------------------------------------------- Dollars ---------------------------------------------------------------------------------------------------------------------------------------</v>
      </c>
      <c r="C5" s="75"/>
      <c r="D5" s="75"/>
      <c r="E5" s="75"/>
      <c r="F5" s="75"/>
      <c r="G5" s="75"/>
      <c r="H5" s="75"/>
      <c r="I5" s="75"/>
      <c r="J5" s="75"/>
      <c r="K5" s="75"/>
    </row>
    <row r="6" spans="1:11" ht="12" customHeight="1" x14ac:dyDescent="0.2">
      <c r="A6" s="3" t="s">
        <v>418</v>
      </c>
    </row>
    <row r="7" spans="1:11" ht="12" customHeight="1" x14ac:dyDescent="0.2">
      <c r="A7" s="2" t="str">
        <f>"Oct "&amp;RIGHT(A6,4)-1</f>
        <v>Oct 2024</v>
      </c>
      <c r="B7" s="11">
        <v>8539106128</v>
      </c>
      <c r="C7" s="11">
        <v>3343283894.8699999</v>
      </c>
      <c r="D7" s="11">
        <v>480940.67</v>
      </c>
      <c r="E7" s="11">
        <v>1206412049</v>
      </c>
      <c r="F7" s="11">
        <v>23640029.861499999</v>
      </c>
      <c r="G7" s="11">
        <v>205984406.412</v>
      </c>
      <c r="H7" s="11">
        <v>6727854</v>
      </c>
      <c r="I7" s="11" t="s">
        <v>417</v>
      </c>
      <c r="J7" s="11" t="s">
        <v>417</v>
      </c>
      <c r="K7" s="11">
        <v>13325635302.813499</v>
      </c>
    </row>
    <row r="8" spans="1:11" ht="12" customHeight="1" x14ac:dyDescent="0.2">
      <c r="A8" s="2" t="str">
        <f>"Nov "&amp;RIGHT(A6,4)-1</f>
        <v>Nov 2024</v>
      </c>
      <c r="B8" s="11">
        <v>8394858672</v>
      </c>
      <c r="C8" s="11">
        <v>2586448452.9699998</v>
      </c>
      <c r="D8" s="11">
        <v>378887.96</v>
      </c>
      <c r="E8" s="11">
        <v>601993892</v>
      </c>
      <c r="F8" s="11">
        <v>23617313.781399999</v>
      </c>
      <c r="G8" s="11">
        <v>183556677.50639999</v>
      </c>
      <c r="H8" s="11">
        <v>16336095</v>
      </c>
      <c r="I8" s="11" t="s">
        <v>417</v>
      </c>
      <c r="J8" s="11" t="s">
        <v>417</v>
      </c>
      <c r="K8" s="11">
        <v>11807189991.2178</v>
      </c>
    </row>
    <row r="9" spans="1:11" ht="12" customHeight="1" x14ac:dyDescent="0.2">
      <c r="A9" s="2" t="str">
        <f>"Dec "&amp;RIGHT(A6,4)-1</f>
        <v>Dec 2024</v>
      </c>
      <c r="B9" s="11">
        <v>9670705114</v>
      </c>
      <c r="C9" s="11">
        <v>2569497713.9000001</v>
      </c>
      <c r="D9" s="11">
        <v>334721.40000000002</v>
      </c>
      <c r="E9" s="11">
        <v>588481577</v>
      </c>
      <c r="F9" s="11">
        <v>22913652.0517</v>
      </c>
      <c r="G9" s="11">
        <v>190150341.85370001</v>
      </c>
      <c r="H9" s="11">
        <v>14240273</v>
      </c>
      <c r="I9" s="11">
        <v>10254443</v>
      </c>
      <c r="J9" s="11" t="s">
        <v>417</v>
      </c>
      <c r="K9" s="11">
        <v>13066577836.2054</v>
      </c>
    </row>
    <row r="10" spans="1:11" ht="12" customHeight="1" x14ac:dyDescent="0.2">
      <c r="A10" s="2" t="str">
        <f>"Jan "&amp;RIGHT(A6,4)</f>
        <v>Jan 2025</v>
      </c>
      <c r="B10" s="11">
        <v>7996227798</v>
      </c>
      <c r="C10" s="11">
        <v>2692655187.0300002</v>
      </c>
      <c r="D10" s="11">
        <v>412914.82</v>
      </c>
      <c r="E10" s="11">
        <v>594384108</v>
      </c>
      <c r="F10" s="11">
        <v>23061701.972899999</v>
      </c>
      <c r="G10" s="11">
        <v>136999399.71990001</v>
      </c>
      <c r="H10" s="11">
        <v>14237741</v>
      </c>
      <c r="I10" s="11" t="s">
        <v>417</v>
      </c>
      <c r="J10" s="11" t="s">
        <v>417</v>
      </c>
      <c r="K10" s="11">
        <v>11457978850.542801</v>
      </c>
    </row>
    <row r="11" spans="1:11" ht="12" customHeight="1" x14ac:dyDescent="0.2">
      <c r="A11" s="2" t="str">
        <f>"Feb "&amp;RIGHT(A6,4)</f>
        <v>Feb 2025</v>
      </c>
      <c r="B11" s="11">
        <v>7941211272</v>
      </c>
      <c r="C11" s="11">
        <v>2738492778.73</v>
      </c>
      <c r="D11" s="11">
        <v>389433.81</v>
      </c>
      <c r="E11" s="11">
        <v>566995368</v>
      </c>
      <c r="F11" s="11">
        <v>23199240.335299999</v>
      </c>
      <c r="G11" s="11">
        <v>104308970.7304</v>
      </c>
      <c r="H11" s="11">
        <v>13849353</v>
      </c>
      <c r="I11" s="11" t="s">
        <v>417</v>
      </c>
      <c r="J11" s="11" t="s">
        <v>417</v>
      </c>
      <c r="K11" s="11">
        <v>11388446416.6057</v>
      </c>
    </row>
    <row r="12" spans="1:11" ht="12" customHeight="1" x14ac:dyDescent="0.2">
      <c r="A12" s="2" t="str">
        <f>"Mar "&amp;RIGHT(A6,4)</f>
        <v>Mar 2025</v>
      </c>
      <c r="B12" s="11">
        <v>9378456445</v>
      </c>
      <c r="C12" s="11">
        <v>3000881675.23</v>
      </c>
      <c r="D12" s="11">
        <v>383294.17</v>
      </c>
      <c r="E12" s="11">
        <v>575755151</v>
      </c>
      <c r="F12" s="11">
        <v>23931240.005399998</v>
      </c>
      <c r="G12" s="11">
        <v>131230737.3008</v>
      </c>
      <c r="H12" s="11">
        <v>12369418</v>
      </c>
      <c r="I12" s="11">
        <v>5925816</v>
      </c>
      <c r="J12" s="11" t="s">
        <v>417</v>
      </c>
      <c r="K12" s="11">
        <v>13128933776.7062</v>
      </c>
    </row>
    <row r="13" spans="1:11" ht="12" customHeight="1" x14ac:dyDescent="0.2">
      <c r="A13" s="2" t="str">
        <f>"Apr "&amp;RIGHT(A6,4)</f>
        <v>Apr 2025</v>
      </c>
      <c r="B13" s="11">
        <v>7946955580</v>
      </c>
      <c r="C13" s="11">
        <v>2955241785.8299999</v>
      </c>
      <c r="D13" s="11">
        <v>416043.05</v>
      </c>
      <c r="E13" s="11">
        <v>605571684</v>
      </c>
      <c r="F13" s="11">
        <v>23467497.645500001</v>
      </c>
      <c r="G13" s="11">
        <v>103927406.36409999</v>
      </c>
      <c r="H13" s="11">
        <v>14572662</v>
      </c>
      <c r="I13" s="11" t="s">
        <v>417</v>
      </c>
      <c r="J13" s="11" t="s">
        <v>417</v>
      </c>
      <c r="K13" s="11">
        <v>11650152658.889601</v>
      </c>
    </row>
    <row r="14" spans="1:11" ht="12" customHeight="1" x14ac:dyDescent="0.2">
      <c r="A14" s="2" t="str">
        <f>"May "&amp;RIGHT(A6,4)</f>
        <v>May 2025</v>
      </c>
      <c r="B14" s="11">
        <v>7907765276</v>
      </c>
      <c r="C14" s="11">
        <v>2809084431.77</v>
      </c>
      <c r="D14" s="11">
        <v>409996.54</v>
      </c>
      <c r="E14" s="11">
        <v>577595103</v>
      </c>
      <c r="F14" s="11">
        <v>23530733.575599998</v>
      </c>
      <c r="G14" s="11">
        <v>117529409.722</v>
      </c>
      <c r="H14" s="11">
        <v>15192049</v>
      </c>
      <c r="I14" s="11" t="s">
        <v>417</v>
      </c>
      <c r="J14" s="11" t="s">
        <v>417</v>
      </c>
      <c r="K14" s="11">
        <v>11451106999.607599</v>
      </c>
    </row>
    <row r="15" spans="1:11" ht="12" customHeight="1" x14ac:dyDescent="0.2">
      <c r="A15" s="2" t="str">
        <f>"Jun "&amp;RIGHT(A6,4)</f>
        <v>Jun 2025</v>
      </c>
      <c r="B15" s="11">
        <v>9334330447</v>
      </c>
      <c r="C15" s="11">
        <v>1292059105.5699999</v>
      </c>
      <c r="D15" s="11">
        <v>172457.82</v>
      </c>
      <c r="E15" s="11">
        <v>592079319</v>
      </c>
      <c r="F15" s="11">
        <v>23163139.802099999</v>
      </c>
      <c r="G15" s="11">
        <v>177061510.98769999</v>
      </c>
      <c r="H15" s="11">
        <v>11184553</v>
      </c>
      <c r="I15" s="11">
        <v>16376792</v>
      </c>
      <c r="J15" s="11" t="s">
        <v>417</v>
      </c>
      <c r="K15" s="11">
        <v>11446427325.1798</v>
      </c>
    </row>
    <row r="16" spans="1:11" ht="12" customHeight="1" x14ac:dyDescent="0.2">
      <c r="A16" s="2" t="str">
        <f>"Jul "&amp;RIGHT(A6,4)</f>
        <v>Jul 2025</v>
      </c>
      <c r="B16" s="11">
        <v>7851543994</v>
      </c>
      <c r="C16" s="11">
        <v>874967982.13499999</v>
      </c>
      <c r="D16" s="11">
        <v>245327.53</v>
      </c>
      <c r="E16" s="11">
        <v>585615087</v>
      </c>
      <c r="F16" s="11">
        <v>23425509.7663</v>
      </c>
      <c r="G16" s="11">
        <v>130210778.5914</v>
      </c>
      <c r="H16" s="11">
        <v>8636647</v>
      </c>
      <c r="I16" s="11" t="s">
        <v>417</v>
      </c>
      <c r="J16" s="11" t="s">
        <v>417</v>
      </c>
      <c r="K16" s="11">
        <v>9474645326.0226994</v>
      </c>
    </row>
    <row r="17" spans="1:11" ht="12" customHeight="1" x14ac:dyDescent="0.2">
      <c r="A17" s="2" t="str">
        <f>"Aug "&amp;RIGHT(A6,4)</f>
        <v>Aug 2025</v>
      </c>
      <c r="B17" s="11">
        <v>7819790595</v>
      </c>
      <c r="C17" s="11">
        <v>1980325043.2</v>
      </c>
      <c r="D17" s="11">
        <v>197870.17499999999</v>
      </c>
      <c r="E17" s="11">
        <v>575065348</v>
      </c>
      <c r="F17" s="11">
        <v>22694676.360599998</v>
      </c>
      <c r="G17" s="11">
        <v>125439340.89569999</v>
      </c>
      <c r="H17" s="11">
        <v>11629562</v>
      </c>
      <c r="I17" s="11" t="s">
        <v>417</v>
      </c>
      <c r="J17" s="11" t="s">
        <v>417</v>
      </c>
      <c r="K17" s="11">
        <v>10535142435.6313</v>
      </c>
    </row>
    <row r="18" spans="1:11" ht="12" customHeight="1" x14ac:dyDescent="0.2">
      <c r="A18" s="2" t="str">
        <f>"Sep "&amp;RIGHT(A6,4)</f>
        <v>Sep 2025</v>
      </c>
      <c r="B18" s="11">
        <v>9809416206</v>
      </c>
      <c r="C18" s="11">
        <v>3781861803.96</v>
      </c>
      <c r="D18" s="11">
        <v>427156.6875</v>
      </c>
      <c r="E18" s="11">
        <v>723836224</v>
      </c>
      <c r="F18" s="11">
        <v>95406939.265900001</v>
      </c>
      <c r="G18" s="11">
        <v>239326493.57589999</v>
      </c>
      <c r="H18" s="11">
        <v>24894893</v>
      </c>
      <c r="I18" s="11">
        <v>15228790</v>
      </c>
      <c r="J18" s="11" t="s">
        <v>417</v>
      </c>
      <c r="K18" s="11">
        <v>14690398506.4893</v>
      </c>
    </row>
    <row r="19" spans="1:11" ht="12" customHeight="1" x14ac:dyDescent="0.2">
      <c r="A19" s="12" t="s">
        <v>55</v>
      </c>
      <c r="B19" s="13">
        <v>102590367527</v>
      </c>
      <c r="C19" s="13">
        <v>30624799855.195</v>
      </c>
      <c r="D19" s="13">
        <v>4249044.6325000003</v>
      </c>
      <c r="E19" s="13">
        <v>7793784910</v>
      </c>
      <c r="F19" s="13">
        <v>352051674.4242</v>
      </c>
      <c r="G19" s="13">
        <v>1845725473.6600001</v>
      </c>
      <c r="H19" s="13">
        <v>163871100</v>
      </c>
      <c r="I19" s="13">
        <v>47785841</v>
      </c>
      <c r="J19" s="13" t="s">
        <v>417</v>
      </c>
      <c r="K19" s="13">
        <v>143422635425.91171</v>
      </c>
    </row>
    <row r="20" spans="1:11" ht="12" customHeight="1" x14ac:dyDescent="0.2">
      <c r="A20" s="14" t="s">
        <v>419</v>
      </c>
      <c r="B20" s="15">
        <v>59867521009</v>
      </c>
      <c r="C20" s="15">
        <v>19886501488.560001</v>
      </c>
      <c r="D20" s="15">
        <v>2796235.88</v>
      </c>
      <c r="E20" s="15">
        <v>4739593829</v>
      </c>
      <c r="F20" s="15">
        <v>163830675.65369999</v>
      </c>
      <c r="G20" s="15">
        <v>1056157939.8873</v>
      </c>
      <c r="H20" s="15">
        <v>92333396</v>
      </c>
      <c r="I20" s="15">
        <v>16180259</v>
      </c>
      <c r="J20" s="15" t="s">
        <v>417</v>
      </c>
      <c r="K20" s="15">
        <v>85824914832.981003</v>
      </c>
    </row>
    <row r="21" spans="1:11" ht="12" customHeight="1" x14ac:dyDescent="0.2">
      <c r="A21" s="3" t="str">
        <f>"FY "&amp;RIGHT(A6,4)+1</f>
        <v>FY 2026</v>
      </c>
    </row>
    <row r="22" spans="1:11" ht="12" customHeight="1" x14ac:dyDescent="0.2">
      <c r="A22" s="2" t="str">
        <f>"Oct "&amp;RIGHT(A6,4)</f>
        <v>Oct 2025</v>
      </c>
      <c r="B22" s="11">
        <v>7811572245</v>
      </c>
      <c r="C22" s="11">
        <v>3458022710.3049998</v>
      </c>
      <c r="D22" s="11">
        <v>423634.64250000002</v>
      </c>
      <c r="E22" s="11">
        <v>1113226194</v>
      </c>
      <c r="F22" s="11">
        <v>23215852.9285</v>
      </c>
      <c r="G22" s="11">
        <v>137037325.47620001</v>
      </c>
      <c r="H22" s="11">
        <v>35005</v>
      </c>
      <c r="I22" s="11" t="s">
        <v>417</v>
      </c>
      <c r="J22" s="11" t="s">
        <v>417</v>
      </c>
      <c r="K22" s="11">
        <v>12543532967.3522</v>
      </c>
    </row>
    <row r="23" spans="1:11" ht="12" customHeight="1" x14ac:dyDescent="0.2">
      <c r="A23" s="2" t="str">
        <f>"Nov "&amp;RIGHT(A6,4)</f>
        <v>Nov 2025</v>
      </c>
      <c r="B23" s="11">
        <v>7688620280</v>
      </c>
      <c r="C23" s="11">
        <v>2561299487.5250001</v>
      </c>
      <c r="D23" s="11">
        <v>326623.64750000002</v>
      </c>
      <c r="E23" s="11">
        <v>596256993</v>
      </c>
      <c r="F23" s="11">
        <v>23717999.003600001</v>
      </c>
      <c r="G23" s="11">
        <v>132704105.4307</v>
      </c>
      <c r="H23" s="11">
        <v>15276567</v>
      </c>
      <c r="I23" s="11" t="s">
        <v>417</v>
      </c>
      <c r="J23" s="11" t="s">
        <v>417</v>
      </c>
      <c r="K23" s="11">
        <v>11018202055.6068</v>
      </c>
    </row>
    <row r="24" spans="1:11" ht="12" customHeight="1" x14ac:dyDescent="0.2">
      <c r="A24" s="2" t="str">
        <f>"Dec "&amp;RIGHT(A6,4)</f>
        <v>Dec 2025</v>
      </c>
      <c r="B24" s="11">
        <v>8728662946</v>
      </c>
      <c r="C24" s="11">
        <v>2638614112.5799999</v>
      </c>
      <c r="D24" s="11">
        <v>299010.36249999999</v>
      </c>
      <c r="E24" s="11">
        <v>627948223</v>
      </c>
      <c r="F24" s="11">
        <v>52301921.992399998</v>
      </c>
      <c r="G24" s="11">
        <v>172453689.36410001</v>
      </c>
      <c r="H24" s="11">
        <v>8392903</v>
      </c>
      <c r="I24" s="11">
        <v>11170665</v>
      </c>
      <c r="J24" s="11" t="s">
        <v>417</v>
      </c>
      <c r="K24" s="11">
        <v>12239843471.299</v>
      </c>
    </row>
    <row r="25" spans="1:11" ht="12" customHeight="1" x14ac:dyDescent="0.2">
      <c r="A25" s="2" t="str">
        <f>"Jan "&amp;RIGHT(A6,4)+1</f>
        <v>Jan 2026</v>
      </c>
      <c r="B25" s="11">
        <v>7286742105</v>
      </c>
      <c r="C25" s="11">
        <v>2650421716.4549999</v>
      </c>
      <c r="D25" s="11">
        <v>359210.315</v>
      </c>
      <c r="E25" s="11">
        <v>591392671</v>
      </c>
      <c r="F25" s="11">
        <v>22068874.421</v>
      </c>
      <c r="G25" s="11">
        <v>72896170.698500007</v>
      </c>
      <c r="H25" s="11">
        <v>13619703</v>
      </c>
      <c r="I25" s="11" t="s">
        <v>417</v>
      </c>
      <c r="J25" s="11" t="s">
        <v>417</v>
      </c>
      <c r="K25" s="11">
        <v>10637500450.8895</v>
      </c>
    </row>
    <row r="26" spans="1:11" ht="12" customHeight="1" x14ac:dyDescent="0.2">
      <c r="A26" s="2" t="str">
        <f>"Feb "&amp;RIGHT(A6,4)+1</f>
        <v>Feb 2026</v>
      </c>
      <c r="B26" s="11">
        <v>7156403875</v>
      </c>
      <c r="C26" s="11">
        <v>2794062123.2049999</v>
      </c>
      <c r="D26" s="11">
        <v>360627.875</v>
      </c>
      <c r="E26" s="11">
        <v>546268852</v>
      </c>
      <c r="F26" s="11">
        <v>23212098.3178</v>
      </c>
      <c r="G26" s="11">
        <v>62278149.688100003</v>
      </c>
      <c r="H26" s="11">
        <v>8869884</v>
      </c>
      <c r="I26" s="11" t="s">
        <v>417</v>
      </c>
      <c r="J26" s="11" t="s">
        <v>417</v>
      </c>
      <c r="K26" s="11">
        <v>10591455610.085899</v>
      </c>
    </row>
    <row r="27" spans="1:11" ht="12" customHeight="1" x14ac:dyDescent="0.2">
      <c r="A27" s="2" t="str">
        <f>"Mar "&amp;RIGHT(A6,4)+1</f>
        <v>Mar 2026</v>
      </c>
      <c r="B27" s="11">
        <v>8432918057</v>
      </c>
      <c r="C27" s="11">
        <v>3150972049.2849998</v>
      </c>
      <c r="D27" s="11">
        <v>380208.815</v>
      </c>
      <c r="E27" s="11">
        <v>594088207</v>
      </c>
      <c r="F27" s="11">
        <v>55526834.803099997</v>
      </c>
      <c r="G27" s="11">
        <v>115340037.8114</v>
      </c>
      <c r="H27" s="11">
        <v>9145115</v>
      </c>
      <c r="I27" s="11">
        <v>11579487</v>
      </c>
      <c r="J27" s="11" t="s">
        <v>417</v>
      </c>
      <c r="K27" s="11">
        <v>12369949996.7145</v>
      </c>
    </row>
    <row r="28" spans="1:11" ht="12" customHeight="1" x14ac:dyDescent="0.2">
      <c r="A28" s="2" t="str">
        <f>"Apr "&amp;RIGHT(A6,4)+1</f>
        <v>Apr 2026</v>
      </c>
      <c r="B28" s="11">
        <v>6916081866</v>
      </c>
      <c r="C28" s="11">
        <v>2990685212.1950002</v>
      </c>
      <c r="D28" s="11">
        <v>380053.95750000002</v>
      </c>
      <c r="E28" s="11">
        <v>574074014.16670001</v>
      </c>
      <c r="F28" s="11">
        <v>23155700.660999998</v>
      </c>
      <c r="G28" s="11">
        <v>92779181.329099998</v>
      </c>
      <c r="H28" s="11">
        <v>10491909</v>
      </c>
      <c r="I28" s="11" t="s">
        <v>417</v>
      </c>
      <c r="J28" s="11" t="s">
        <v>417</v>
      </c>
      <c r="K28" s="11">
        <v>10607647937.309299</v>
      </c>
    </row>
    <row r="29" spans="1:11"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c r="K29" s="11" t="s">
        <v>417</v>
      </c>
    </row>
    <row r="30" spans="1:11"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c r="K30" s="11" t="s">
        <v>417</v>
      </c>
    </row>
    <row r="31" spans="1:11"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c r="K31" s="11" t="s">
        <v>417</v>
      </c>
    </row>
    <row r="32" spans="1:11"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c r="K32" s="11" t="s">
        <v>417</v>
      </c>
    </row>
    <row r="33" spans="1:11"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c r="K33" s="11" t="s">
        <v>417</v>
      </c>
    </row>
    <row r="34" spans="1:11" ht="12" customHeight="1" x14ac:dyDescent="0.2">
      <c r="A34" s="12" t="s">
        <v>55</v>
      </c>
      <c r="B34" s="13">
        <v>54021001374</v>
      </c>
      <c r="C34" s="13">
        <v>20244077411.549999</v>
      </c>
      <c r="D34" s="13">
        <v>2529369.6150000002</v>
      </c>
      <c r="E34" s="13">
        <v>4643255154.1667004</v>
      </c>
      <c r="F34" s="13">
        <v>223199282.12740001</v>
      </c>
      <c r="G34" s="13">
        <v>785488659.79809999</v>
      </c>
      <c r="H34" s="13">
        <v>65831086</v>
      </c>
      <c r="I34" s="13">
        <v>22750152</v>
      </c>
      <c r="J34" s="13" t="s">
        <v>417</v>
      </c>
      <c r="K34" s="13">
        <v>80008132489.257202</v>
      </c>
    </row>
    <row r="35" spans="1:11" ht="12" customHeight="1" x14ac:dyDescent="0.2">
      <c r="A35" s="14" t="str">
        <f>"Total "&amp;MID(A20,7,LEN(A20)-13)&amp;" Months"</f>
        <v>Total 7 Months</v>
      </c>
      <c r="B35" s="15">
        <v>54021001374</v>
      </c>
      <c r="C35" s="15">
        <v>20244077411.549999</v>
      </c>
      <c r="D35" s="15">
        <v>2529369.6150000002</v>
      </c>
      <c r="E35" s="15">
        <v>4643255154.1667004</v>
      </c>
      <c r="F35" s="15">
        <v>223199282.12740001</v>
      </c>
      <c r="G35" s="15">
        <v>785488659.79809999</v>
      </c>
      <c r="H35" s="15">
        <v>65831086</v>
      </c>
      <c r="I35" s="15">
        <v>22750152</v>
      </c>
      <c r="J35" s="15" t="s">
        <v>417</v>
      </c>
      <c r="K35" s="15">
        <v>80008132489.257202</v>
      </c>
    </row>
    <row r="36" spans="1:11" ht="12" customHeight="1" x14ac:dyDescent="0.2">
      <c r="A36" s="75"/>
      <c r="B36" s="75"/>
      <c r="C36" s="75"/>
      <c r="D36" s="75"/>
      <c r="E36" s="75"/>
      <c r="F36" s="75"/>
      <c r="G36" s="75"/>
      <c r="H36" s="75"/>
      <c r="I36" s="75"/>
      <c r="J36" s="75"/>
      <c r="K36" s="75"/>
    </row>
    <row r="37" spans="1:11" ht="107.45" customHeight="1" x14ac:dyDescent="0.2">
      <c r="A37" s="76" t="s">
        <v>386</v>
      </c>
      <c r="B37" s="76"/>
      <c r="C37" s="76"/>
      <c r="D37" s="76"/>
      <c r="E37" s="76"/>
      <c r="F37" s="76"/>
      <c r="G37" s="76"/>
      <c r="H37" s="76"/>
      <c r="I37" s="76"/>
      <c r="J37" s="76"/>
      <c r="K37" s="76"/>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1:J1"/>
    <mergeCell ref="A2:J2"/>
    <mergeCell ref="A3:A4"/>
    <mergeCell ref="B3:B4"/>
    <mergeCell ref="C3:C4"/>
    <mergeCell ref="D3:D4"/>
    <mergeCell ref="E3:F3"/>
    <mergeCell ref="J3:J4"/>
    <mergeCell ref="A37:K37"/>
    <mergeCell ref="A36:K36"/>
    <mergeCell ref="B5:K5"/>
    <mergeCell ref="G3:G4"/>
    <mergeCell ref="H3:H4"/>
    <mergeCell ref="I3:I4"/>
    <mergeCell ref="K3:K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K37"/>
  <sheetViews>
    <sheetView showGridLines="0" workbookViewId="0">
      <selection activeCell="K1" sqref="K1"/>
    </sheetView>
  </sheetViews>
  <sheetFormatPr defaultRowHeight="12.75" x14ac:dyDescent="0.2"/>
  <cols>
    <col min="1" max="11" width="11.42578125" customWidth="1"/>
  </cols>
  <sheetData>
    <row r="1" spans="1:11" ht="12" customHeight="1" x14ac:dyDescent="0.2">
      <c r="A1" s="77" t="s">
        <v>438</v>
      </c>
      <c r="B1" s="77"/>
      <c r="C1" s="77"/>
      <c r="D1" s="77"/>
      <c r="E1" s="77"/>
      <c r="F1" s="77"/>
      <c r="G1" s="77"/>
      <c r="H1" s="77"/>
      <c r="I1" s="77"/>
      <c r="J1" s="77"/>
      <c r="K1" s="74">
        <v>46213</v>
      </c>
    </row>
    <row r="2" spans="1:11" ht="12" customHeight="1" x14ac:dyDescent="0.2">
      <c r="A2" s="78" t="s">
        <v>139</v>
      </c>
      <c r="B2" s="78"/>
      <c r="C2" s="78"/>
      <c r="D2" s="78"/>
      <c r="E2" s="78"/>
      <c r="F2" s="78"/>
      <c r="G2" s="78"/>
      <c r="H2" s="78"/>
      <c r="I2" s="78"/>
      <c r="J2" s="78"/>
      <c r="K2" s="1"/>
    </row>
    <row r="3" spans="1:11" ht="24" customHeight="1" x14ac:dyDescent="0.2">
      <c r="A3" s="79" t="s">
        <v>50</v>
      </c>
      <c r="B3" s="81" t="s">
        <v>140</v>
      </c>
      <c r="C3" s="81"/>
      <c r="D3" s="82"/>
      <c r="E3" s="81" t="s">
        <v>74</v>
      </c>
      <c r="F3" s="81"/>
      <c r="G3" s="82"/>
      <c r="H3" s="81" t="s">
        <v>141</v>
      </c>
      <c r="I3" s="81"/>
      <c r="J3" s="82"/>
      <c r="K3" s="86" t="s">
        <v>142</v>
      </c>
    </row>
    <row r="4" spans="1:11" ht="24" customHeight="1" x14ac:dyDescent="0.2">
      <c r="A4" s="80"/>
      <c r="B4" s="10" t="s">
        <v>78</v>
      </c>
      <c r="C4" s="10" t="s">
        <v>80</v>
      </c>
      <c r="D4" s="10" t="s">
        <v>55</v>
      </c>
      <c r="E4" s="10" t="s">
        <v>78</v>
      </c>
      <c r="F4" s="10" t="s">
        <v>80</v>
      </c>
      <c r="G4" s="10" t="s">
        <v>55</v>
      </c>
      <c r="H4" s="10" t="s">
        <v>78</v>
      </c>
      <c r="I4" s="10" t="s">
        <v>80</v>
      </c>
      <c r="J4" s="10" t="s">
        <v>55</v>
      </c>
      <c r="K4" s="81"/>
    </row>
    <row r="5" spans="1:11" ht="12" customHeight="1" x14ac:dyDescent="0.2">
      <c r="A5" s="1"/>
      <c r="B5" s="75" t="str">
        <f>REPT("-",113)&amp;" Number "&amp;REPT("-",119)</f>
        <v>----------------------------------------------------------------------------------------------------------------- Number -----------------------------------------------------------------------------------------------------------------------</v>
      </c>
      <c r="C5" s="75"/>
      <c r="D5" s="75"/>
      <c r="E5" s="75"/>
      <c r="F5" s="75"/>
      <c r="G5" s="75"/>
      <c r="H5" s="75"/>
      <c r="I5" s="75"/>
      <c r="J5" s="75"/>
      <c r="K5" s="75"/>
    </row>
    <row r="6" spans="1:11" ht="12" customHeight="1" x14ac:dyDescent="0.2">
      <c r="A6" s="3" t="s">
        <v>418</v>
      </c>
    </row>
    <row r="7" spans="1:11" ht="12" customHeight="1" x14ac:dyDescent="0.2">
      <c r="A7" s="2" t="str">
        <f>"Oct "&amp;RIGHT(A6,4)-1</f>
        <v>Oct 2024</v>
      </c>
      <c r="B7" s="11">
        <v>204568</v>
      </c>
      <c r="C7" s="11">
        <v>1418975</v>
      </c>
      <c r="D7" s="11">
        <v>1623543</v>
      </c>
      <c r="E7" s="11">
        <v>7888</v>
      </c>
      <c r="F7" s="11">
        <v>114628</v>
      </c>
      <c r="G7" s="11">
        <v>122516</v>
      </c>
      <c r="H7" s="11">
        <v>0</v>
      </c>
      <c r="I7" s="11">
        <v>27334</v>
      </c>
      <c r="J7" s="11">
        <v>27334</v>
      </c>
      <c r="K7" s="11">
        <v>1773393</v>
      </c>
    </row>
    <row r="8" spans="1:11" ht="12" customHeight="1" x14ac:dyDescent="0.2">
      <c r="A8" s="2" t="str">
        <f>"Nov "&amp;RIGHT(A6,4)-1</f>
        <v>Nov 2024</v>
      </c>
      <c r="B8" s="11">
        <v>168248</v>
      </c>
      <c r="C8" s="11">
        <v>1110776</v>
      </c>
      <c r="D8" s="11">
        <v>1279024</v>
      </c>
      <c r="E8" s="11">
        <v>5652</v>
      </c>
      <c r="F8" s="11">
        <v>94493</v>
      </c>
      <c r="G8" s="11">
        <v>100145</v>
      </c>
      <c r="H8" s="11">
        <v>0</v>
      </c>
      <c r="I8" s="11">
        <v>17679</v>
      </c>
      <c r="J8" s="11">
        <v>17679</v>
      </c>
      <c r="K8" s="11">
        <v>1396848</v>
      </c>
    </row>
    <row r="9" spans="1:11" ht="12" customHeight="1" x14ac:dyDescent="0.2">
      <c r="A9" s="2" t="str">
        <f>"Dec "&amp;RIGHT(A6,4)-1</f>
        <v>Dec 2024</v>
      </c>
      <c r="B9" s="11">
        <v>150622</v>
      </c>
      <c r="C9" s="11">
        <v>985079</v>
      </c>
      <c r="D9" s="11">
        <v>1135701</v>
      </c>
      <c r="E9" s="11">
        <v>3392</v>
      </c>
      <c r="F9" s="11">
        <v>84770</v>
      </c>
      <c r="G9" s="11">
        <v>88162</v>
      </c>
      <c r="H9" s="11">
        <v>1557</v>
      </c>
      <c r="I9" s="11">
        <v>8527</v>
      </c>
      <c r="J9" s="11">
        <v>10084</v>
      </c>
      <c r="K9" s="11">
        <v>1233947</v>
      </c>
    </row>
    <row r="10" spans="1:11" ht="12" customHeight="1" x14ac:dyDescent="0.2">
      <c r="A10" s="2" t="str">
        <f>"Jan "&amp;RIGHT(A6,4)</f>
        <v>Jan 2025</v>
      </c>
      <c r="B10" s="11">
        <v>182167</v>
      </c>
      <c r="C10" s="11">
        <v>1207140</v>
      </c>
      <c r="D10" s="11">
        <v>1389307</v>
      </c>
      <c r="E10" s="11">
        <v>7688</v>
      </c>
      <c r="F10" s="11">
        <v>103430</v>
      </c>
      <c r="G10" s="11">
        <v>111118</v>
      </c>
      <c r="H10" s="11">
        <v>1390</v>
      </c>
      <c r="I10" s="11">
        <v>20416</v>
      </c>
      <c r="J10" s="11">
        <v>21806</v>
      </c>
      <c r="K10" s="11">
        <v>1522231</v>
      </c>
    </row>
    <row r="11" spans="1:11" ht="12" customHeight="1" x14ac:dyDescent="0.2">
      <c r="A11" s="2" t="str">
        <f>"Feb "&amp;RIGHT(A6,4)</f>
        <v>Feb 2025</v>
      </c>
      <c r="B11" s="11">
        <v>170256</v>
      </c>
      <c r="C11" s="11">
        <v>1145690</v>
      </c>
      <c r="D11" s="11">
        <v>1315946</v>
      </c>
      <c r="E11" s="11">
        <v>7011</v>
      </c>
      <c r="F11" s="11">
        <v>92302</v>
      </c>
      <c r="G11" s="11">
        <v>99313</v>
      </c>
      <c r="H11" s="11">
        <v>0</v>
      </c>
      <c r="I11" s="11">
        <v>20523</v>
      </c>
      <c r="J11" s="11">
        <v>20523</v>
      </c>
      <c r="K11" s="11">
        <v>1435782</v>
      </c>
    </row>
    <row r="12" spans="1:11" ht="12" customHeight="1" x14ac:dyDescent="0.2">
      <c r="A12" s="2" t="str">
        <f>"Mar "&amp;RIGHT(A6,4)</f>
        <v>Mar 2025</v>
      </c>
      <c r="B12" s="11">
        <v>161828</v>
      </c>
      <c r="C12" s="11">
        <v>1141361</v>
      </c>
      <c r="D12" s="11">
        <v>1303189</v>
      </c>
      <c r="E12" s="11">
        <v>7048</v>
      </c>
      <c r="F12" s="11">
        <v>84406</v>
      </c>
      <c r="G12" s="11">
        <v>91454</v>
      </c>
      <c r="H12" s="11">
        <v>766</v>
      </c>
      <c r="I12" s="11">
        <v>17916</v>
      </c>
      <c r="J12" s="11">
        <v>18682</v>
      </c>
      <c r="K12" s="11">
        <v>1413325</v>
      </c>
    </row>
    <row r="13" spans="1:11" ht="12" customHeight="1" x14ac:dyDescent="0.2">
      <c r="A13" s="2" t="str">
        <f>"Apr "&amp;RIGHT(A6,4)</f>
        <v>Apr 2025</v>
      </c>
      <c r="B13" s="11">
        <v>197491</v>
      </c>
      <c r="C13" s="11">
        <v>1224290</v>
      </c>
      <c r="D13" s="11">
        <v>1421781</v>
      </c>
      <c r="E13" s="11">
        <v>8596</v>
      </c>
      <c r="F13" s="11">
        <v>83830</v>
      </c>
      <c r="G13" s="11">
        <v>92426</v>
      </c>
      <c r="H13" s="11">
        <v>441</v>
      </c>
      <c r="I13" s="11">
        <v>18603</v>
      </c>
      <c r="J13" s="11">
        <v>19044</v>
      </c>
      <c r="K13" s="11">
        <v>1533251</v>
      </c>
    </row>
    <row r="14" spans="1:11" ht="12" customHeight="1" x14ac:dyDescent="0.2">
      <c r="A14" s="2" t="str">
        <f>"May "&amp;RIGHT(A6,4)</f>
        <v>May 2025</v>
      </c>
      <c r="B14" s="11">
        <v>179428</v>
      </c>
      <c r="C14" s="11">
        <v>1166078</v>
      </c>
      <c r="D14" s="11">
        <v>1345506</v>
      </c>
      <c r="E14" s="11">
        <v>17794</v>
      </c>
      <c r="F14" s="11">
        <v>84366</v>
      </c>
      <c r="G14" s="11">
        <v>102160</v>
      </c>
      <c r="H14" s="11">
        <v>40856</v>
      </c>
      <c r="I14" s="11">
        <v>21166</v>
      </c>
      <c r="J14" s="11">
        <v>62022</v>
      </c>
      <c r="K14" s="11">
        <v>1509688</v>
      </c>
    </row>
    <row r="15" spans="1:11" ht="12" customHeight="1" x14ac:dyDescent="0.2">
      <c r="A15" s="2" t="str">
        <f>"Jun "&amp;RIGHT(A6,4)</f>
        <v>Jun 2025</v>
      </c>
      <c r="B15" s="11">
        <v>27313</v>
      </c>
      <c r="C15" s="11">
        <v>182227</v>
      </c>
      <c r="D15" s="11">
        <v>209540</v>
      </c>
      <c r="E15" s="11">
        <v>6044</v>
      </c>
      <c r="F15" s="11">
        <v>73718</v>
      </c>
      <c r="G15" s="11">
        <v>79762</v>
      </c>
      <c r="H15" s="11">
        <v>4596</v>
      </c>
      <c r="I15" s="11">
        <v>343429</v>
      </c>
      <c r="J15" s="11">
        <v>348025</v>
      </c>
      <c r="K15" s="11">
        <v>637327</v>
      </c>
    </row>
    <row r="16" spans="1:11" ht="12" customHeight="1" x14ac:dyDescent="0.2">
      <c r="A16" s="2" t="str">
        <f>"Jul "&amp;RIGHT(A6,4)</f>
        <v>Jul 2025</v>
      </c>
      <c r="B16" s="11">
        <v>3696</v>
      </c>
      <c r="C16" s="11">
        <v>76932</v>
      </c>
      <c r="D16" s="11">
        <v>80628</v>
      </c>
      <c r="E16" s="11">
        <v>6753</v>
      </c>
      <c r="F16" s="11">
        <v>81214</v>
      </c>
      <c r="G16" s="11">
        <v>87967</v>
      </c>
      <c r="H16" s="11">
        <v>73660</v>
      </c>
      <c r="I16" s="11">
        <v>671713</v>
      </c>
      <c r="J16" s="11">
        <v>745373</v>
      </c>
      <c r="K16" s="11">
        <v>913968</v>
      </c>
    </row>
    <row r="17" spans="1:11" ht="12" customHeight="1" x14ac:dyDescent="0.2">
      <c r="A17" s="2" t="str">
        <f>"Aug "&amp;RIGHT(A6,4)</f>
        <v>Aug 2025</v>
      </c>
      <c r="B17" s="11">
        <v>67666</v>
      </c>
      <c r="C17" s="11">
        <v>379202</v>
      </c>
      <c r="D17" s="11">
        <v>446868</v>
      </c>
      <c r="E17" s="11">
        <v>6061</v>
      </c>
      <c r="F17" s="11">
        <v>52090</v>
      </c>
      <c r="G17" s="11">
        <v>58151</v>
      </c>
      <c r="H17" s="11">
        <v>26842</v>
      </c>
      <c r="I17" s="11">
        <v>204081</v>
      </c>
      <c r="J17" s="11">
        <v>230923</v>
      </c>
      <c r="K17" s="11">
        <v>735942</v>
      </c>
    </row>
    <row r="18" spans="1:11" ht="12" customHeight="1" x14ac:dyDescent="0.2">
      <c r="A18" s="2" t="str">
        <f>"Sep "&amp;RIGHT(A6,4)</f>
        <v>Sep 2025</v>
      </c>
      <c r="B18" s="11">
        <v>156840</v>
      </c>
      <c r="C18" s="11">
        <v>1292347</v>
      </c>
      <c r="D18" s="11">
        <v>1449187</v>
      </c>
      <c r="E18" s="11">
        <v>6685</v>
      </c>
      <c r="F18" s="11">
        <v>113183</v>
      </c>
      <c r="G18" s="11">
        <v>119868</v>
      </c>
      <c r="H18" s="11">
        <v>250</v>
      </c>
      <c r="I18" s="11">
        <v>21420</v>
      </c>
      <c r="J18" s="11">
        <v>21670</v>
      </c>
      <c r="K18" s="11">
        <v>1590725</v>
      </c>
    </row>
    <row r="19" spans="1:11" ht="12" customHeight="1" x14ac:dyDescent="0.2">
      <c r="A19" s="12" t="s">
        <v>55</v>
      </c>
      <c r="B19" s="13">
        <v>1670123</v>
      </c>
      <c r="C19" s="13">
        <v>11330097</v>
      </c>
      <c r="D19" s="13">
        <v>13000220</v>
      </c>
      <c r="E19" s="13">
        <v>90612</v>
      </c>
      <c r="F19" s="13">
        <v>1062430</v>
      </c>
      <c r="G19" s="13">
        <v>1153042</v>
      </c>
      <c r="H19" s="13">
        <v>150358</v>
      </c>
      <c r="I19" s="13">
        <v>1392807</v>
      </c>
      <c r="J19" s="13">
        <v>1543165</v>
      </c>
      <c r="K19" s="13">
        <v>15696427</v>
      </c>
    </row>
    <row r="20" spans="1:11" ht="12" customHeight="1" x14ac:dyDescent="0.2">
      <c r="A20" s="14" t="s">
        <v>419</v>
      </c>
      <c r="B20" s="15">
        <v>1235180</v>
      </c>
      <c r="C20" s="15">
        <v>8233311</v>
      </c>
      <c r="D20" s="15">
        <v>9468491</v>
      </c>
      <c r="E20" s="15">
        <v>47275</v>
      </c>
      <c r="F20" s="15">
        <v>657859</v>
      </c>
      <c r="G20" s="15">
        <v>705134</v>
      </c>
      <c r="H20" s="15">
        <v>4154</v>
      </c>
      <c r="I20" s="15">
        <v>130998</v>
      </c>
      <c r="J20" s="15">
        <v>135152</v>
      </c>
      <c r="K20" s="15">
        <v>10308777</v>
      </c>
    </row>
    <row r="21" spans="1:11" ht="12" customHeight="1" x14ac:dyDescent="0.2">
      <c r="A21" s="3" t="str">
        <f>"FY "&amp;RIGHT(A6,4)+1</f>
        <v>FY 2026</v>
      </c>
    </row>
    <row r="22" spans="1:11" ht="12" customHeight="1" x14ac:dyDescent="0.2">
      <c r="A22" s="2" t="str">
        <f>"Oct "&amp;RIGHT(A6,4)</f>
        <v>Oct 2025</v>
      </c>
      <c r="B22" s="11">
        <v>175015</v>
      </c>
      <c r="C22" s="11">
        <v>1255967</v>
      </c>
      <c r="D22" s="11">
        <v>1430982</v>
      </c>
      <c r="E22" s="11">
        <v>12286</v>
      </c>
      <c r="F22" s="11">
        <v>107923</v>
      </c>
      <c r="G22" s="11">
        <v>120209</v>
      </c>
      <c r="H22" s="11">
        <v>0</v>
      </c>
      <c r="I22" s="11">
        <v>25488</v>
      </c>
      <c r="J22" s="11">
        <v>25488</v>
      </c>
      <c r="K22" s="11">
        <v>1576679</v>
      </c>
    </row>
    <row r="23" spans="1:11" ht="12" customHeight="1" x14ac:dyDescent="0.2">
      <c r="A23" s="2" t="str">
        <f>"Nov "&amp;RIGHT(A6,4)</f>
        <v>Nov 2025</v>
      </c>
      <c r="B23" s="11">
        <v>137762</v>
      </c>
      <c r="C23" s="11">
        <v>968125</v>
      </c>
      <c r="D23" s="11">
        <v>1105887</v>
      </c>
      <c r="E23" s="11">
        <v>11021</v>
      </c>
      <c r="F23" s="11">
        <v>85137</v>
      </c>
      <c r="G23" s="11">
        <v>96158</v>
      </c>
      <c r="H23" s="11">
        <v>0</v>
      </c>
      <c r="I23" s="11">
        <v>13416</v>
      </c>
      <c r="J23" s="11">
        <v>13416</v>
      </c>
      <c r="K23" s="11">
        <v>1215461</v>
      </c>
    </row>
    <row r="24" spans="1:11" ht="12" customHeight="1" x14ac:dyDescent="0.2">
      <c r="A24" s="2" t="str">
        <f>"Dec "&amp;RIGHT(A6,4)</f>
        <v>Dec 2025</v>
      </c>
      <c r="B24" s="11">
        <v>124901</v>
      </c>
      <c r="C24" s="11">
        <v>882684</v>
      </c>
      <c r="D24" s="11">
        <v>1007585</v>
      </c>
      <c r="E24" s="11">
        <v>10867</v>
      </c>
      <c r="F24" s="11">
        <v>85341</v>
      </c>
      <c r="G24" s="11">
        <v>96208</v>
      </c>
      <c r="H24" s="11">
        <v>891</v>
      </c>
      <c r="I24" s="11">
        <v>8003</v>
      </c>
      <c r="J24" s="11">
        <v>8894</v>
      </c>
      <c r="K24" s="11">
        <v>1112687</v>
      </c>
    </row>
    <row r="25" spans="1:11" ht="12" customHeight="1" x14ac:dyDescent="0.2">
      <c r="A25" s="2" t="str">
        <f>"Jan "&amp;RIGHT(A6,4)+1</f>
        <v>Jan 2026</v>
      </c>
      <c r="B25" s="11">
        <v>144781</v>
      </c>
      <c r="C25" s="11">
        <v>1066267</v>
      </c>
      <c r="D25" s="11">
        <v>1211048</v>
      </c>
      <c r="E25" s="11">
        <v>10765</v>
      </c>
      <c r="F25" s="11">
        <v>99332</v>
      </c>
      <c r="G25" s="11">
        <v>110097</v>
      </c>
      <c r="H25" s="11">
        <v>468</v>
      </c>
      <c r="I25" s="11">
        <v>15397</v>
      </c>
      <c r="J25" s="11">
        <v>15865</v>
      </c>
      <c r="K25" s="11">
        <v>1337010</v>
      </c>
    </row>
    <row r="26" spans="1:11" ht="12" customHeight="1" x14ac:dyDescent="0.2">
      <c r="A26" s="2" t="str">
        <f>"Feb "&amp;RIGHT(A6,4)+1</f>
        <v>Feb 2026</v>
      </c>
      <c r="B26" s="11">
        <v>152430</v>
      </c>
      <c r="C26" s="11">
        <v>1062302</v>
      </c>
      <c r="D26" s="11">
        <v>1214732</v>
      </c>
      <c r="E26" s="11">
        <v>12549</v>
      </c>
      <c r="F26" s="11">
        <v>96980</v>
      </c>
      <c r="G26" s="11">
        <v>109529</v>
      </c>
      <c r="H26" s="11">
        <v>1395</v>
      </c>
      <c r="I26" s="11">
        <v>16266</v>
      </c>
      <c r="J26" s="11">
        <v>17661</v>
      </c>
      <c r="K26" s="11">
        <v>1341922</v>
      </c>
    </row>
    <row r="27" spans="1:11" ht="12" customHeight="1" x14ac:dyDescent="0.2">
      <c r="A27" s="2" t="str">
        <f>"Mar "&amp;RIGHT(A6,4)+1</f>
        <v>Mar 2026</v>
      </c>
      <c r="B27" s="11">
        <v>152997</v>
      </c>
      <c r="C27" s="11">
        <v>1108182</v>
      </c>
      <c r="D27" s="11">
        <v>1261179</v>
      </c>
      <c r="E27" s="11">
        <v>11873</v>
      </c>
      <c r="F27" s="11">
        <v>121844</v>
      </c>
      <c r="G27" s="11">
        <v>133717</v>
      </c>
      <c r="H27" s="11">
        <v>0</v>
      </c>
      <c r="I27" s="11">
        <v>20282</v>
      </c>
      <c r="J27" s="11">
        <v>20282</v>
      </c>
      <c r="K27" s="11">
        <v>1415178</v>
      </c>
    </row>
    <row r="28" spans="1:11" ht="12" customHeight="1" x14ac:dyDescent="0.2">
      <c r="A28" s="2" t="str">
        <f>"Apr "&amp;RIGHT(A6,4)+1</f>
        <v>Apr 2026</v>
      </c>
      <c r="B28" s="11">
        <v>191243</v>
      </c>
      <c r="C28" s="11">
        <v>1055559</v>
      </c>
      <c r="D28" s="11">
        <v>1246802</v>
      </c>
      <c r="E28" s="11">
        <v>12569</v>
      </c>
      <c r="F28" s="11">
        <v>125066</v>
      </c>
      <c r="G28" s="11">
        <v>137635</v>
      </c>
      <c r="H28" s="11">
        <v>276</v>
      </c>
      <c r="I28" s="11">
        <v>28420</v>
      </c>
      <c r="J28" s="11">
        <v>28696</v>
      </c>
      <c r="K28" s="11">
        <v>1413133</v>
      </c>
    </row>
    <row r="29" spans="1:11"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c r="K29" s="11" t="s">
        <v>417</v>
      </c>
    </row>
    <row r="30" spans="1:11"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c r="K30" s="11" t="s">
        <v>417</v>
      </c>
    </row>
    <row r="31" spans="1:11"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c r="K31" s="11" t="s">
        <v>417</v>
      </c>
    </row>
    <row r="32" spans="1:11"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c r="K32" s="11" t="s">
        <v>417</v>
      </c>
    </row>
    <row r="33" spans="1:11"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c r="K33" s="11" t="s">
        <v>417</v>
      </c>
    </row>
    <row r="34" spans="1:11" ht="12" customHeight="1" x14ac:dyDescent="0.2">
      <c r="A34" s="12" t="s">
        <v>55</v>
      </c>
      <c r="B34" s="13">
        <v>1079129</v>
      </c>
      <c r="C34" s="13">
        <v>7399086</v>
      </c>
      <c r="D34" s="13">
        <v>8478215</v>
      </c>
      <c r="E34" s="13">
        <v>81930</v>
      </c>
      <c r="F34" s="13">
        <v>721623</v>
      </c>
      <c r="G34" s="13">
        <v>803553</v>
      </c>
      <c r="H34" s="13">
        <v>3030</v>
      </c>
      <c r="I34" s="13">
        <v>127272</v>
      </c>
      <c r="J34" s="13">
        <v>130302</v>
      </c>
      <c r="K34" s="13">
        <v>9412070</v>
      </c>
    </row>
    <row r="35" spans="1:11" ht="12" customHeight="1" x14ac:dyDescent="0.2">
      <c r="A35" s="14" t="str">
        <f>"Total "&amp;MID(A20,7,LEN(A20)-13)&amp;" Months"</f>
        <v>Total 7 Months</v>
      </c>
      <c r="B35" s="15">
        <v>1079129</v>
      </c>
      <c r="C35" s="15">
        <v>7399086</v>
      </c>
      <c r="D35" s="15">
        <v>8478215</v>
      </c>
      <c r="E35" s="15">
        <v>81930</v>
      </c>
      <c r="F35" s="15">
        <v>721623</v>
      </c>
      <c r="G35" s="15">
        <v>803553</v>
      </c>
      <c r="H35" s="15">
        <v>3030</v>
      </c>
      <c r="I35" s="15">
        <v>127272</v>
      </c>
      <c r="J35" s="15">
        <v>130302</v>
      </c>
      <c r="K35" s="15">
        <v>9412070</v>
      </c>
    </row>
    <row r="36" spans="1:11" ht="12" customHeight="1" x14ac:dyDescent="0.2">
      <c r="A36" s="75"/>
      <c r="B36" s="75"/>
      <c r="C36" s="75"/>
      <c r="D36" s="75"/>
      <c r="E36" s="75"/>
      <c r="F36" s="75"/>
      <c r="G36" s="75"/>
      <c r="H36" s="75"/>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I37"/>
  <sheetViews>
    <sheetView showGridLines="0" workbookViewId="0">
      <selection activeCell="I1" sqref="I1"/>
    </sheetView>
  </sheetViews>
  <sheetFormatPr defaultRowHeight="12.75" x14ac:dyDescent="0.2"/>
  <cols>
    <col min="1" max="9" width="11.42578125" customWidth="1"/>
  </cols>
  <sheetData>
    <row r="1" spans="1:9" ht="12" customHeight="1" x14ac:dyDescent="0.2">
      <c r="A1" s="77" t="s">
        <v>438</v>
      </c>
      <c r="B1" s="77"/>
      <c r="C1" s="77"/>
      <c r="D1" s="77"/>
      <c r="E1" s="77"/>
      <c r="F1" s="77"/>
      <c r="G1" s="77"/>
      <c r="H1" s="77"/>
      <c r="I1" s="74">
        <v>46213</v>
      </c>
    </row>
    <row r="2" spans="1:9" ht="12" customHeight="1" x14ac:dyDescent="0.2">
      <c r="A2" s="78" t="s">
        <v>143</v>
      </c>
      <c r="B2" s="78"/>
      <c r="C2" s="78"/>
      <c r="D2" s="78"/>
      <c r="E2" s="78"/>
      <c r="F2" s="78"/>
      <c r="G2" s="78"/>
      <c r="H2" s="78"/>
      <c r="I2" s="1"/>
    </row>
    <row r="3" spans="1:9" ht="24" customHeight="1" x14ac:dyDescent="0.2">
      <c r="A3" s="79" t="s">
        <v>50</v>
      </c>
      <c r="B3" s="81" t="s">
        <v>144</v>
      </c>
      <c r="C3" s="81"/>
      <c r="D3" s="82"/>
      <c r="E3" s="81" t="s">
        <v>145</v>
      </c>
      <c r="F3" s="81"/>
      <c r="G3" s="82"/>
      <c r="H3" s="81" t="s">
        <v>146</v>
      </c>
      <c r="I3" s="81"/>
    </row>
    <row r="4" spans="1:9" ht="24" customHeight="1" x14ac:dyDescent="0.2">
      <c r="A4" s="80"/>
      <c r="B4" s="10" t="s">
        <v>78</v>
      </c>
      <c r="C4" s="10" t="s">
        <v>80</v>
      </c>
      <c r="D4" s="10" t="s">
        <v>55</v>
      </c>
      <c r="E4" s="10" t="s">
        <v>223</v>
      </c>
      <c r="F4" s="10" t="s">
        <v>80</v>
      </c>
      <c r="G4" s="10" t="s">
        <v>224</v>
      </c>
      <c r="H4" s="10" t="s">
        <v>225</v>
      </c>
      <c r="I4" s="9" t="s">
        <v>80</v>
      </c>
    </row>
    <row r="5" spans="1:9" ht="12" customHeight="1" x14ac:dyDescent="0.2">
      <c r="A5" s="1"/>
      <c r="B5" s="75" t="str">
        <f>REPT("-",29)&amp;" Number "&amp;REPT("-",28)&amp;"   "&amp;REPT("-",30)&amp;" Dollars "&amp;REPT("-",28)&amp;"   "&amp;REPT("-",19)&amp;" Cents "&amp;REPT("-",21)</f>
        <v>----------------------------- Number ----------------------------   ------------------------------ Dollars ----------------------------   ------------------- Cents ---------------------</v>
      </c>
      <c r="C5" s="75"/>
      <c r="D5" s="75"/>
      <c r="E5" s="75"/>
      <c r="F5" s="75"/>
      <c r="G5" s="75"/>
      <c r="H5" s="75"/>
      <c r="I5" s="75"/>
    </row>
    <row r="6" spans="1:9" ht="12" customHeight="1" x14ac:dyDescent="0.2">
      <c r="A6" s="3" t="s">
        <v>418</v>
      </c>
    </row>
    <row r="7" spans="1:9" ht="12" customHeight="1" x14ac:dyDescent="0.2">
      <c r="A7" s="2" t="str">
        <f>"Oct "&amp;RIGHT(A6,4)-1</f>
        <v>Oct 2024</v>
      </c>
      <c r="B7" s="11">
        <v>212456</v>
      </c>
      <c r="C7" s="11">
        <v>1560937</v>
      </c>
      <c r="D7" s="11">
        <v>1773393</v>
      </c>
      <c r="E7" s="11">
        <v>59487.68</v>
      </c>
      <c r="F7" s="11">
        <v>421452.99</v>
      </c>
      <c r="G7" s="11">
        <v>480940.67</v>
      </c>
      <c r="H7" s="16">
        <v>28</v>
      </c>
      <c r="I7" s="16">
        <v>27</v>
      </c>
    </row>
    <row r="8" spans="1:9" ht="12" customHeight="1" x14ac:dyDescent="0.2">
      <c r="A8" s="2" t="str">
        <f>"Nov "&amp;RIGHT(A6,4)-1</f>
        <v>Nov 2024</v>
      </c>
      <c r="B8" s="11">
        <v>173900</v>
      </c>
      <c r="C8" s="11">
        <v>1222948</v>
      </c>
      <c r="D8" s="11">
        <v>1396848</v>
      </c>
      <c r="E8" s="11">
        <v>48692</v>
      </c>
      <c r="F8" s="11">
        <v>330195.96000000002</v>
      </c>
      <c r="G8" s="11">
        <v>378887.96</v>
      </c>
      <c r="H8" s="16">
        <v>28</v>
      </c>
      <c r="I8" s="16">
        <v>27</v>
      </c>
    </row>
    <row r="9" spans="1:9" ht="12" customHeight="1" x14ac:dyDescent="0.2">
      <c r="A9" s="2" t="str">
        <f>"Dec "&amp;RIGHT(A6,4)-1</f>
        <v>Dec 2024</v>
      </c>
      <c r="B9" s="11">
        <v>155571</v>
      </c>
      <c r="C9" s="11">
        <v>1078376</v>
      </c>
      <c r="D9" s="11">
        <v>1233947</v>
      </c>
      <c r="E9" s="11">
        <v>43559.88</v>
      </c>
      <c r="F9" s="11">
        <v>291161.52</v>
      </c>
      <c r="G9" s="11">
        <v>334721.40000000002</v>
      </c>
      <c r="H9" s="16">
        <v>28</v>
      </c>
      <c r="I9" s="16">
        <v>27</v>
      </c>
    </row>
    <row r="10" spans="1:9" ht="12" customHeight="1" x14ac:dyDescent="0.2">
      <c r="A10" s="2" t="str">
        <f>"Jan "&amp;RIGHT(A6,4)</f>
        <v>Jan 2025</v>
      </c>
      <c r="B10" s="11">
        <v>191245</v>
      </c>
      <c r="C10" s="11">
        <v>1330986</v>
      </c>
      <c r="D10" s="11">
        <v>1522231</v>
      </c>
      <c r="E10" s="11">
        <v>53548.6</v>
      </c>
      <c r="F10" s="11">
        <v>359366.22</v>
      </c>
      <c r="G10" s="11">
        <v>412914.82</v>
      </c>
      <c r="H10" s="16">
        <v>28</v>
      </c>
      <c r="I10" s="16">
        <v>27</v>
      </c>
    </row>
    <row r="11" spans="1:9" ht="12" customHeight="1" x14ac:dyDescent="0.2">
      <c r="A11" s="2" t="str">
        <f>"Feb "&amp;RIGHT(A6,4)</f>
        <v>Feb 2025</v>
      </c>
      <c r="B11" s="11">
        <v>177267</v>
      </c>
      <c r="C11" s="11">
        <v>1258515</v>
      </c>
      <c r="D11" s="11">
        <v>1435782</v>
      </c>
      <c r="E11" s="11">
        <v>49634.76</v>
      </c>
      <c r="F11" s="11">
        <v>339799.05</v>
      </c>
      <c r="G11" s="11">
        <v>389433.81</v>
      </c>
      <c r="H11" s="16">
        <v>28</v>
      </c>
      <c r="I11" s="16">
        <v>27</v>
      </c>
    </row>
    <row r="12" spans="1:9" ht="12" customHeight="1" x14ac:dyDescent="0.2">
      <c r="A12" s="2" t="str">
        <f>"Mar "&amp;RIGHT(A6,4)</f>
        <v>Mar 2025</v>
      </c>
      <c r="B12" s="11">
        <v>169642</v>
      </c>
      <c r="C12" s="11">
        <v>1243683</v>
      </c>
      <c r="D12" s="11">
        <v>1413325</v>
      </c>
      <c r="E12" s="11">
        <v>47499.76</v>
      </c>
      <c r="F12" s="11">
        <v>335794.41</v>
      </c>
      <c r="G12" s="11">
        <v>383294.17</v>
      </c>
      <c r="H12" s="16">
        <v>28</v>
      </c>
      <c r="I12" s="16">
        <v>27</v>
      </c>
    </row>
    <row r="13" spans="1:9" ht="12" customHeight="1" x14ac:dyDescent="0.2">
      <c r="A13" s="2" t="str">
        <f>"Apr "&amp;RIGHT(A6,4)</f>
        <v>Apr 2025</v>
      </c>
      <c r="B13" s="11">
        <v>206528</v>
      </c>
      <c r="C13" s="11">
        <v>1326723</v>
      </c>
      <c r="D13" s="11">
        <v>1533251</v>
      </c>
      <c r="E13" s="11">
        <v>57827.839999999997</v>
      </c>
      <c r="F13" s="11">
        <v>358215.21</v>
      </c>
      <c r="G13" s="11">
        <v>416043.05</v>
      </c>
      <c r="H13" s="16">
        <v>28</v>
      </c>
      <c r="I13" s="16">
        <v>27</v>
      </c>
    </row>
    <row r="14" spans="1:9" ht="12" customHeight="1" x14ac:dyDescent="0.2">
      <c r="A14" s="2" t="str">
        <f>"May "&amp;RIGHT(A6,4)</f>
        <v>May 2025</v>
      </c>
      <c r="B14" s="11">
        <v>238078</v>
      </c>
      <c r="C14" s="11">
        <v>1271610</v>
      </c>
      <c r="D14" s="11">
        <v>1509688</v>
      </c>
      <c r="E14" s="11">
        <v>66661.84</v>
      </c>
      <c r="F14" s="11">
        <v>343334.7</v>
      </c>
      <c r="G14" s="11">
        <v>409996.54</v>
      </c>
      <c r="H14" s="16">
        <v>28</v>
      </c>
      <c r="I14" s="16">
        <v>27</v>
      </c>
    </row>
    <row r="15" spans="1:9" ht="12" customHeight="1" x14ac:dyDescent="0.2">
      <c r="A15" s="2" t="str">
        <f>"Jun "&amp;RIGHT(A6,4)</f>
        <v>Jun 2025</v>
      </c>
      <c r="B15" s="11">
        <v>37953</v>
      </c>
      <c r="C15" s="11">
        <v>599374</v>
      </c>
      <c r="D15" s="11">
        <v>637327</v>
      </c>
      <c r="E15" s="11">
        <v>10626.84</v>
      </c>
      <c r="F15" s="11">
        <v>161830.98000000001</v>
      </c>
      <c r="G15" s="11">
        <v>172457.82</v>
      </c>
      <c r="H15" s="16">
        <v>28</v>
      </c>
      <c r="I15" s="16">
        <v>27</v>
      </c>
    </row>
    <row r="16" spans="1:9" ht="12" customHeight="1" x14ac:dyDescent="0.2">
      <c r="A16" s="2" t="str">
        <f>"Jul "&amp;RIGHT(A6,4)</f>
        <v>Jul 2025</v>
      </c>
      <c r="B16" s="11">
        <v>84109</v>
      </c>
      <c r="C16" s="11">
        <v>829859</v>
      </c>
      <c r="D16" s="11">
        <v>913968</v>
      </c>
      <c r="E16" s="11">
        <v>23340.247500000001</v>
      </c>
      <c r="F16" s="11">
        <v>221987.2825</v>
      </c>
      <c r="G16" s="11">
        <v>245327.53</v>
      </c>
      <c r="H16" s="16">
        <v>27.75</v>
      </c>
      <c r="I16" s="16">
        <v>26.75</v>
      </c>
    </row>
    <row r="17" spans="1:9" ht="12" customHeight="1" x14ac:dyDescent="0.2">
      <c r="A17" s="2" t="str">
        <f>"Aug "&amp;RIGHT(A6,4)</f>
        <v>Aug 2025</v>
      </c>
      <c r="B17" s="11">
        <v>100569</v>
      </c>
      <c r="C17" s="11">
        <v>635373</v>
      </c>
      <c r="D17" s="11">
        <v>735942</v>
      </c>
      <c r="E17" s="11">
        <v>27907.897499999999</v>
      </c>
      <c r="F17" s="11">
        <v>169962.2775</v>
      </c>
      <c r="G17" s="11">
        <v>197870.17499999999</v>
      </c>
      <c r="H17" s="16">
        <v>27.75</v>
      </c>
      <c r="I17" s="16">
        <v>26.75</v>
      </c>
    </row>
    <row r="18" spans="1:9" ht="12" customHeight="1" x14ac:dyDescent="0.2">
      <c r="A18" s="2" t="str">
        <f>"Sep "&amp;RIGHT(A6,4)</f>
        <v>Sep 2025</v>
      </c>
      <c r="B18" s="11">
        <v>163775</v>
      </c>
      <c r="C18" s="11">
        <v>1426950</v>
      </c>
      <c r="D18" s="11">
        <v>1590725</v>
      </c>
      <c r="E18" s="11">
        <v>45447.5625</v>
      </c>
      <c r="F18" s="11">
        <v>381709.125</v>
      </c>
      <c r="G18" s="11">
        <v>427156.6875</v>
      </c>
      <c r="H18" s="16">
        <v>27.75</v>
      </c>
      <c r="I18" s="16">
        <v>26.75</v>
      </c>
    </row>
    <row r="19" spans="1:9" ht="12" customHeight="1" x14ac:dyDescent="0.2">
      <c r="A19" s="12" t="s">
        <v>55</v>
      </c>
      <c r="B19" s="13">
        <v>1911093</v>
      </c>
      <c r="C19" s="13">
        <v>13785334</v>
      </c>
      <c r="D19" s="13">
        <v>15696427</v>
      </c>
      <c r="E19" s="13">
        <v>534234.90749999997</v>
      </c>
      <c r="F19" s="13">
        <v>3714809.7250000001</v>
      </c>
      <c r="G19" s="13">
        <v>4249044.6325000003</v>
      </c>
      <c r="H19" s="17">
        <v>27.9544</v>
      </c>
      <c r="I19" s="17">
        <v>26.947500000000002</v>
      </c>
    </row>
    <row r="20" spans="1:9" ht="12" customHeight="1" x14ac:dyDescent="0.2">
      <c r="A20" s="14" t="s">
        <v>419</v>
      </c>
      <c r="B20" s="15">
        <v>1286609</v>
      </c>
      <c r="C20" s="15">
        <v>9022168</v>
      </c>
      <c r="D20" s="15">
        <v>10308777</v>
      </c>
      <c r="E20" s="15">
        <v>360250.52</v>
      </c>
      <c r="F20" s="15">
        <v>2435985.36</v>
      </c>
      <c r="G20" s="15">
        <v>2796235.88</v>
      </c>
      <c r="H20" s="18">
        <v>28</v>
      </c>
      <c r="I20" s="18">
        <v>27</v>
      </c>
    </row>
    <row r="21" spans="1:9" ht="12" customHeight="1" x14ac:dyDescent="0.2">
      <c r="A21" s="3" t="str">
        <f>"FY "&amp;RIGHT(A6,4)+1</f>
        <v>FY 2026</v>
      </c>
    </row>
    <row r="22" spans="1:9" ht="12" customHeight="1" x14ac:dyDescent="0.2">
      <c r="A22" s="2" t="str">
        <f>"Oct "&amp;RIGHT(A6,4)</f>
        <v>Oct 2025</v>
      </c>
      <c r="B22" s="11">
        <v>187301</v>
      </c>
      <c r="C22" s="11">
        <v>1389378</v>
      </c>
      <c r="D22" s="11">
        <v>1576679</v>
      </c>
      <c r="E22" s="11">
        <v>51976.027499999997</v>
      </c>
      <c r="F22" s="11">
        <v>371658.61499999999</v>
      </c>
      <c r="G22" s="11">
        <v>423634.64250000002</v>
      </c>
      <c r="H22" s="16">
        <v>27.75</v>
      </c>
      <c r="I22" s="16">
        <v>26.75</v>
      </c>
    </row>
    <row r="23" spans="1:9" ht="12" customHeight="1" x14ac:dyDescent="0.2">
      <c r="A23" s="2" t="str">
        <f>"Nov "&amp;RIGHT(A6,4)</f>
        <v>Nov 2025</v>
      </c>
      <c r="B23" s="11">
        <v>148783</v>
      </c>
      <c r="C23" s="11">
        <v>1066678</v>
      </c>
      <c r="D23" s="11">
        <v>1215461</v>
      </c>
      <c r="E23" s="11">
        <v>41287.282500000001</v>
      </c>
      <c r="F23" s="11">
        <v>285336.36499999999</v>
      </c>
      <c r="G23" s="11">
        <v>326623.64750000002</v>
      </c>
      <c r="H23" s="16">
        <v>27.75</v>
      </c>
      <c r="I23" s="16">
        <v>26.75</v>
      </c>
    </row>
    <row r="24" spans="1:9" ht="12" customHeight="1" x14ac:dyDescent="0.2">
      <c r="A24" s="2" t="str">
        <f>"Dec "&amp;RIGHT(A6,4)</f>
        <v>Dec 2025</v>
      </c>
      <c r="B24" s="11">
        <v>136659</v>
      </c>
      <c r="C24" s="11">
        <v>976028</v>
      </c>
      <c r="D24" s="11">
        <v>1112687</v>
      </c>
      <c r="E24" s="11">
        <v>37922.872499999998</v>
      </c>
      <c r="F24" s="11">
        <v>261087.49</v>
      </c>
      <c r="G24" s="11">
        <v>299010.36249999999</v>
      </c>
      <c r="H24" s="16">
        <v>27.75</v>
      </c>
      <c r="I24" s="16">
        <v>26.75</v>
      </c>
    </row>
    <row r="25" spans="1:9" ht="12" customHeight="1" x14ac:dyDescent="0.2">
      <c r="A25" s="2" t="str">
        <f>"Jan "&amp;RIGHT(A6,4)+1</f>
        <v>Jan 2026</v>
      </c>
      <c r="B25" s="11">
        <v>156014</v>
      </c>
      <c r="C25" s="11">
        <v>1180996</v>
      </c>
      <c r="D25" s="11">
        <v>1337010</v>
      </c>
      <c r="E25" s="11">
        <v>43293.885000000002</v>
      </c>
      <c r="F25" s="11">
        <v>315916.43</v>
      </c>
      <c r="G25" s="11">
        <v>359210.315</v>
      </c>
      <c r="H25" s="16">
        <v>27.75</v>
      </c>
      <c r="I25" s="16">
        <v>26.75</v>
      </c>
    </row>
    <row r="26" spans="1:9" ht="12" customHeight="1" x14ac:dyDescent="0.2">
      <c r="A26" s="2" t="str">
        <f>"Feb "&amp;RIGHT(A6,4)+1</f>
        <v>Feb 2026</v>
      </c>
      <c r="B26" s="11">
        <v>166374</v>
      </c>
      <c r="C26" s="11">
        <v>1175548</v>
      </c>
      <c r="D26" s="11">
        <v>1341922</v>
      </c>
      <c r="E26" s="11">
        <v>46168.785000000003</v>
      </c>
      <c r="F26" s="11">
        <v>314459.09000000003</v>
      </c>
      <c r="G26" s="11">
        <v>360627.875</v>
      </c>
      <c r="H26" s="16">
        <v>27.75</v>
      </c>
      <c r="I26" s="16">
        <v>26.75</v>
      </c>
    </row>
    <row r="27" spans="1:9" ht="12" customHeight="1" x14ac:dyDescent="0.2">
      <c r="A27" s="2" t="str">
        <f>"Mar "&amp;RIGHT(A6,4)+1</f>
        <v>Mar 2026</v>
      </c>
      <c r="B27" s="11">
        <v>164870</v>
      </c>
      <c r="C27" s="11">
        <v>1250308</v>
      </c>
      <c r="D27" s="11">
        <v>1415178</v>
      </c>
      <c r="E27" s="11">
        <v>45751.425000000003</v>
      </c>
      <c r="F27" s="11">
        <v>334457.39</v>
      </c>
      <c r="G27" s="11">
        <v>380208.815</v>
      </c>
      <c r="H27" s="16">
        <v>27.75</v>
      </c>
      <c r="I27" s="16">
        <v>26.75</v>
      </c>
    </row>
    <row r="28" spans="1:9" ht="12" customHeight="1" x14ac:dyDescent="0.2">
      <c r="A28" s="2" t="str">
        <f>"Apr "&amp;RIGHT(A6,4)+1</f>
        <v>Apr 2026</v>
      </c>
      <c r="B28" s="11">
        <v>204088</v>
      </c>
      <c r="C28" s="11">
        <v>1209045</v>
      </c>
      <c r="D28" s="11">
        <v>1413133</v>
      </c>
      <c r="E28" s="11">
        <v>56634.42</v>
      </c>
      <c r="F28" s="11">
        <v>323419.53749999998</v>
      </c>
      <c r="G28" s="11">
        <v>380053.95750000002</v>
      </c>
      <c r="H28" s="16">
        <v>27.75</v>
      </c>
      <c r="I28" s="16">
        <v>26.75</v>
      </c>
    </row>
    <row r="29" spans="1:9" ht="12" customHeight="1" x14ac:dyDescent="0.2">
      <c r="A29" s="2" t="str">
        <f>"May "&amp;RIGHT(A6,4)+1</f>
        <v>May 2026</v>
      </c>
      <c r="B29" s="11" t="s">
        <v>417</v>
      </c>
      <c r="C29" s="11" t="s">
        <v>417</v>
      </c>
      <c r="D29" s="11" t="s">
        <v>417</v>
      </c>
      <c r="E29" s="11" t="s">
        <v>417</v>
      </c>
      <c r="F29" s="11" t="s">
        <v>417</v>
      </c>
      <c r="G29" s="11" t="s">
        <v>417</v>
      </c>
      <c r="H29" s="16" t="s">
        <v>417</v>
      </c>
      <c r="I29" s="16" t="s">
        <v>417</v>
      </c>
    </row>
    <row r="30" spans="1:9" ht="12" customHeight="1" x14ac:dyDescent="0.2">
      <c r="A30" s="2" t="str">
        <f>"Jun "&amp;RIGHT(A6,4)+1</f>
        <v>Jun 2026</v>
      </c>
      <c r="B30" s="11" t="s">
        <v>417</v>
      </c>
      <c r="C30" s="11" t="s">
        <v>417</v>
      </c>
      <c r="D30" s="11" t="s">
        <v>417</v>
      </c>
      <c r="E30" s="11" t="s">
        <v>417</v>
      </c>
      <c r="F30" s="11" t="s">
        <v>417</v>
      </c>
      <c r="G30" s="11" t="s">
        <v>417</v>
      </c>
      <c r="H30" s="16" t="s">
        <v>417</v>
      </c>
      <c r="I30" s="16" t="s">
        <v>417</v>
      </c>
    </row>
    <row r="31" spans="1:9" ht="12" customHeight="1" x14ac:dyDescent="0.2">
      <c r="A31" s="2" t="str">
        <f>"Jul "&amp;RIGHT(A6,4)+1</f>
        <v>Jul 2026</v>
      </c>
      <c r="B31" s="11" t="s">
        <v>417</v>
      </c>
      <c r="C31" s="11" t="s">
        <v>417</v>
      </c>
      <c r="D31" s="11" t="s">
        <v>417</v>
      </c>
      <c r="E31" s="11" t="s">
        <v>417</v>
      </c>
      <c r="F31" s="11" t="s">
        <v>417</v>
      </c>
      <c r="G31" s="11" t="s">
        <v>417</v>
      </c>
      <c r="H31" s="16" t="s">
        <v>417</v>
      </c>
      <c r="I31" s="16" t="s">
        <v>417</v>
      </c>
    </row>
    <row r="32" spans="1:9" ht="12" customHeight="1" x14ac:dyDescent="0.2">
      <c r="A32" s="2" t="str">
        <f>"Aug "&amp;RIGHT(A6,4)+1</f>
        <v>Aug 2026</v>
      </c>
      <c r="B32" s="11" t="s">
        <v>417</v>
      </c>
      <c r="C32" s="11" t="s">
        <v>417</v>
      </c>
      <c r="D32" s="11" t="s">
        <v>417</v>
      </c>
      <c r="E32" s="11" t="s">
        <v>417</v>
      </c>
      <c r="F32" s="11" t="s">
        <v>417</v>
      </c>
      <c r="G32" s="11" t="s">
        <v>417</v>
      </c>
      <c r="H32" s="16" t="s">
        <v>417</v>
      </c>
      <c r="I32" s="16" t="s">
        <v>417</v>
      </c>
    </row>
    <row r="33" spans="1:9" ht="12" customHeight="1" x14ac:dyDescent="0.2">
      <c r="A33" s="2" t="str">
        <f>"Sep "&amp;RIGHT(A6,4)+1</f>
        <v>Sep 2026</v>
      </c>
      <c r="B33" s="11" t="s">
        <v>417</v>
      </c>
      <c r="C33" s="11" t="s">
        <v>417</v>
      </c>
      <c r="D33" s="11" t="s">
        <v>417</v>
      </c>
      <c r="E33" s="11" t="s">
        <v>417</v>
      </c>
      <c r="F33" s="11" t="s">
        <v>417</v>
      </c>
      <c r="G33" s="11" t="s">
        <v>417</v>
      </c>
      <c r="H33" s="16" t="s">
        <v>417</v>
      </c>
      <c r="I33" s="16" t="s">
        <v>417</v>
      </c>
    </row>
    <row r="34" spans="1:9" ht="12" customHeight="1" x14ac:dyDescent="0.2">
      <c r="A34" s="12" t="s">
        <v>55</v>
      </c>
      <c r="B34" s="13">
        <v>1164089</v>
      </c>
      <c r="C34" s="13">
        <v>8247981</v>
      </c>
      <c r="D34" s="13">
        <v>9412070</v>
      </c>
      <c r="E34" s="13">
        <v>323034.69750000001</v>
      </c>
      <c r="F34" s="13">
        <v>2206334.9175</v>
      </c>
      <c r="G34" s="13">
        <v>2529369.6150000002</v>
      </c>
      <c r="H34" s="17">
        <v>27.75</v>
      </c>
      <c r="I34" s="17">
        <v>26.75</v>
      </c>
    </row>
    <row r="35" spans="1:9" ht="12" customHeight="1" x14ac:dyDescent="0.2">
      <c r="A35" s="14" t="str">
        <f>"Total "&amp;MID(A20,7,LEN(A20)-13)&amp;" Months"</f>
        <v>Total 7 Months</v>
      </c>
      <c r="B35" s="15">
        <v>1164089</v>
      </c>
      <c r="C35" s="15">
        <v>8247981</v>
      </c>
      <c r="D35" s="15">
        <v>9412070</v>
      </c>
      <c r="E35" s="15">
        <v>323034.69750000001</v>
      </c>
      <c r="F35" s="15">
        <v>2206334.9175</v>
      </c>
      <c r="G35" s="15">
        <v>2529369.6150000002</v>
      </c>
      <c r="H35" s="18">
        <v>27.75</v>
      </c>
      <c r="I35" s="18">
        <v>26.75</v>
      </c>
    </row>
    <row r="36" spans="1:9" ht="12" customHeight="1" x14ac:dyDescent="0.2">
      <c r="A36" s="75"/>
      <c r="B36" s="75"/>
      <c r="C36" s="75"/>
      <c r="D36" s="75"/>
      <c r="E36" s="75"/>
      <c r="F36" s="75"/>
      <c r="G36" s="75"/>
      <c r="H36" s="75"/>
      <c r="I36" s="75"/>
    </row>
    <row r="37" spans="1:9" ht="69.95" customHeight="1" x14ac:dyDescent="0.2">
      <c r="A37" s="76" t="s">
        <v>147</v>
      </c>
      <c r="B37" s="76"/>
      <c r="C37" s="76"/>
      <c r="D37" s="76"/>
      <c r="E37" s="76"/>
      <c r="F37" s="76"/>
      <c r="G37" s="76"/>
      <c r="H37" s="76"/>
      <c r="I37" s="76"/>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N44"/>
  <sheetViews>
    <sheetView showGridLines="0" zoomScaleNormal="100" workbookViewId="0">
      <selection activeCell="K1" sqref="K1"/>
    </sheetView>
  </sheetViews>
  <sheetFormatPr defaultRowHeight="12.75" x14ac:dyDescent="0.2"/>
  <cols>
    <col min="1" max="1" width="11.42578125" customWidth="1"/>
    <col min="2" max="6" width="11.28515625" customWidth="1"/>
    <col min="7" max="7" width="12.42578125" customWidth="1"/>
    <col min="8" max="9" width="11.28515625" customWidth="1"/>
    <col min="10" max="11" width="11.42578125" customWidth="1"/>
  </cols>
  <sheetData>
    <row r="1" spans="1:11" ht="12" customHeight="1" x14ac:dyDescent="0.2">
      <c r="A1" s="77" t="s">
        <v>438</v>
      </c>
      <c r="B1" s="77"/>
      <c r="C1" s="77"/>
      <c r="D1" s="77"/>
      <c r="E1" s="77"/>
      <c r="F1" s="77"/>
      <c r="G1" s="77"/>
      <c r="H1" s="77"/>
      <c r="I1" s="77"/>
      <c r="J1" s="77"/>
      <c r="K1" s="74">
        <v>46213</v>
      </c>
    </row>
    <row r="2" spans="1:11" ht="12" customHeight="1" x14ac:dyDescent="0.2">
      <c r="A2" s="78" t="s">
        <v>148</v>
      </c>
      <c r="B2" s="78"/>
      <c r="C2" s="78"/>
      <c r="D2" s="78"/>
      <c r="E2" s="78"/>
      <c r="F2" s="78"/>
      <c r="G2" s="78"/>
      <c r="H2" s="78"/>
      <c r="I2" s="78"/>
      <c r="J2" s="78"/>
      <c r="K2" s="1"/>
    </row>
    <row r="3" spans="1:11" ht="24" customHeight="1" x14ac:dyDescent="0.2">
      <c r="A3" s="79" t="s">
        <v>50</v>
      </c>
      <c r="B3" s="81" t="s">
        <v>194</v>
      </c>
      <c r="C3" s="81"/>
      <c r="D3" s="81"/>
      <c r="E3" s="82"/>
      <c r="F3" s="81" t="s">
        <v>149</v>
      </c>
      <c r="G3" s="81"/>
      <c r="H3" s="81"/>
      <c r="I3" s="82"/>
      <c r="J3" s="81" t="s">
        <v>150</v>
      </c>
      <c r="K3" s="81"/>
    </row>
    <row r="4" spans="1:11" ht="45" customHeight="1" x14ac:dyDescent="0.2">
      <c r="A4" s="80"/>
      <c r="B4" s="10" t="s">
        <v>151</v>
      </c>
      <c r="C4" s="10" t="s">
        <v>152</v>
      </c>
      <c r="D4" s="10" t="s">
        <v>153</v>
      </c>
      <c r="E4" s="10" t="s">
        <v>55</v>
      </c>
      <c r="F4" s="10" t="s">
        <v>329</v>
      </c>
      <c r="G4" s="10" t="s">
        <v>331</v>
      </c>
      <c r="H4" s="10" t="s">
        <v>330</v>
      </c>
      <c r="I4" s="10" t="s">
        <v>337</v>
      </c>
      <c r="J4" s="10" t="s">
        <v>154</v>
      </c>
      <c r="K4" s="9" t="s">
        <v>332</v>
      </c>
    </row>
    <row r="5" spans="1:11" ht="12" customHeight="1" x14ac:dyDescent="0.2">
      <c r="A5" s="1"/>
      <c r="B5" s="75" t="str">
        <f>REPT("-",42)&amp;" Number "&amp;REPT("-",39)&amp;"   "&amp;REPT("-",52)&amp;" Dollars "&amp;REPT("-",58)</f>
        <v>------------------------------------------ Number ---------------------------------------   ---------------------------------------------------- Dollars ----------------------------------------------------------</v>
      </c>
      <c r="C5" s="75"/>
      <c r="D5" s="75"/>
      <c r="E5" s="75"/>
      <c r="F5" s="75"/>
      <c r="G5" s="75"/>
      <c r="H5" s="75"/>
      <c r="I5" s="75"/>
      <c r="J5" s="75"/>
      <c r="K5" s="75"/>
    </row>
    <row r="6" spans="1:11" ht="12" customHeight="1" x14ac:dyDescent="0.2">
      <c r="A6" s="3" t="s">
        <v>418</v>
      </c>
    </row>
    <row r="7" spans="1:11" ht="12" customHeight="1" x14ac:dyDescent="0.2">
      <c r="A7" s="2" t="str">
        <f>"Oct "&amp;RIGHT(A6,4)-1</f>
        <v>Oct 2024</v>
      </c>
      <c r="B7" s="11">
        <v>1565387</v>
      </c>
      <c r="C7" s="11">
        <v>1520718</v>
      </c>
      <c r="D7" s="11">
        <v>3821642</v>
      </c>
      <c r="E7" s="11">
        <v>6907747</v>
      </c>
      <c r="F7" s="11">
        <v>413236418</v>
      </c>
      <c r="G7" s="11" t="s">
        <v>417</v>
      </c>
      <c r="H7" s="11" t="s">
        <v>417</v>
      </c>
      <c r="I7" s="11">
        <v>1206412049</v>
      </c>
      <c r="J7" s="16">
        <v>59.822200000000002</v>
      </c>
      <c r="K7" s="16" t="s">
        <v>417</v>
      </c>
    </row>
    <row r="8" spans="1:11" ht="12" customHeight="1" x14ac:dyDescent="0.2">
      <c r="A8" s="2" t="str">
        <f>"Nov "&amp;RIGHT(A6,4)-1</f>
        <v>Nov 2024</v>
      </c>
      <c r="B8" s="11">
        <v>1536404</v>
      </c>
      <c r="C8" s="11">
        <v>1494965</v>
      </c>
      <c r="D8" s="11">
        <v>3798132</v>
      </c>
      <c r="E8" s="11">
        <v>6829501</v>
      </c>
      <c r="F8" s="11">
        <v>430147130</v>
      </c>
      <c r="G8" s="11" t="s">
        <v>417</v>
      </c>
      <c r="H8" s="11" t="s">
        <v>417</v>
      </c>
      <c r="I8" s="11">
        <v>601993892</v>
      </c>
      <c r="J8" s="16">
        <v>62.983699999999999</v>
      </c>
      <c r="K8" s="16" t="s">
        <v>417</v>
      </c>
    </row>
    <row r="9" spans="1:11" ht="12" customHeight="1" x14ac:dyDescent="0.2">
      <c r="A9" s="2" t="str">
        <f>"Dec "&amp;RIGHT(A6,4)-1</f>
        <v>Dec 2024</v>
      </c>
      <c r="B9" s="11">
        <v>1515356</v>
      </c>
      <c r="C9" s="11">
        <v>1485770</v>
      </c>
      <c r="D9" s="11">
        <v>3783609</v>
      </c>
      <c r="E9" s="11">
        <v>6784735</v>
      </c>
      <c r="F9" s="11">
        <v>445026760</v>
      </c>
      <c r="G9" s="11" t="s">
        <v>417</v>
      </c>
      <c r="H9" s="11">
        <v>4844115</v>
      </c>
      <c r="I9" s="11">
        <v>588481577</v>
      </c>
      <c r="J9" s="16">
        <v>65.592399999999998</v>
      </c>
      <c r="K9" s="16" t="s">
        <v>417</v>
      </c>
    </row>
    <row r="10" spans="1:11" ht="12" customHeight="1" x14ac:dyDescent="0.2">
      <c r="A10" s="2" t="str">
        <f>"Jan "&amp;RIGHT(A6,4)</f>
        <v>Jan 2025</v>
      </c>
      <c r="B10" s="11">
        <v>1528557</v>
      </c>
      <c r="C10" s="11">
        <v>1497342</v>
      </c>
      <c r="D10" s="11">
        <v>3796977</v>
      </c>
      <c r="E10" s="11">
        <v>6822876</v>
      </c>
      <c r="F10" s="11">
        <v>436223863</v>
      </c>
      <c r="G10" s="11" t="s">
        <v>417</v>
      </c>
      <c r="H10" s="11" t="s">
        <v>417</v>
      </c>
      <c r="I10" s="11">
        <v>594384108</v>
      </c>
      <c r="J10" s="16">
        <v>63.935499999999998</v>
      </c>
      <c r="K10" s="16" t="s">
        <v>417</v>
      </c>
    </row>
    <row r="11" spans="1:11" ht="12" customHeight="1" x14ac:dyDescent="0.2">
      <c r="A11" s="2" t="str">
        <f>"Feb "&amp;RIGHT(A6,4)</f>
        <v>Feb 2025</v>
      </c>
      <c r="B11" s="11">
        <v>1521457</v>
      </c>
      <c r="C11" s="11">
        <v>1488312</v>
      </c>
      <c r="D11" s="11">
        <v>3792406</v>
      </c>
      <c r="E11" s="11">
        <v>6802175</v>
      </c>
      <c r="F11" s="11">
        <v>435678966</v>
      </c>
      <c r="G11" s="11" t="s">
        <v>417</v>
      </c>
      <c r="H11" s="11" t="s">
        <v>417</v>
      </c>
      <c r="I11" s="11">
        <v>566995368</v>
      </c>
      <c r="J11" s="16">
        <v>64.049899999999994</v>
      </c>
      <c r="K11" s="16" t="s">
        <v>417</v>
      </c>
    </row>
    <row r="12" spans="1:11" ht="12" customHeight="1" x14ac:dyDescent="0.2">
      <c r="A12" s="2" t="str">
        <f>"Mar "&amp;RIGHT(A6,4)</f>
        <v>Mar 2025</v>
      </c>
      <c r="B12" s="11">
        <v>1533978</v>
      </c>
      <c r="C12" s="11">
        <v>1491809</v>
      </c>
      <c r="D12" s="11">
        <v>3825049</v>
      </c>
      <c r="E12" s="11">
        <v>6850836</v>
      </c>
      <c r="F12" s="11">
        <v>448084904</v>
      </c>
      <c r="G12" s="11" t="s">
        <v>417</v>
      </c>
      <c r="H12" s="11">
        <v>-135696</v>
      </c>
      <c r="I12" s="11">
        <v>575755151</v>
      </c>
      <c r="J12" s="16">
        <v>65.405900000000003</v>
      </c>
      <c r="K12" s="16" t="s">
        <v>417</v>
      </c>
    </row>
    <row r="13" spans="1:11" ht="12" customHeight="1" x14ac:dyDescent="0.2">
      <c r="A13" s="2" t="str">
        <f>"Apr "&amp;RIGHT(A6,4)</f>
        <v>Apr 2025</v>
      </c>
      <c r="B13" s="11">
        <v>1542915</v>
      </c>
      <c r="C13" s="11">
        <v>1493905</v>
      </c>
      <c r="D13" s="11">
        <v>3840395</v>
      </c>
      <c r="E13" s="11">
        <v>6877215</v>
      </c>
      <c r="F13" s="11">
        <v>464869553</v>
      </c>
      <c r="G13" s="11" t="s">
        <v>417</v>
      </c>
      <c r="H13" s="11" t="s">
        <v>417</v>
      </c>
      <c r="I13" s="11">
        <v>605571684</v>
      </c>
      <c r="J13" s="16">
        <v>67.595600000000005</v>
      </c>
      <c r="K13" s="16" t="s">
        <v>417</v>
      </c>
    </row>
    <row r="14" spans="1:11" ht="12" customHeight="1" x14ac:dyDescent="0.2">
      <c r="A14" s="2" t="str">
        <f>"May "&amp;RIGHT(A6,4)</f>
        <v>May 2025</v>
      </c>
      <c r="B14" s="11">
        <v>1546227</v>
      </c>
      <c r="C14" s="11">
        <v>1493040</v>
      </c>
      <c r="D14" s="11">
        <v>3855343</v>
      </c>
      <c r="E14" s="11">
        <v>6894610</v>
      </c>
      <c r="F14" s="11">
        <v>451064025</v>
      </c>
      <c r="G14" s="11" t="s">
        <v>417</v>
      </c>
      <c r="H14" s="11" t="s">
        <v>417</v>
      </c>
      <c r="I14" s="11">
        <v>577595103</v>
      </c>
      <c r="J14" s="16">
        <v>65.422700000000006</v>
      </c>
      <c r="K14" s="16" t="s">
        <v>417</v>
      </c>
    </row>
    <row r="15" spans="1:11" ht="12" customHeight="1" x14ac:dyDescent="0.2">
      <c r="A15" s="2" t="str">
        <f>"Jun "&amp;RIGHT(A6,4)</f>
        <v>Jun 2025</v>
      </c>
      <c r="B15" s="11">
        <v>1539355</v>
      </c>
      <c r="C15" s="11">
        <v>1484521</v>
      </c>
      <c r="D15" s="11">
        <v>3859324</v>
      </c>
      <c r="E15" s="11">
        <v>6883200</v>
      </c>
      <c r="F15" s="11">
        <v>441760968</v>
      </c>
      <c r="G15" s="11" t="s">
        <v>417</v>
      </c>
      <c r="H15" s="11">
        <v>687452</v>
      </c>
      <c r="I15" s="11">
        <v>592079319</v>
      </c>
      <c r="J15" s="16">
        <v>64.179599999999994</v>
      </c>
      <c r="K15" s="16" t="s">
        <v>417</v>
      </c>
    </row>
    <row r="16" spans="1:11" ht="12" customHeight="1" x14ac:dyDescent="0.2">
      <c r="A16" s="2" t="str">
        <f>"Jul "&amp;RIGHT(A6,4)</f>
        <v>Jul 2025</v>
      </c>
      <c r="B16" s="11">
        <v>1547480</v>
      </c>
      <c r="C16" s="11">
        <v>1493323</v>
      </c>
      <c r="D16" s="11">
        <v>3882522</v>
      </c>
      <c r="E16" s="11">
        <v>6923325</v>
      </c>
      <c r="F16" s="11">
        <v>449436904</v>
      </c>
      <c r="G16" s="11" t="s">
        <v>417</v>
      </c>
      <c r="H16" s="11" t="s">
        <v>417</v>
      </c>
      <c r="I16" s="11">
        <v>585615087</v>
      </c>
      <c r="J16" s="16">
        <v>64.916300000000007</v>
      </c>
      <c r="K16" s="16" t="s">
        <v>417</v>
      </c>
    </row>
    <row r="17" spans="1:11" ht="12" customHeight="1" x14ac:dyDescent="0.2">
      <c r="A17" s="2" t="str">
        <f>"Aug "&amp;RIGHT(A6,4)</f>
        <v>Aug 2025</v>
      </c>
      <c r="B17" s="11">
        <v>1537615</v>
      </c>
      <c r="C17" s="11">
        <v>1480859</v>
      </c>
      <c r="D17" s="11">
        <v>3892625</v>
      </c>
      <c r="E17" s="11">
        <v>6911099</v>
      </c>
      <c r="F17" s="11">
        <v>451304146</v>
      </c>
      <c r="G17" s="11" t="s">
        <v>417</v>
      </c>
      <c r="H17" s="11" t="s">
        <v>417</v>
      </c>
      <c r="I17" s="11">
        <v>575065348</v>
      </c>
      <c r="J17" s="16">
        <v>65.301400000000001</v>
      </c>
      <c r="K17" s="16" t="s">
        <v>417</v>
      </c>
    </row>
    <row r="18" spans="1:11" ht="12" customHeight="1" x14ac:dyDescent="0.2">
      <c r="A18" s="2" t="str">
        <f>"Sep "&amp;RIGHT(A6,4)</f>
        <v>Sep 2025</v>
      </c>
      <c r="B18" s="11">
        <v>1537287</v>
      </c>
      <c r="C18" s="11">
        <v>1479489</v>
      </c>
      <c r="D18" s="11">
        <v>3904910</v>
      </c>
      <c r="E18" s="11">
        <v>6921686</v>
      </c>
      <c r="F18" s="11">
        <v>480285356</v>
      </c>
      <c r="G18" s="11" t="s">
        <v>417</v>
      </c>
      <c r="H18" s="11">
        <v>98918973</v>
      </c>
      <c r="I18" s="11">
        <v>723836224</v>
      </c>
      <c r="J18" s="16">
        <v>69.388499999999993</v>
      </c>
      <c r="K18" s="16" t="s">
        <v>417</v>
      </c>
    </row>
    <row r="19" spans="1:11" ht="12" customHeight="1" x14ac:dyDescent="0.2">
      <c r="A19" s="12" t="s">
        <v>55</v>
      </c>
      <c r="B19" s="13">
        <v>1537668.1666999999</v>
      </c>
      <c r="C19" s="13">
        <v>1492004.4166999999</v>
      </c>
      <c r="D19" s="13">
        <v>3837744.5</v>
      </c>
      <c r="E19" s="13">
        <v>6867417.0833000001</v>
      </c>
      <c r="F19" s="13">
        <v>5347118993</v>
      </c>
      <c r="G19" s="13">
        <v>2329834594</v>
      </c>
      <c r="H19" s="13">
        <v>104314844</v>
      </c>
      <c r="I19" s="13">
        <v>7793784910</v>
      </c>
      <c r="J19" s="17">
        <v>64.885099999999994</v>
      </c>
      <c r="K19" s="17">
        <v>28.271599999999999</v>
      </c>
    </row>
    <row r="20" spans="1:11" ht="12" customHeight="1" x14ac:dyDescent="0.2">
      <c r="A20" s="14" t="s">
        <v>419</v>
      </c>
      <c r="B20" s="15">
        <v>1534864.8570999999</v>
      </c>
      <c r="C20" s="15">
        <v>1496117.2856999999</v>
      </c>
      <c r="D20" s="15">
        <v>3808315.7143000001</v>
      </c>
      <c r="E20" s="15">
        <v>6839297.8570999997</v>
      </c>
      <c r="F20" s="15">
        <v>3073267594</v>
      </c>
      <c r="G20" s="15">
        <v>1661617816</v>
      </c>
      <c r="H20" s="15">
        <v>4708419</v>
      </c>
      <c r="I20" s="15">
        <v>4739593829</v>
      </c>
      <c r="J20" s="18">
        <v>64.1935</v>
      </c>
      <c r="K20" s="18">
        <v>34.7074</v>
      </c>
    </row>
    <row r="21" spans="1:11" ht="12" customHeight="1" x14ac:dyDescent="0.2">
      <c r="A21" s="3" t="str">
        <f>"FY "&amp;RIGHT(A6,4)+1</f>
        <v>FY 2026</v>
      </c>
    </row>
    <row r="22" spans="1:11" ht="12" customHeight="1" x14ac:dyDescent="0.2">
      <c r="A22" s="2" t="str">
        <f>"Oct "&amp;RIGHT(A6,4)</f>
        <v>Oct 2025</v>
      </c>
      <c r="B22" s="11">
        <v>1530236</v>
      </c>
      <c r="C22" s="11">
        <v>1479765</v>
      </c>
      <c r="D22" s="11">
        <v>3899937</v>
      </c>
      <c r="E22" s="11">
        <v>6909938</v>
      </c>
      <c r="F22" s="11">
        <v>343120648</v>
      </c>
      <c r="G22" s="11" t="s">
        <v>417</v>
      </c>
      <c r="H22" s="11" t="s">
        <v>417</v>
      </c>
      <c r="I22" s="11">
        <v>1113226194</v>
      </c>
      <c r="J22" s="16">
        <v>49.656100000000002</v>
      </c>
      <c r="K22" s="16" t="s">
        <v>417</v>
      </c>
    </row>
    <row r="23" spans="1:11" ht="12" customHeight="1" x14ac:dyDescent="0.2">
      <c r="A23" s="2" t="str">
        <f>"Nov "&amp;RIGHT(A6,4)</f>
        <v>Nov 2025</v>
      </c>
      <c r="B23" s="11">
        <v>1481573</v>
      </c>
      <c r="C23" s="11">
        <v>1439355</v>
      </c>
      <c r="D23" s="11">
        <v>3850806</v>
      </c>
      <c r="E23" s="11">
        <v>6771734</v>
      </c>
      <c r="F23" s="11">
        <v>434793957</v>
      </c>
      <c r="G23" s="11" t="s">
        <v>417</v>
      </c>
      <c r="H23" s="11" t="s">
        <v>417</v>
      </c>
      <c r="I23" s="11">
        <v>596256993</v>
      </c>
      <c r="J23" s="16">
        <v>64.2072</v>
      </c>
      <c r="K23" s="16" t="s">
        <v>417</v>
      </c>
    </row>
    <row r="24" spans="1:11" ht="12" customHeight="1" x14ac:dyDescent="0.2">
      <c r="A24" s="2" t="str">
        <f>"Dec "&amp;RIGHT(A6,4)</f>
        <v>Dec 2025</v>
      </c>
      <c r="B24" s="11">
        <v>1457576</v>
      </c>
      <c r="C24" s="11">
        <v>1429429</v>
      </c>
      <c r="D24" s="11">
        <v>3825606</v>
      </c>
      <c r="E24" s="11">
        <v>6712611</v>
      </c>
      <c r="F24" s="11">
        <v>438346406</v>
      </c>
      <c r="G24" s="11" t="s">
        <v>417</v>
      </c>
      <c r="H24" s="11">
        <v>453050</v>
      </c>
      <c r="I24" s="11">
        <v>627948223</v>
      </c>
      <c r="J24" s="16">
        <v>65.301900000000003</v>
      </c>
      <c r="K24" s="16" t="s">
        <v>417</v>
      </c>
    </row>
    <row r="25" spans="1:11" ht="12" customHeight="1" x14ac:dyDescent="0.2">
      <c r="A25" s="2" t="str">
        <f>"Jan "&amp;RIGHT(A6,4)+1</f>
        <v>Jan 2026</v>
      </c>
      <c r="B25" s="11">
        <v>1452569</v>
      </c>
      <c r="C25" s="11">
        <v>1422459</v>
      </c>
      <c r="D25" s="11">
        <v>3821272</v>
      </c>
      <c r="E25" s="11">
        <v>6696300</v>
      </c>
      <c r="F25" s="11">
        <v>445209074</v>
      </c>
      <c r="G25" s="11" t="s">
        <v>417</v>
      </c>
      <c r="H25" s="11" t="s">
        <v>417</v>
      </c>
      <c r="I25" s="11">
        <v>591392671</v>
      </c>
      <c r="J25" s="16">
        <v>66.485799999999998</v>
      </c>
      <c r="K25" s="16" t="s">
        <v>417</v>
      </c>
    </row>
    <row r="26" spans="1:11" ht="12" customHeight="1" x14ac:dyDescent="0.2">
      <c r="A26" s="2" t="str">
        <f>"Feb "&amp;RIGHT(A6,4)+1</f>
        <v>Feb 2026</v>
      </c>
      <c r="B26" s="11">
        <v>1444995</v>
      </c>
      <c r="C26" s="11">
        <v>1410903</v>
      </c>
      <c r="D26" s="11">
        <v>3808843</v>
      </c>
      <c r="E26" s="11">
        <v>6664741</v>
      </c>
      <c r="F26" s="11">
        <v>408721190</v>
      </c>
      <c r="G26" s="11" t="s">
        <v>417</v>
      </c>
      <c r="H26" s="11" t="s">
        <v>417</v>
      </c>
      <c r="I26" s="11">
        <v>546268852</v>
      </c>
      <c r="J26" s="16">
        <v>61.325899999999997</v>
      </c>
      <c r="K26" s="16" t="s">
        <v>417</v>
      </c>
    </row>
    <row r="27" spans="1:11" ht="12" customHeight="1" x14ac:dyDescent="0.2">
      <c r="A27" s="2" t="str">
        <f>"Mar "&amp;RIGHT(A6,4)+1</f>
        <v>Mar 2026</v>
      </c>
      <c r="B27" s="11">
        <v>1457980</v>
      </c>
      <c r="C27" s="11">
        <v>1418914</v>
      </c>
      <c r="D27" s="11">
        <v>3825565</v>
      </c>
      <c r="E27" s="11">
        <v>6702459</v>
      </c>
      <c r="F27" s="11">
        <v>427997120</v>
      </c>
      <c r="G27" s="11" t="s">
        <v>417</v>
      </c>
      <c r="H27" s="11">
        <v>100981</v>
      </c>
      <c r="I27" s="11">
        <v>594088207</v>
      </c>
      <c r="J27" s="16">
        <v>63.856699999999996</v>
      </c>
      <c r="K27" s="16" t="s">
        <v>417</v>
      </c>
    </row>
    <row r="28" spans="1:11" ht="12" customHeight="1" x14ac:dyDescent="0.2">
      <c r="A28" s="2" t="str">
        <f>"Apr "&amp;RIGHT(A6,4)+1</f>
        <v>Apr 2026</v>
      </c>
      <c r="B28" s="11">
        <v>1463482</v>
      </c>
      <c r="C28" s="11">
        <v>1418349</v>
      </c>
      <c r="D28" s="11">
        <v>3823069</v>
      </c>
      <c r="E28" s="11">
        <v>6704900</v>
      </c>
      <c r="F28" s="11">
        <v>434375173</v>
      </c>
      <c r="G28" s="11" t="s">
        <v>417</v>
      </c>
      <c r="H28" s="11" t="s">
        <v>417</v>
      </c>
      <c r="I28" s="11">
        <v>574074014.16670001</v>
      </c>
      <c r="J28" s="16">
        <v>64.784700000000001</v>
      </c>
      <c r="K28" s="16" t="s">
        <v>417</v>
      </c>
    </row>
    <row r="29" spans="1:11" ht="12" customHeight="1" x14ac:dyDescent="0.2">
      <c r="A29" s="2" t="str">
        <f>"May "&amp;RIGHT(A6,4)+1</f>
        <v>May 2026</v>
      </c>
      <c r="B29" s="11" t="s">
        <v>417</v>
      </c>
      <c r="C29" s="11" t="s">
        <v>417</v>
      </c>
      <c r="D29" s="11" t="s">
        <v>417</v>
      </c>
      <c r="E29" s="11" t="s">
        <v>417</v>
      </c>
      <c r="F29" s="11" t="s">
        <v>417</v>
      </c>
      <c r="G29" s="11" t="s">
        <v>417</v>
      </c>
      <c r="H29" s="11" t="s">
        <v>417</v>
      </c>
      <c r="I29" s="11" t="s">
        <v>417</v>
      </c>
      <c r="J29" s="16" t="s">
        <v>417</v>
      </c>
      <c r="K29" s="16" t="s">
        <v>417</v>
      </c>
    </row>
    <row r="30" spans="1:11" ht="12" customHeight="1" x14ac:dyDescent="0.2">
      <c r="A30" s="2" t="str">
        <f>"Jun "&amp;RIGHT(A6,4)+1</f>
        <v>Jun 2026</v>
      </c>
      <c r="B30" s="11" t="s">
        <v>417</v>
      </c>
      <c r="C30" s="11" t="s">
        <v>417</v>
      </c>
      <c r="D30" s="11" t="s">
        <v>417</v>
      </c>
      <c r="E30" s="11" t="s">
        <v>417</v>
      </c>
      <c r="F30" s="11" t="s">
        <v>417</v>
      </c>
      <c r="G30" s="11" t="s">
        <v>417</v>
      </c>
      <c r="H30" s="11" t="s">
        <v>417</v>
      </c>
      <c r="I30" s="11" t="s">
        <v>417</v>
      </c>
      <c r="J30" s="16" t="s">
        <v>417</v>
      </c>
      <c r="K30" s="16" t="s">
        <v>417</v>
      </c>
    </row>
    <row r="31" spans="1:11" ht="12" customHeight="1" x14ac:dyDescent="0.2">
      <c r="A31" s="2" t="str">
        <f>"Jul "&amp;RIGHT(A6,4)+1</f>
        <v>Jul 2026</v>
      </c>
      <c r="B31" s="11" t="s">
        <v>417</v>
      </c>
      <c r="C31" s="11" t="s">
        <v>417</v>
      </c>
      <c r="D31" s="11" t="s">
        <v>417</v>
      </c>
      <c r="E31" s="11" t="s">
        <v>417</v>
      </c>
      <c r="F31" s="11" t="s">
        <v>417</v>
      </c>
      <c r="G31" s="11" t="s">
        <v>417</v>
      </c>
      <c r="H31" s="11" t="s">
        <v>417</v>
      </c>
      <c r="I31" s="11" t="s">
        <v>417</v>
      </c>
      <c r="J31" s="16" t="s">
        <v>417</v>
      </c>
      <c r="K31" s="16" t="s">
        <v>417</v>
      </c>
    </row>
    <row r="32" spans="1:11" ht="12" customHeight="1" x14ac:dyDescent="0.2">
      <c r="A32" s="2" t="str">
        <f>"Aug "&amp;RIGHT(A6,4)+1</f>
        <v>Aug 2026</v>
      </c>
      <c r="B32" s="11" t="s">
        <v>417</v>
      </c>
      <c r="C32" s="11" t="s">
        <v>417</v>
      </c>
      <c r="D32" s="11" t="s">
        <v>417</v>
      </c>
      <c r="E32" s="11" t="s">
        <v>417</v>
      </c>
      <c r="F32" s="11" t="s">
        <v>417</v>
      </c>
      <c r="G32" s="11" t="s">
        <v>417</v>
      </c>
      <c r="H32" s="11" t="s">
        <v>417</v>
      </c>
      <c r="I32" s="11" t="s">
        <v>417</v>
      </c>
      <c r="J32" s="16" t="s">
        <v>417</v>
      </c>
      <c r="K32" s="16" t="s">
        <v>417</v>
      </c>
    </row>
    <row r="33" spans="1:14" ht="12" customHeight="1" x14ac:dyDescent="0.2">
      <c r="A33" s="2" t="str">
        <f>"Sep "&amp;RIGHT(A6,4)+1</f>
        <v>Sep 2026</v>
      </c>
      <c r="B33" s="11" t="s">
        <v>417</v>
      </c>
      <c r="C33" s="11" t="s">
        <v>417</v>
      </c>
      <c r="D33" s="11" t="s">
        <v>417</v>
      </c>
      <c r="E33" s="11" t="s">
        <v>417</v>
      </c>
      <c r="F33" s="11" t="s">
        <v>417</v>
      </c>
      <c r="G33" s="11" t="s">
        <v>417</v>
      </c>
      <c r="H33" s="11" t="s">
        <v>417</v>
      </c>
      <c r="I33" s="11" t="s">
        <v>417</v>
      </c>
      <c r="J33" s="16" t="s">
        <v>417</v>
      </c>
      <c r="K33" s="16" t="s">
        <v>417</v>
      </c>
    </row>
    <row r="34" spans="1:14" ht="12" customHeight="1" x14ac:dyDescent="0.2">
      <c r="A34" s="12" t="s">
        <v>55</v>
      </c>
      <c r="B34" s="13">
        <v>1469773</v>
      </c>
      <c r="C34" s="13">
        <v>1431310.5714</v>
      </c>
      <c r="D34" s="13">
        <v>3836442.5713999998</v>
      </c>
      <c r="E34" s="13">
        <v>6737526.1429000003</v>
      </c>
      <c r="F34" s="13">
        <v>2932563568</v>
      </c>
      <c r="G34" s="13">
        <v>1710137555.1666999</v>
      </c>
      <c r="H34" s="13">
        <v>554031</v>
      </c>
      <c r="I34" s="13">
        <v>4643255154.1667004</v>
      </c>
      <c r="J34" s="17">
        <v>62.179699999999997</v>
      </c>
      <c r="K34" s="17">
        <v>36.260399999999997</v>
      </c>
    </row>
    <row r="35" spans="1:14" ht="12" customHeight="1" x14ac:dyDescent="0.2">
      <c r="A35" s="14" t="str">
        <f>"Total "&amp;MID(A20,7,LEN(A20)-13)&amp;" Months"</f>
        <v>Total 7 Months</v>
      </c>
      <c r="B35" s="15">
        <v>1469773</v>
      </c>
      <c r="C35" s="15">
        <v>1431310.5714</v>
      </c>
      <c r="D35" s="15">
        <v>3836442.5713999998</v>
      </c>
      <c r="E35" s="15">
        <v>6737526.1429000003</v>
      </c>
      <c r="F35" s="15">
        <v>2932563568</v>
      </c>
      <c r="G35" s="15">
        <v>1710137555.1666999</v>
      </c>
      <c r="H35" s="15">
        <v>554031</v>
      </c>
      <c r="I35" s="15">
        <v>4643255154.1667004</v>
      </c>
      <c r="J35" s="18">
        <v>62.179699999999997</v>
      </c>
      <c r="K35" s="18">
        <v>36.260399999999997</v>
      </c>
    </row>
    <row r="36" spans="1:14" ht="12" customHeight="1" x14ac:dyDescent="0.2">
      <c r="A36" s="75"/>
      <c r="B36" s="75"/>
      <c r="C36" s="75"/>
      <c r="D36" s="75"/>
      <c r="E36" s="75"/>
      <c r="F36" s="75"/>
      <c r="G36" s="75"/>
      <c r="H36" s="75"/>
      <c r="I36" s="75"/>
      <c r="J36" s="75"/>
    </row>
    <row r="37" spans="1:14" ht="12" customHeight="1" x14ac:dyDescent="0.2">
      <c r="A37" s="119" t="s">
        <v>353</v>
      </c>
      <c r="B37" s="119"/>
      <c r="C37" s="119"/>
      <c r="D37" s="119"/>
      <c r="E37" s="119"/>
      <c r="F37" s="119"/>
      <c r="G37" s="119"/>
      <c r="H37" s="119"/>
      <c r="I37" s="119"/>
      <c r="J37" s="119"/>
      <c r="K37" s="119"/>
      <c r="L37" s="119"/>
      <c r="M37" s="119"/>
      <c r="N37" s="119"/>
    </row>
    <row r="38" spans="1:14" ht="19.899999999999999" customHeight="1" x14ac:dyDescent="0.2">
      <c r="A38" s="119" t="s">
        <v>412</v>
      </c>
      <c r="B38" s="119"/>
      <c r="C38" s="119"/>
      <c r="D38" s="119"/>
      <c r="E38" s="119"/>
      <c r="F38" s="119"/>
      <c r="G38" s="119"/>
      <c r="H38" s="119"/>
      <c r="I38" s="119"/>
      <c r="J38" s="119"/>
      <c r="K38" s="119"/>
      <c r="L38" s="119"/>
      <c r="M38" s="119"/>
      <c r="N38" s="119"/>
    </row>
    <row r="39" spans="1:14" ht="4.1500000000000004" customHeight="1" x14ac:dyDescent="0.2">
      <c r="A39" s="119"/>
      <c r="B39" s="119"/>
      <c r="C39" s="119"/>
      <c r="D39" s="119"/>
      <c r="E39" s="119"/>
      <c r="F39" s="119"/>
      <c r="G39" s="119"/>
      <c r="H39" s="119"/>
      <c r="I39" s="119"/>
      <c r="J39" s="119"/>
      <c r="K39" s="119"/>
      <c r="L39" s="119"/>
      <c r="M39" s="119"/>
      <c r="N39" s="119"/>
    </row>
    <row r="40" spans="1:14" ht="19.899999999999999" hidden="1" customHeight="1" x14ac:dyDescent="0.2">
      <c r="A40" s="119"/>
      <c r="B40" s="119"/>
      <c r="C40" s="119"/>
      <c r="D40" s="119"/>
      <c r="E40" s="119"/>
      <c r="F40" s="119"/>
      <c r="G40" s="119"/>
      <c r="H40" s="119"/>
      <c r="I40" s="119"/>
      <c r="J40" s="119"/>
      <c r="K40" s="119"/>
      <c r="L40" s="119"/>
      <c r="M40" s="119"/>
      <c r="N40" s="119"/>
    </row>
    <row r="41" spans="1:14" ht="19.899999999999999" hidden="1" customHeight="1" x14ac:dyDescent="0.2">
      <c r="A41" s="119"/>
      <c r="B41" s="119"/>
      <c r="C41" s="119"/>
      <c r="D41" s="119"/>
      <c r="E41" s="119"/>
      <c r="F41" s="119"/>
      <c r="G41" s="119"/>
      <c r="H41" s="119"/>
      <c r="I41" s="119"/>
      <c r="J41" s="119"/>
      <c r="K41" s="119"/>
      <c r="L41" s="119"/>
      <c r="M41" s="119"/>
      <c r="N41" s="119"/>
    </row>
    <row r="42" spans="1:14" ht="19.899999999999999" customHeight="1" x14ac:dyDescent="0.2">
      <c r="A42" s="119" t="s">
        <v>354</v>
      </c>
      <c r="B42" s="119"/>
      <c r="C42" s="119"/>
      <c r="D42" s="119"/>
      <c r="E42" s="119"/>
      <c r="F42" s="119"/>
      <c r="G42" s="119"/>
      <c r="H42" s="119"/>
      <c r="I42" s="119"/>
      <c r="J42" s="119"/>
      <c r="K42" s="119"/>
      <c r="L42" s="119"/>
      <c r="M42" s="119"/>
      <c r="N42" s="119"/>
    </row>
    <row r="43" spans="1:14" ht="35.450000000000003" customHeight="1" x14ac:dyDescent="0.2">
      <c r="A43" s="119"/>
      <c r="B43" s="119"/>
      <c r="C43" s="119"/>
      <c r="D43" s="119"/>
      <c r="E43" s="119"/>
      <c r="F43" s="119"/>
      <c r="G43" s="119"/>
      <c r="H43" s="119"/>
      <c r="I43" s="119"/>
      <c r="J43" s="119"/>
      <c r="K43" s="119"/>
      <c r="L43" s="119"/>
      <c r="M43" s="119"/>
      <c r="N43" s="119"/>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M101"/>
  <sheetViews>
    <sheetView showGridLines="0" workbookViewId="0">
      <selection activeCell="M1" sqref="M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77" t="s">
        <v>438</v>
      </c>
      <c r="B1" s="77"/>
      <c r="C1" s="77"/>
      <c r="D1" s="77"/>
      <c r="E1" s="77"/>
      <c r="F1" s="77"/>
      <c r="G1" s="77"/>
      <c r="H1" s="77"/>
      <c r="I1" s="77"/>
      <c r="J1" s="77"/>
      <c r="K1" s="77"/>
      <c r="L1" s="77"/>
      <c r="M1" s="74">
        <v>46213</v>
      </c>
    </row>
    <row r="2" spans="1:13" ht="12" customHeight="1" x14ac:dyDescent="0.2">
      <c r="A2" s="78" t="s">
        <v>227</v>
      </c>
      <c r="B2" s="78"/>
      <c r="C2" s="78"/>
      <c r="D2" s="78"/>
      <c r="E2" s="78"/>
      <c r="F2" s="78"/>
      <c r="G2" s="78"/>
      <c r="H2" s="78"/>
      <c r="I2" s="78"/>
      <c r="J2" s="78"/>
      <c r="K2" s="78"/>
      <c r="L2" s="78"/>
      <c r="M2" s="1"/>
    </row>
    <row r="3" spans="1:13" ht="24" customHeight="1" x14ac:dyDescent="0.2">
      <c r="A3" s="79" t="s">
        <v>50</v>
      </c>
      <c r="B3" s="81" t="s">
        <v>194</v>
      </c>
      <c r="C3" s="81"/>
      <c r="D3" s="81"/>
      <c r="E3" s="81"/>
      <c r="F3" s="82"/>
      <c r="G3" s="83" t="s">
        <v>228</v>
      </c>
      <c r="H3" s="83" t="s">
        <v>229</v>
      </c>
      <c r="I3" s="83" t="s">
        <v>377</v>
      </c>
      <c r="J3" s="83" t="s">
        <v>378</v>
      </c>
      <c r="K3" s="83" t="s">
        <v>58</v>
      </c>
      <c r="L3" s="81" t="s">
        <v>226</v>
      </c>
      <c r="M3" s="81"/>
    </row>
    <row r="4" spans="1:13" ht="27.6" customHeight="1" x14ac:dyDescent="0.2">
      <c r="A4" s="80"/>
      <c r="B4" s="10" t="s">
        <v>151</v>
      </c>
      <c r="C4" s="10" t="s">
        <v>152</v>
      </c>
      <c r="D4" s="10" t="s">
        <v>153</v>
      </c>
      <c r="E4" s="10" t="s">
        <v>155</v>
      </c>
      <c r="F4" s="10" t="s">
        <v>55</v>
      </c>
      <c r="G4" s="82"/>
      <c r="H4" s="82"/>
      <c r="I4" s="82"/>
      <c r="J4" s="82"/>
      <c r="K4" s="82"/>
      <c r="L4" s="10" t="s">
        <v>260</v>
      </c>
      <c r="M4" s="9" t="s">
        <v>155</v>
      </c>
    </row>
    <row r="5" spans="1:13" ht="12" customHeight="1" x14ac:dyDescent="0.2">
      <c r="A5" s="1"/>
      <c r="B5" s="75" t="str">
        <f>REPT("-",50)&amp;" Number "&amp;REPT("-",51)&amp;"   "&amp;REPT("-",62)&amp;" Dollars "&amp;REPT("-",63)</f>
        <v>-------------------------------------------------- Number ---------------------------------------------------   -------------------------------------------------------------- Dollars ---------------------------------------------------------------</v>
      </c>
      <c r="C5" s="75"/>
      <c r="D5" s="75"/>
      <c r="E5" s="75"/>
      <c r="F5" s="75"/>
      <c r="G5" s="75"/>
      <c r="H5" s="75"/>
      <c r="I5" s="75"/>
      <c r="J5" s="75"/>
      <c r="K5" s="75"/>
      <c r="L5" s="75"/>
      <c r="M5" s="75"/>
    </row>
    <row r="6" spans="1:13" ht="12" customHeight="1" x14ac:dyDescent="0.2">
      <c r="A6" s="3" t="s">
        <v>418</v>
      </c>
    </row>
    <row r="7" spans="1:13" ht="12" customHeight="1" x14ac:dyDescent="0.2">
      <c r="A7" s="2" t="str">
        <f>"Oct "&amp;RIGHT(A6,4)-1</f>
        <v>Oct 2024</v>
      </c>
      <c r="B7" s="11">
        <v>0</v>
      </c>
      <c r="C7" s="11">
        <v>0</v>
      </c>
      <c r="D7" s="11">
        <v>0</v>
      </c>
      <c r="E7" s="11">
        <v>713573</v>
      </c>
      <c r="F7" s="11">
        <v>713573</v>
      </c>
      <c r="G7" s="11">
        <v>23640029.861499999</v>
      </c>
      <c r="H7" s="11" t="s">
        <v>417</v>
      </c>
      <c r="I7" s="11" t="s">
        <v>417</v>
      </c>
      <c r="J7" s="11" t="s">
        <v>417</v>
      </c>
      <c r="K7" s="11">
        <v>23640029.861499999</v>
      </c>
      <c r="L7" s="16" t="s">
        <v>417</v>
      </c>
      <c r="M7" s="16">
        <v>33.129100000000001</v>
      </c>
    </row>
    <row r="8" spans="1:13" ht="12" customHeight="1" x14ac:dyDescent="0.2">
      <c r="A8" s="2" t="str">
        <f>"Nov "&amp;RIGHT(A6,4)-1</f>
        <v>Nov 2024</v>
      </c>
      <c r="B8" s="11">
        <v>0</v>
      </c>
      <c r="C8" s="11">
        <v>0</v>
      </c>
      <c r="D8" s="11">
        <v>0</v>
      </c>
      <c r="E8" s="11">
        <v>715197</v>
      </c>
      <c r="F8" s="11">
        <v>715197</v>
      </c>
      <c r="G8" s="11">
        <v>23617313.781399999</v>
      </c>
      <c r="H8" s="11" t="s">
        <v>417</v>
      </c>
      <c r="I8" s="11" t="s">
        <v>417</v>
      </c>
      <c r="J8" s="11" t="s">
        <v>417</v>
      </c>
      <c r="K8" s="11">
        <v>23617313.781399999</v>
      </c>
      <c r="L8" s="16" t="s">
        <v>417</v>
      </c>
      <c r="M8" s="16">
        <v>33.022100000000002</v>
      </c>
    </row>
    <row r="9" spans="1:13" ht="12" customHeight="1" x14ac:dyDescent="0.2">
      <c r="A9" s="2" t="str">
        <f>"Dec "&amp;RIGHT(A6,4)-1</f>
        <v>Dec 2024</v>
      </c>
      <c r="B9" s="11">
        <v>0</v>
      </c>
      <c r="C9" s="11">
        <v>0</v>
      </c>
      <c r="D9" s="11">
        <v>0</v>
      </c>
      <c r="E9" s="11">
        <v>704194</v>
      </c>
      <c r="F9" s="11">
        <v>704194</v>
      </c>
      <c r="G9" s="11">
        <v>22913652.0517</v>
      </c>
      <c r="H9" s="11" t="s">
        <v>417</v>
      </c>
      <c r="I9" s="11" t="s">
        <v>417</v>
      </c>
      <c r="J9" s="11" t="s">
        <v>417</v>
      </c>
      <c r="K9" s="11">
        <v>22913652.0517</v>
      </c>
      <c r="L9" s="16" t="s">
        <v>417</v>
      </c>
      <c r="M9" s="16">
        <v>32.538800000000002</v>
      </c>
    </row>
    <row r="10" spans="1:13" ht="12" customHeight="1" x14ac:dyDescent="0.2">
      <c r="A10" s="2" t="str">
        <f>"Jan "&amp;RIGHT(A6,4)</f>
        <v>Jan 2025</v>
      </c>
      <c r="B10" s="11">
        <v>0</v>
      </c>
      <c r="C10" s="11">
        <v>0</v>
      </c>
      <c r="D10" s="11">
        <v>0</v>
      </c>
      <c r="E10" s="11">
        <v>695921</v>
      </c>
      <c r="F10" s="11">
        <v>695921</v>
      </c>
      <c r="G10" s="11">
        <v>23061701.972899999</v>
      </c>
      <c r="H10" s="11" t="s">
        <v>417</v>
      </c>
      <c r="I10" s="11" t="s">
        <v>417</v>
      </c>
      <c r="J10" s="11" t="s">
        <v>417</v>
      </c>
      <c r="K10" s="11">
        <v>23061701.972899999</v>
      </c>
      <c r="L10" s="16" t="s">
        <v>417</v>
      </c>
      <c r="M10" s="16">
        <v>33.138399999999997</v>
      </c>
    </row>
    <row r="11" spans="1:13" ht="12" customHeight="1" x14ac:dyDescent="0.2">
      <c r="A11" s="2" t="str">
        <f>"Feb "&amp;RIGHT(A6,4)</f>
        <v>Feb 2025</v>
      </c>
      <c r="B11" s="11">
        <v>0</v>
      </c>
      <c r="C11" s="11">
        <v>0</v>
      </c>
      <c r="D11" s="11">
        <v>0</v>
      </c>
      <c r="E11" s="11">
        <v>696172</v>
      </c>
      <c r="F11" s="11">
        <v>696172</v>
      </c>
      <c r="G11" s="11">
        <v>23199240.335299999</v>
      </c>
      <c r="H11" s="11" t="s">
        <v>417</v>
      </c>
      <c r="I11" s="11" t="s">
        <v>417</v>
      </c>
      <c r="J11" s="11" t="s">
        <v>417</v>
      </c>
      <c r="K11" s="11">
        <v>23199240.335299999</v>
      </c>
      <c r="L11" s="16" t="s">
        <v>417</v>
      </c>
      <c r="M11" s="16">
        <v>33.323999999999998</v>
      </c>
    </row>
    <row r="12" spans="1:13" ht="12" customHeight="1" x14ac:dyDescent="0.2">
      <c r="A12" s="2" t="str">
        <f>"Mar "&amp;RIGHT(A6,4)</f>
        <v>Mar 2025</v>
      </c>
      <c r="B12" s="11">
        <v>0</v>
      </c>
      <c r="C12" s="11">
        <v>0</v>
      </c>
      <c r="D12" s="11">
        <v>0</v>
      </c>
      <c r="E12" s="11">
        <v>706856</v>
      </c>
      <c r="F12" s="11">
        <v>706856</v>
      </c>
      <c r="G12" s="11">
        <v>23931240.005399998</v>
      </c>
      <c r="H12" s="11" t="s">
        <v>417</v>
      </c>
      <c r="I12" s="11" t="s">
        <v>417</v>
      </c>
      <c r="J12" s="11" t="s">
        <v>417</v>
      </c>
      <c r="K12" s="11">
        <v>23931240.005399998</v>
      </c>
      <c r="L12" s="16" t="s">
        <v>417</v>
      </c>
      <c r="M12" s="16">
        <v>33.855899999999998</v>
      </c>
    </row>
    <row r="13" spans="1:13" ht="12" customHeight="1" x14ac:dyDescent="0.2">
      <c r="A13" s="2" t="str">
        <f>"Apr "&amp;RIGHT(A6,4)</f>
        <v>Apr 2025</v>
      </c>
      <c r="B13" s="11">
        <v>0</v>
      </c>
      <c r="C13" s="11">
        <v>0</v>
      </c>
      <c r="D13" s="11">
        <v>0</v>
      </c>
      <c r="E13" s="11">
        <v>709085</v>
      </c>
      <c r="F13" s="11">
        <v>709085</v>
      </c>
      <c r="G13" s="11">
        <v>23467497.645500001</v>
      </c>
      <c r="H13" s="11" t="s">
        <v>417</v>
      </c>
      <c r="I13" s="11" t="s">
        <v>417</v>
      </c>
      <c r="J13" s="11" t="s">
        <v>417</v>
      </c>
      <c r="K13" s="11">
        <v>23467497.645500001</v>
      </c>
      <c r="L13" s="16" t="s">
        <v>417</v>
      </c>
      <c r="M13" s="16">
        <v>33.095500000000001</v>
      </c>
    </row>
    <row r="14" spans="1:13" ht="12" customHeight="1" x14ac:dyDescent="0.2">
      <c r="A14" s="2" t="str">
        <f>"May "&amp;RIGHT(A6,4)</f>
        <v>May 2025</v>
      </c>
      <c r="B14" s="11">
        <v>0</v>
      </c>
      <c r="C14" s="11">
        <v>0</v>
      </c>
      <c r="D14" s="11">
        <v>0</v>
      </c>
      <c r="E14" s="11">
        <v>695000</v>
      </c>
      <c r="F14" s="11">
        <v>695000</v>
      </c>
      <c r="G14" s="11">
        <v>23530733.575599998</v>
      </c>
      <c r="H14" s="11" t="s">
        <v>417</v>
      </c>
      <c r="I14" s="11" t="s">
        <v>417</v>
      </c>
      <c r="J14" s="11" t="s">
        <v>417</v>
      </c>
      <c r="K14" s="11">
        <v>23530733.575599998</v>
      </c>
      <c r="L14" s="16" t="s">
        <v>417</v>
      </c>
      <c r="M14" s="16">
        <v>33.857199999999999</v>
      </c>
    </row>
    <row r="15" spans="1:13" ht="12" customHeight="1" x14ac:dyDescent="0.2">
      <c r="A15" s="2" t="str">
        <f>"Jun "&amp;RIGHT(A6,4)</f>
        <v>Jun 2025</v>
      </c>
      <c r="B15" s="11">
        <v>0</v>
      </c>
      <c r="C15" s="11">
        <v>0</v>
      </c>
      <c r="D15" s="11">
        <v>0</v>
      </c>
      <c r="E15" s="11">
        <v>691095</v>
      </c>
      <c r="F15" s="11">
        <v>691095</v>
      </c>
      <c r="G15" s="11">
        <v>23163139.802099999</v>
      </c>
      <c r="H15" s="11" t="s">
        <v>417</v>
      </c>
      <c r="I15" s="11" t="s">
        <v>417</v>
      </c>
      <c r="J15" s="11" t="s">
        <v>417</v>
      </c>
      <c r="K15" s="11">
        <v>23163139.802099999</v>
      </c>
      <c r="L15" s="16" t="s">
        <v>417</v>
      </c>
      <c r="M15" s="16">
        <v>33.516599999999997</v>
      </c>
    </row>
    <row r="16" spans="1:13" ht="12" customHeight="1" x14ac:dyDescent="0.2">
      <c r="A16" s="2" t="str">
        <f>"Jul "&amp;RIGHT(A6,4)</f>
        <v>Jul 2025</v>
      </c>
      <c r="B16" s="11">
        <v>0</v>
      </c>
      <c r="C16" s="11">
        <v>0</v>
      </c>
      <c r="D16" s="11">
        <v>0</v>
      </c>
      <c r="E16" s="11">
        <v>691460</v>
      </c>
      <c r="F16" s="11">
        <v>691460</v>
      </c>
      <c r="G16" s="11">
        <v>23425509.7663</v>
      </c>
      <c r="H16" s="11" t="s">
        <v>417</v>
      </c>
      <c r="I16" s="11" t="s">
        <v>417</v>
      </c>
      <c r="J16" s="11" t="s">
        <v>417</v>
      </c>
      <c r="K16" s="11">
        <v>23425509.7663</v>
      </c>
      <c r="L16" s="16" t="s">
        <v>417</v>
      </c>
      <c r="M16" s="16">
        <v>33.878300000000003</v>
      </c>
    </row>
    <row r="17" spans="1:13" ht="12" customHeight="1" x14ac:dyDescent="0.2">
      <c r="A17" s="2" t="str">
        <f>"Aug "&amp;RIGHT(A6,4)</f>
        <v>Aug 2025</v>
      </c>
      <c r="B17" s="11">
        <v>0</v>
      </c>
      <c r="C17" s="11">
        <v>0</v>
      </c>
      <c r="D17" s="11">
        <v>0</v>
      </c>
      <c r="E17" s="11">
        <v>695276</v>
      </c>
      <c r="F17" s="11">
        <v>695276</v>
      </c>
      <c r="G17" s="11">
        <v>22694676.360599998</v>
      </c>
      <c r="H17" s="11" t="s">
        <v>417</v>
      </c>
      <c r="I17" s="11" t="s">
        <v>417</v>
      </c>
      <c r="J17" s="11" t="s">
        <v>417</v>
      </c>
      <c r="K17" s="11">
        <v>22694676.360599998</v>
      </c>
      <c r="L17" s="16" t="s">
        <v>417</v>
      </c>
      <c r="M17" s="16">
        <v>32.641199999999998</v>
      </c>
    </row>
    <row r="18" spans="1:13" ht="12" customHeight="1" x14ac:dyDescent="0.2">
      <c r="A18" s="2" t="str">
        <f>"Sep "&amp;RIGHT(A6,4)</f>
        <v>Sep 2025</v>
      </c>
      <c r="B18" s="11">
        <v>0</v>
      </c>
      <c r="C18" s="11">
        <v>0</v>
      </c>
      <c r="D18" s="11">
        <v>0</v>
      </c>
      <c r="E18" s="11">
        <v>694649</v>
      </c>
      <c r="F18" s="11">
        <v>694649</v>
      </c>
      <c r="G18" s="11">
        <v>23339818.265900001</v>
      </c>
      <c r="H18" s="11">
        <v>72067121</v>
      </c>
      <c r="I18" s="11" t="s">
        <v>417</v>
      </c>
      <c r="J18" s="11" t="s">
        <v>417</v>
      </c>
      <c r="K18" s="11">
        <v>95406939.265900001</v>
      </c>
      <c r="L18" s="16" t="s">
        <v>417</v>
      </c>
      <c r="M18" s="16">
        <v>33.599400000000003</v>
      </c>
    </row>
    <row r="19" spans="1:13" ht="12" customHeight="1" x14ac:dyDescent="0.2">
      <c r="A19" s="12" t="s">
        <v>55</v>
      </c>
      <c r="B19" s="13">
        <v>0</v>
      </c>
      <c r="C19" s="13">
        <v>0</v>
      </c>
      <c r="D19" s="13">
        <v>0</v>
      </c>
      <c r="E19" s="13">
        <v>700706.5</v>
      </c>
      <c r="F19" s="13">
        <v>700706.5</v>
      </c>
      <c r="G19" s="13">
        <v>279984553.4242</v>
      </c>
      <c r="H19" s="13">
        <v>72067121</v>
      </c>
      <c r="I19" s="13" t="s">
        <v>417</v>
      </c>
      <c r="J19" s="13" t="s">
        <v>417</v>
      </c>
      <c r="K19" s="13">
        <v>352051674.4242</v>
      </c>
      <c r="L19" s="17" t="s">
        <v>417</v>
      </c>
      <c r="M19" s="17">
        <v>33.297899999999998</v>
      </c>
    </row>
    <row r="20" spans="1:13" ht="12" customHeight="1" x14ac:dyDescent="0.2">
      <c r="A20" s="14" t="s">
        <v>419</v>
      </c>
      <c r="B20" s="15">
        <v>0</v>
      </c>
      <c r="C20" s="15">
        <v>0</v>
      </c>
      <c r="D20" s="15">
        <v>0</v>
      </c>
      <c r="E20" s="15">
        <v>705856.85714285704</v>
      </c>
      <c r="F20" s="15">
        <v>705856.85714285704</v>
      </c>
      <c r="G20" s="15">
        <v>163830675.65369999</v>
      </c>
      <c r="H20" s="15" t="s">
        <v>417</v>
      </c>
      <c r="I20" s="15" t="s">
        <v>417</v>
      </c>
      <c r="J20" s="15" t="s">
        <v>417</v>
      </c>
      <c r="K20" s="15">
        <v>23404382.236242902</v>
      </c>
      <c r="L20" s="18" t="s">
        <v>417</v>
      </c>
      <c r="M20" s="18">
        <v>33.157685714285698</v>
      </c>
    </row>
    <row r="21" spans="1:13" ht="12" customHeight="1" x14ac:dyDescent="0.2">
      <c r="A21" s="3" t="str">
        <f>"FY "&amp;RIGHT(A6,4)+1</f>
        <v>FY 2026</v>
      </c>
    </row>
    <row r="22" spans="1:13" ht="12" customHeight="1" x14ac:dyDescent="0.2">
      <c r="A22" s="2" t="str">
        <f>"Oct "&amp;RIGHT(A6,4)</f>
        <v>Oct 2025</v>
      </c>
      <c r="B22" s="11">
        <v>0</v>
      </c>
      <c r="C22" s="11">
        <v>0</v>
      </c>
      <c r="D22" s="11">
        <v>0</v>
      </c>
      <c r="E22" s="11">
        <v>698347</v>
      </c>
      <c r="F22" s="11">
        <v>698347</v>
      </c>
      <c r="G22" s="11">
        <v>23215852.9285</v>
      </c>
      <c r="H22" s="11" t="s">
        <v>417</v>
      </c>
      <c r="I22" s="11" t="s">
        <v>417</v>
      </c>
      <c r="J22" s="11" t="s">
        <v>417</v>
      </c>
      <c r="K22" s="11">
        <v>23215852.9285</v>
      </c>
      <c r="L22" s="16" t="s">
        <v>417</v>
      </c>
      <c r="M22" s="16">
        <v>33.244</v>
      </c>
    </row>
    <row r="23" spans="1:13" ht="12" customHeight="1" x14ac:dyDescent="0.2">
      <c r="A23" s="2" t="str">
        <f>"Nov "&amp;RIGHT(A6,4)</f>
        <v>Nov 2025</v>
      </c>
      <c r="B23" s="11">
        <v>0</v>
      </c>
      <c r="C23" s="11">
        <v>0</v>
      </c>
      <c r="D23" s="11">
        <v>0</v>
      </c>
      <c r="E23" s="11">
        <v>701462</v>
      </c>
      <c r="F23" s="11">
        <v>701462</v>
      </c>
      <c r="G23" s="11">
        <v>23717999.003600001</v>
      </c>
      <c r="H23" s="11" t="s">
        <v>417</v>
      </c>
      <c r="I23" s="11" t="s">
        <v>417</v>
      </c>
      <c r="J23" s="11" t="s">
        <v>417</v>
      </c>
      <c r="K23" s="11">
        <v>23717999.003600001</v>
      </c>
      <c r="L23" s="16" t="s">
        <v>417</v>
      </c>
      <c r="M23" s="16">
        <v>33.812199999999997</v>
      </c>
    </row>
    <row r="24" spans="1:13" ht="12" customHeight="1" x14ac:dyDescent="0.2">
      <c r="A24" s="2" t="str">
        <f>"Dec "&amp;RIGHT(A6,4)</f>
        <v>Dec 2025</v>
      </c>
      <c r="B24" s="11">
        <v>0</v>
      </c>
      <c r="C24" s="11">
        <v>0</v>
      </c>
      <c r="D24" s="11">
        <v>0</v>
      </c>
      <c r="E24" s="11">
        <v>687761</v>
      </c>
      <c r="F24" s="11">
        <v>687761</v>
      </c>
      <c r="G24" s="11">
        <v>22575625.992400002</v>
      </c>
      <c r="H24" s="11">
        <v>29726296</v>
      </c>
      <c r="I24" s="11" t="s">
        <v>417</v>
      </c>
      <c r="J24" s="11" t="s">
        <v>417</v>
      </c>
      <c r="K24" s="11">
        <v>52301921.992399998</v>
      </c>
      <c r="L24" s="16" t="s">
        <v>417</v>
      </c>
      <c r="M24" s="16">
        <v>32.824800000000003</v>
      </c>
    </row>
    <row r="25" spans="1:13" ht="12" customHeight="1" x14ac:dyDescent="0.2">
      <c r="A25" s="2" t="str">
        <f>"Jan "&amp;RIGHT(A6,4)+1</f>
        <v>Jan 2026</v>
      </c>
      <c r="B25" s="11">
        <v>0</v>
      </c>
      <c r="C25" s="11">
        <v>0</v>
      </c>
      <c r="D25" s="11">
        <v>0</v>
      </c>
      <c r="E25" s="11">
        <v>673957</v>
      </c>
      <c r="F25" s="11">
        <v>673957</v>
      </c>
      <c r="G25" s="11">
        <v>22068874.421</v>
      </c>
      <c r="H25" s="11" t="s">
        <v>417</v>
      </c>
      <c r="I25" s="11" t="s">
        <v>417</v>
      </c>
      <c r="J25" s="11" t="s">
        <v>417</v>
      </c>
      <c r="K25" s="11">
        <v>22068874.421</v>
      </c>
      <c r="L25" s="16" t="s">
        <v>417</v>
      </c>
      <c r="M25" s="16">
        <v>32.745199999999997</v>
      </c>
    </row>
    <row r="26" spans="1:13" ht="12" customHeight="1" x14ac:dyDescent="0.2">
      <c r="A26" s="2" t="str">
        <f>"Feb "&amp;RIGHT(A6,4)+1</f>
        <v>Feb 2026</v>
      </c>
      <c r="B26" s="11">
        <v>0</v>
      </c>
      <c r="C26" s="11">
        <v>0</v>
      </c>
      <c r="D26" s="11">
        <v>0</v>
      </c>
      <c r="E26" s="11">
        <v>678592</v>
      </c>
      <c r="F26" s="11">
        <v>678592</v>
      </c>
      <c r="G26" s="11">
        <v>23212098.3178</v>
      </c>
      <c r="H26" s="11" t="s">
        <v>417</v>
      </c>
      <c r="I26" s="11" t="s">
        <v>417</v>
      </c>
      <c r="J26" s="11" t="s">
        <v>417</v>
      </c>
      <c r="K26" s="11">
        <v>23212098.3178</v>
      </c>
      <c r="L26" s="16" t="s">
        <v>417</v>
      </c>
      <c r="M26" s="16">
        <v>34.206299999999999</v>
      </c>
    </row>
    <row r="27" spans="1:13" ht="12" customHeight="1" x14ac:dyDescent="0.2">
      <c r="A27" s="2" t="str">
        <f>"Mar "&amp;RIGHT(A6,4)+1</f>
        <v>Mar 2026</v>
      </c>
      <c r="B27" s="11">
        <v>0</v>
      </c>
      <c r="C27" s="11">
        <v>0</v>
      </c>
      <c r="D27" s="11">
        <v>0</v>
      </c>
      <c r="E27" s="11">
        <v>686583</v>
      </c>
      <c r="F27" s="11">
        <v>686583</v>
      </c>
      <c r="G27" s="11">
        <v>23313924.803100001</v>
      </c>
      <c r="H27" s="11">
        <v>32212910</v>
      </c>
      <c r="I27" s="11" t="s">
        <v>417</v>
      </c>
      <c r="J27" s="11" t="s">
        <v>417</v>
      </c>
      <c r="K27" s="11">
        <v>55526834.803099997</v>
      </c>
      <c r="L27" s="16" t="s">
        <v>417</v>
      </c>
      <c r="M27" s="16">
        <v>33.956499999999998</v>
      </c>
    </row>
    <row r="28" spans="1:13" ht="12" customHeight="1" x14ac:dyDescent="0.2">
      <c r="A28" s="2" t="str">
        <f>"Apr "&amp;RIGHT(A6,4)+1</f>
        <v>Apr 2026</v>
      </c>
      <c r="B28" s="11">
        <v>0</v>
      </c>
      <c r="C28" s="11">
        <v>0</v>
      </c>
      <c r="D28" s="11">
        <v>0</v>
      </c>
      <c r="E28" s="11">
        <v>687214</v>
      </c>
      <c r="F28" s="11">
        <v>687214</v>
      </c>
      <c r="G28" s="11">
        <v>23155700.660999998</v>
      </c>
      <c r="H28" s="11" t="s">
        <v>417</v>
      </c>
      <c r="I28" s="11" t="s">
        <v>417</v>
      </c>
      <c r="J28" s="11" t="s">
        <v>417</v>
      </c>
      <c r="K28" s="11">
        <v>23155700.660999998</v>
      </c>
      <c r="L28" s="16" t="s">
        <v>417</v>
      </c>
      <c r="M28" s="16">
        <v>33.695</v>
      </c>
    </row>
    <row r="29" spans="1:13"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c r="K29" s="11" t="s">
        <v>417</v>
      </c>
      <c r="L29" s="16" t="s">
        <v>417</v>
      </c>
      <c r="M29" s="16" t="s">
        <v>417</v>
      </c>
    </row>
    <row r="30" spans="1:13"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c r="K30" s="11" t="s">
        <v>417</v>
      </c>
      <c r="L30" s="16" t="s">
        <v>417</v>
      </c>
      <c r="M30" s="16" t="s">
        <v>417</v>
      </c>
    </row>
    <row r="31" spans="1:13"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c r="K31" s="11" t="s">
        <v>417</v>
      </c>
      <c r="L31" s="16" t="s">
        <v>417</v>
      </c>
      <c r="M31" s="16" t="s">
        <v>417</v>
      </c>
    </row>
    <row r="32" spans="1:13"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c r="K32" s="11" t="s">
        <v>417</v>
      </c>
      <c r="L32" s="16" t="s">
        <v>417</v>
      </c>
      <c r="M32" s="16" t="s">
        <v>417</v>
      </c>
    </row>
    <row r="33" spans="1:13"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c r="K33" s="11" t="s">
        <v>417</v>
      </c>
      <c r="L33" s="16" t="s">
        <v>417</v>
      </c>
      <c r="M33" s="16" t="s">
        <v>417</v>
      </c>
    </row>
    <row r="34" spans="1:13" ht="12" customHeight="1" x14ac:dyDescent="0.2">
      <c r="A34" s="12" t="s">
        <v>55</v>
      </c>
      <c r="B34" s="13">
        <v>0</v>
      </c>
      <c r="C34" s="13">
        <v>0</v>
      </c>
      <c r="D34" s="13">
        <v>0</v>
      </c>
      <c r="E34" s="13">
        <v>687702.28570000001</v>
      </c>
      <c r="F34" s="13">
        <v>687702.28570000001</v>
      </c>
      <c r="G34" s="13">
        <v>161260076.12740001</v>
      </c>
      <c r="H34" s="13">
        <v>61939206</v>
      </c>
      <c r="I34" s="13" t="s">
        <v>417</v>
      </c>
      <c r="J34" s="13" t="s">
        <v>417</v>
      </c>
      <c r="K34" s="13">
        <v>223199282.12740001</v>
      </c>
      <c r="L34" s="17" t="s">
        <v>417</v>
      </c>
      <c r="M34" s="17">
        <v>33.498699999999999</v>
      </c>
    </row>
    <row r="35" spans="1:13" ht="12" customHeight="1" x14ac:dyDescent="0.2">
      <c r="A35" s="14" t="str">
        <f>"Total "&amp;MID(A20,7,LEN(A20)-13)&amp;" Months"</f>
        <v>Total 7 Months</v>
      </c>
      <c r="B35" s="15">
        <v>0</v>
      </c>
      <c r="C35" s="15">
        <v>0</v>
      </c>
      <c r="D35" s="15">
        <v>0</v>
      </c>
      <c r="E35" s="15">
        <v>687702.28570000001</v>
      </c>
      <c r="F35" s="15">
        <v>687702.28570000001</v>
      </c>
      <c r="G35" s="15">
        <v>161260076.12740001</v>
      </c>
      <c r="H35" s="15">
        <v>61939206</v>
      </c>
      <c r="I35" s="15" t="s">
        <v>417</v>
      </c>
      <c r="J35" s="15" t="s">
        <v>417</v>
      </c>
      <c r="K35" s="15">
        <v>223199282.12740001</v>
      </c>
      <c r="L35" s="18" t="s">
        <v>417</v>
      </c>
      <c r="M35" s="18">
        <v>33.498699999999999</v>
      </c>
    </row>
    <row r="36" spans="1:13" ht="12" customHeight="1" x14ac:dyDescent="0.2">
      <c r="A36" s="75"/>
      <c r="B36" s="75"/>
      <c r="C36" s="75"/>
      <c r="D36" s="75"/>
      <c r="E36" s="75"/>
      <c r="F36" s="75"/>
      <c r="G36" s="75"/>
      <c r="H36" s="75"/>
      <c r="I36" s="75"/>
      <c r="J36" s="75"/>
      <c r="K36" s="75"/>
    </row>
    <row r="37" spans="1:13" ht="79.5" customHeight="1" x14ac:dyDescent="0.2">
      <c r="A37" s="76" t="s">
        <v>387</v>
      </c>
      <c r="B37" s="76"/>
      <c r="C37" s="76"/>
      <c r="D37" s="76"/>
      <c r="E37" s="76"/>
      <c r="F37" s="76"/>
      <c r="G37" s="76"/>
      <c r="H37" s="76"/>
      <c r="I37" s="76"/>
      <c r="J37" s="76"/>
      <c r="K37" s="76"/>
      <c r="L37" s="76"/>
      <c r="M37" s="76"/>
    </row>
    <row r="101" spans="10:10" ht="15" x14ac:dyDescent="0.25">
      <c r="J101" s="56"/>
    </row>
  </sheetData>
  <mergeCells count="13">
    <mergeCell ref="A36:K36"/>
    <mergeCell ref="A37:M37"/>
    <mergeCell ref="A3:A4"/>
    <mergeCell ref="B3:F3"/>
    <mergeCell ref="G3:G4"/>
    <mergeCell ref="H3:H4"/>
    <mergeCell ref="J3:J4"/>
    <mergeCell ref="I3:I4"/>
    <mergeCell ref="A1:L1"/>
    <mergeCell ref="A2:L2"/>
    <mergeCell ref="K3:K4"/>
    <mergeCell ref="L3:M3"/>
    <mergeCell ref="B5:M5"/>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37"/>
  <sheetViews>
    <sheetView showGridLines="0" workbookViewId="0">
      <selection activeCell="I1" sqref="I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77" t="s">
        <v>439</v>
      </c>
      <c r="B1" s="77"/>
      <c r="C1" s="77"/>
      <c r="D1" s="77"/>
      <c r="E1" s="77"/>
      <c r="F1" s="77"/>
      <c r="G1" s="77"/>
      <c r="H1" s="77"/>
      <c r="I1" s="74">
        <v>46213</v>
      </c>
      <c r="J1" s="2"/>
    </row>
    <row r="2" spans="1:10" ht="12" customHeight="1" x14ac:dyDescent="0.2">
      <c r="A2" s="78" t="s">
        <v>371</v>
      </c>
      <c r="B2" s="78"/>
      <c r="C2" s="78"/>
      <c r="D2" s="78"/>
      <c r="E2" s="78"/>
      <c r="F2" s="78"/>
      <c r="G2" s="78"/>
      <c r="H2" s="78"/>
      <c r="I2" s="5"/>
      <c r="J2" s="1"/>
    </row>
    <row r="3" spans="1:10" ht="24" customHeight="1" x14ac:dyDescent="0.2">
      <c r="A3" s="79" t="s">
        <v>50</v>
      </c>
      <c r="B3" s="81" t="s">
        <v>197</v>
      </c>
      <c r="C3" s="81"/>
      <c r="D3" s="82"/>
      <c r="E3" s="83" t="s">
        <v>228</v>
      </c>
      <c r="F3" s="83" t="s">
        <v>156</v>
      </c>
      <c r="G3" s="83" t="s">
        <v>374</v>
      </c>
      <c r="H3" s="83" t="s">
        <v>157</v>
      </c>
      <c r="I3" s="83" t="s">
        <v>375</v>
      </c>
      <c r="J3" s="86" t="s">
        <v>58</v>
      </c>
    </row>
    <row r="4" spans="1:10" ht="24" customHeight="1" x14ac:dyDescent="0.2">
      <c r="A4" s="80"/>
      <c r="B4" s="10" t="s">
        <v>158</v>
      </c>
      <c r="C4" s="10" t="s">
        <v>159</v>
      </c>
      <c r="D4" s="10" t="s">
        <v>55</v>
      </c>
      <c r="E4" s="82"/>
      <c r="F4" s="82"/>
      <c r="G4" s="82"/>
      <c r="H4" s="82"/>
      <c r="I4" s="82"/>
      <c r="J4" s="81"/>
    </row>
    <row r="5" spans="1:10" ht="12" customHeight="1" x14ac:dyDescent="0.2">
      <c r="A5" s="1"/>
      <c r="B5" s="75" t="str">
        <f>REPT("-",29)&amp;" Number "&amp;REPT("-",28)&amp;"   "&amp;REPT("-",55)&amp;" Dollars "&amp;REPT("-",155)</f>
        <v>----------------------------- Number ----------------------------   ------------------------------------------------------- Dollars -----------------------------------------------------------------------------------------------------------------------------------------------------------</v>
      </c>
      <c r="C5" s="75"/>
      <c r="D5" s="75"/>
      <c r="E5" s="75"/>
      <c r="F5" s="75"/>
      <c r="G5" s="75"/>
      <c r="H5" s="75"/>
      <c r="I5" s="75"/>
      <c r="J5" s="75"/>
    </row>
    <row r="6" spans="1:10" ht="12" customHeight="1" x14ac:dyDescent="0.2">
      <c r="A6" s="3" t="s">
        <v>418</v>
      </c>
    </row>
    <row r="7" spans="1:10" ht="12" customHeight="1" x14ac:dyDescent="0.2">
      <c r="A7" s="2" t="str">
        <f>"Oct "&amp;RIGHT(A6,4)-1</f>
        <v>Oct 2024</v>
      </c>
      <c r="B7" s="11" t="s">
        <v>417</v>
      </c>
      <c r="C7" s="11">
        <v>56408</v>
      </c>
      <c r="D7" s="11">
        <v>56408</v>
      </c>
      <c r="E7" s="11">
        <v>7839759.0219999999</v>
      </c>
      <c r="F7" s="11" t="s">
        <v>417</v>
      </c>
      <c r="G7" s="11" t="s">
        <v>417</v>
      </c>
      <c r="H7" s="11" t="s">
        <v>417</v>
      </c>
      <c r="I7" s="11" t="s">
        <v>417</v>
      </c>
      <c r="J7" s="11">
        <v>7839759.0219999999</v>
      </c>
    </row>
    <row r="8" spans="1:10" ht="12" customHeight="1" x14ac:dyDescent="0.2">
      <c r="A8" s="2" t="str">
        <f>"Nov "&amp;RIGHT(A6,4)-1</f>
        <v>Nov 2024</v>
      </c>
      <c r="B8" s="11" t="s">
        <v>417</v>
      </c>
      <c r="C8" s="11">
        <v>54545</v>
      </c>
      <c r="D8" s="11">
        <v>54545</v>
      </c>
      <c r="E8" s="11">
        <v>7815333.0164000001</v>
      </c>
      <c r="F8" s="11" t="s">
        <v>417</v>
      </c>
      <c r="G8" s="11" t="s">
        <v>417</v>
      </c>
      <c r="H8" s="11" t="s">
        <v>417</v>
      </c>
      <c r="I8" s="11" t="s">
        <v>417</v>
      </c>
      <c r="J8" s="11">
        <v>7815333.0164000001</v>
      </c>
    </row>
    <row r="9" spans="1:10" ht="12" customHeight="1" x14ac:dyDescent="0.2">
      <c r="A9" s="2" t="str">
        <f>"Dec "&amp;RIGHT(A6,4)-1</f>
        <v>Dec 2024</v>
      </c>
      <c r="B9" s="11" t="s">
        <v>417</v>
      </c>
      <c r="C9" s="11">
        <v>53118</v>
      </c>
      <c r="D9" s="11">
        <v>53118</v>
      </c>
      <c r="E9" s="11">
        <v>7625532.5437000003</v>
      </c>
      <c r="F9" s="11">
        <v>7019217</v>
      </c>
      <c r="G9" s="11" t="s">
        <v>417</v>
      </c>
      <c r="H9" s="11" t="s">
        <v>417</v>
      </c>
      <c r="I9" s="11" t="s">
        <v>417</v>
      </c>
      <c r="J9" s="11">
        <v>14644749.5437</v>
      </c>
    </row>
    <row r="10" spans="1:10" ht="12" customHeight="1" x14ac:dyDescent="0.2">
      <c r="A10" s="2" t="str">
        <f>"Jan "&amp;RIGHT(A6,4)</f>
        <v>Jan 2025</v>
      </c>
      <c r="B10" s="11" t="s">
        <v>417</v>
      </c>
      <c r="C10" s="11">
        <v>58237</v>
      </c>
      <c r="D10" s="11">
        <v>58237</v>
      </c>
      <c r="E10" s="11">
        <v>8330490.8898999998</v>
      </c>
      <c r="F10" s="11" t="s">
        <v>417</v>
      </c>
      <c r="G10" s="11" t="s">
        <v>417</v>
      </c>
      <c r="H10" s="11" t="s">
        <v>417</v>
      </c>
      <c r="I10" s="11" t="s">
        <v>417</v>
      </c>
      <c r="J10" s="11">
        <v>8330490.8898999998</v>
      </c>
    </row>
    <row r="11" spans="1:10" ht="12" customHeight="1" x14ac:dyDescent="0.2">
      <c r="A11" s="2" t="str">
        <f>"Feb "&amp;RIGHT(A6,4)</f>
        <v>Feb 2025</v>
      </c>
      <c r="B11" s="11" t="s">
        <v>417</v>
      </c>
      <c r="C11" s="11">
        <v>55027</v>
      </c>
      <c r="D11" s="11">
        <v>55027</v>
      </c>
      <c r="E11" s="11">
        <v>7769240.8103999998</v>
      </c>
      <c r="F11" s="11" t="s">
        <v>417</v>
      </c>
      <c r="G11" s="11" t="s">
        <v>417</v>
      </c>
      <c r="H11" s="11" t="s">
        <v>417</v>
      </c>
      <c r="I11" s="11" t="s">
        <v>417</v>
      </c>
      <c r="J11" s="11">
        <v>7769240.8103999998</v>
      </c>
    </row>
    <row r="12" spans="1:10" ht="12" customHeight="1" x14ac:dyDescent="0.2">
      <c r="A12" s="2" t="str">
        <f>"Mar "&amp;RIGHT(A6,4)</f>
        <v>Mar 2025</v>
      </c>
      <c r="B12" s="11" t="s">
        <v>417</v>
      </c>
      <c r="C12" s="11">
        <v>57726</v>
      </c>
      <c r="D12" s="11">
        <v>57726</v>
      </c>
      <c r="E12" s="11">
        <v>8172581.9708000002</v>
      </c>
      <c r="F12" s="11">
        <v>9656118</v>
      </c>
      <c r="G12" s="11" t="s">
        <v>417</v>
      </c>
      <c r="H12" s="11" t="s">
        <v>417</v>
      </c>
      <c r="I12" s="11" t="s">
        <v>417</v>
      </c>
      <c r="J12" s="11">
        <v>17828699.970800001</v>
      </c>
    </row>
    <row r="13" spans="1:10" ht="12" customHeight="1" x14ac:dyDescent="0.2">
      <c r="A13" s="2" t="str">
        <f>"Apr "&amp;RIGHT(A6,4)</f>
        <v>Apr 2025</v>
      </c>
      <c r="B13" s="11" t="s">
        <v>417</v>
      </c>
      <c r="C13" s="11">
        <v>58577</v>
      </c>
      <c r="D13" s="11">
        <v>58577</v>
      </c>
      <c r="E13" s="11">
        <v>8377229.9040999999</v>
      </c>
      <c r="F13" s="11" t="s">
        <v>417</v>
      </c>
      <c r="G13" s="11" t="s">
        <v>417</v>
      </c>
      <c r="H13" s="11" t="s">
        <v>417</v>
      </c>
      <c r="I13" s="11" t="s">
        <v>417</v>
      </c>
      <c r="J13" s="11">
        <v>8377229.9040999999</v>
      </c>
    </row>
    <row r="14" spans="1:10" ht="12" customHeight="1" x14ac:dyDescent="0.2">
      <c r="A14" s="2" t="str">
        <f>"May "&amp;RIGHT(A6,4)</f>
        <v>May 2025</v>
      </c>
      <c r="B14" s="11" t="s">
        <v>417</v>
      </c>
      <c r="C14" s="11">
        <v>58208</v>
      </c>
      <c r="D14" s="11">
        <v>58208</v>
      </c>
      <c r="E14" s="11">
        <v>8538885.2719999999</v>
      </c>
      <c r="F14" s="11" t="s">
        <v>417</v>
      </c>
      <c r="G14" s="11" t="s">
        <v>417</v>
      </c>
      <c r="H14" s="11" t="s">
        <v>417</v>
      </c>
      <c r="I14" s="11" t="s">
        <v>417</v>
      </c>
      <c r="J14" s="11">
        <v>8538885.2719999999</v>
      </c>
    </row>
    <row r="15" spans="1:10" ht="12" customHeight="1" x14ac:dyDescent="0.2">
      <c r="A15" s="2" t="str">
        <f>"Jun "&amp;RIGHT(A6,4)</f>
        <v>Jun 2025</v>
      </c>
      <c r="B15" s="11" t="s">
        <v>417</v>
      </c>
      <c r="C15" s="11">
        <v>59715</v>
      </c>
      <c r="D15" s="11">
        <v>59715</v>
      </c>
      <c r="E15" s="11">
        <v>8533142.3177000005</v>
      </c>
      <c r="F15" s="11">
        <v>14283808</v>
      </c>
      <c r="G15" s="11" t="s">
        <v>417</v>
      </c>
      <c r="H15" s="11" t="s">
        <v>417</v>
      </c>
      <c r="I15" s="11" t="s">
        <v>417</v>
      </c>
      <c r="J15" s="11">
        <v>22816950.317699999</v>
      </c>
    </row>
    <row r="16" spans="1:10" ht="12" customHeight="1" x14ac:dyDescent="0.2">
      <c r="A16" s="2" t="str">
        <f>"Jul "&amp;RIGHT(A6,4)</f>
        <v>Jul 2025</v>
      </c>
      <c r="B16" s="11" t="s">
        <v>417</v>
      </c>
      <c r="C16" s="11">
        <v>63159</v>
      </c>
      <c r="D16" s="11">
        <v>63159</v>
      </c>
      <c r="E16" s="11">
        <v>9025234.4714000002</v>
      </c>
      <c r="F16" s="11" t="s">
        <v>417</v>
      </c>
      <c r="G16" s="11" t="s">
        <v>417</v>
      </c>
      <c r="H16" s="11" t="s">
        <v>417</v>
      </c>
      <c r="I16" s="11" t="s">
        <v>417</v>
      </c>
      <c r="J16" s="11">
        <v>9025234.4714000002</v>
      </c>
    </row>
    <row r="17" spans="1:10" ht="12" customHeight="1" x14ac:dyDescent="0.2">
      <c r="A17" s="2" t="str">
        <f>"Aug "&amp;RIGHT(A6,4)</f>
        <v>Aug 2025</v>
      </c>
      <c r="B17" s="11" t="s">
        <v>417</v>
      </c>
      <c r="C17" s="11">
        <v>62439</v>
      </c>
      <c r="D17" s="11">
        <v>62439</v>
      </c>
      <c r="E17" s="11">
        <v>9003202.6956999991</v>
      </c>
      <c r="F17" s="11" t="s">
        <v>417</v>
      </c>
      <c r="G17" s="11" t="s">
        <v>417</v>
      </c>
      <c r="H17" s="11" t="s">
        <v>417</v>
      </c>
      <c r="I17" s="11" t="s">
        <v>417</v>
      </c>
      <c r="J17" s="11">
        <v>9003202.6956999991</v>
      </c>
    </row>
    <row r="18" spans="1:10" ht="12" customHeight="1" x14ac:dyDescent="0.2">
      <c r="A18" s="2" t="str">
        <f>"Sep "&amp;RIGHT(A6,4)</f>
        <v>Sep 2025</v>
      </c>
      <c r="B18" s="11" t="s">
        <v>417</v>
      </c>
      <c r="C18" s="11">
        <v>63688</v>
      </c>
      <c r="D18" s="11">
        <v>63688</v>
      </c>
      <c r="E18" s="11">
        <v>9369377.9592000004</v>
      </c>
      <c r="F18" s="11">
        <v>37184120.666699998</v>
      </c>
      <c r="G18" s="11" t="s">
        <v>417</v>
      </c>
      <c r="H18" s="11">
        <v>1205318</v>
      </c>
      <c r="I18" s="11" t="s">
        <v>417</v>
      </c>
      <c r="J18" s="11">
        <v>47758816.6259</v>
      </c>
    </row>
    <row r="19" spans="1:10" ht="12" customHeight="1" x14ac:dyDescent="0.2">
      <c r="A19" s="12" t="s">
        <v>55</v>
      </c>
      <c r="B19" s="13" t="s">
        <v>417</v>
      </c>
      <c r="C19" s="13">
        <v>58403.916700000002</v>
      </c>
      <c r="D19" s="13">
        <v>58403.916700000002</v>
      </c>
      <c r="E19" s="13">
        <v>100400010.8733</v>
      </c>
      <c r="F19" s="13">
        <v>68143263.666700006</v>
      </c>
      <c r="G19" s="13" t="s">
        <v>417</v>
      </c>
      <c r="H19" s="13">
        <v>1205318</v>
      </c>
      <c r="I19" s="13" t="s">
        <v>417</v>
      </c>
      <c r="J19" s="13">
        <v>169748592.53999999</v>
      </c>
    </row>
    <row r="20" spans="1:10" ht="12" customHeight="1" x14ac:dyDescent="0.2">
      <c r="A20" s="14" t="s">
        <v>419</v>
      </c>
      <c r="B20" s="15" t="s">
        <v>417</v>
      </c>
      <c r="C20" s="15">
        <v>56234</v>
      </c>
      <c r="D20" s="15">
        <v>56234</v>
      </c>
      <c r="E20" s="15">
        <v>55930168.157300003</v>
      </c>
      <c r="F20" s="15">
        <v>16675335</v>
      </c>
      <c r="G20" s="15" t="s">
        <v>417</v>
      </c>
      <c r="H20" s="15" t="s">
        <v>417</v>
      </c>
      <c r="I20" s="15" t="s">
        <v>417</v>
      </c>
      <c r="J20" s="15">
        <v>72605503.157299995</v>
      </c>
    </row>
    <row r="21" spans="1:10" ht="12" customHeight="1" x14ac:dyDescent="0.2">
      <c r="A21" s="3" t="str">
        <f>"FY "&amp;RIGHT(A6,4)+1</f>
        <v>FY 2026</v>
      </c>
    </row>
    <row r="22" spans="1:10" ht="12" customHeight="1" x14ac:dyDescent="0.2">
      <c r="A22" s="2" t="str">
        <f>"Oct "&amp;RIGHT(A6,4)</f>
        <v>Oct 2025</v>
      </c>
      <c r="B22" s="11" t="s">
        <v>417</v>
      </c>
      <c r="C22" s="11">
        <v>68327</v>
      </c>
      <c r="D22" s="11">
        <v>68327</v>
      </c>
      <c r="E22" s="11">
        <v>10070892.5362</v>
      </c>
      <c r="F22" s="11" t="s">
        <v>417</v>
      </c>
      <c r="G22" s="11" t="s">
        <v>417</v>
      </c>
      <c r="H22" s="11" t="s">
        <v>417</v>
      </c>
      <c r="I22" s="11" t="s">
        <v>417</v>
      </c>
      <c r="J22" s="11">
        <v>10070892.5362</v>
      </c>
    </row>
    <row r="23" spans="1:10" ht="12" customHeight="1" x14ac:dyDescent="0.2">
      <c r="A23" s="2" t="str">
        <f>"Nov "&amp;RIGHT(A6,4)</f>
        <v>Nov 2025</v>
      </c>
      <c r="B23" s="11" t="s">
        <v>417</v>
      </c>
      <c r="C23" s="11">
        <v>69859</v>
      </c>
      <c r="D23" s="11">
        <v>69859</v>
      </c>
      <c r="E23" s="11">
        <v>10159651.6807</v>
      </c>
      <c r="F23" s="11" t="s">
        <v>417</v>
      </c>
      <c r="G23" s="11" t="s">
        <v>417</v>
      </c>
      <c r="H23" s="11" t="s">
        <v>417</v>
      </c>
      <c r="I23" s="11" t="s">
        <v>417</v>
      </c>
      <c r="J23" s="11">
        <v>10159651.6807</v>
      </c>
    </row>
    <row r="24" spans="1:10" ht="12" customHeight="1" x14ac:dyDescent="0.2">
      <c r="A24" s="2" t="str">
        <f>"Dec "&amp;RIGHT(A6,4)</f>
        <v>Dec 2025</v>
      </c>
      <c r="B24" s="11" t="s">
        <v>417</v>
      </c>
      <c r="C24" s="11">
        <v>66804</v>
      </c>
      <c r="D24" s="11">
        <v>66804</v>
      </c>
      <c r="E24" s="11">
        <v>9520842.6641000006</v>
      </c>
      <c r="F24" s="11">
        <v>12135807.25</v>
      </c>
      <c r="G24" s="11" t="s">
        <v>417</v>
      </c>
      <c r="H24" s="11" t="s">
        <v>417</v>
      </c>
      <c r="I24" s="11" t="s">
        <v>417</v>
      </c>
      <c r="J24" s="11">
        <v>21656649.914099999</v>
      </c>
    </row>
    <row r="25" spans="1:10" ht="12" customHeight="1" x14ac:dyDescent="0.2">
      <c r="A25" s="2" t="str">
        <f>"Jan "&amp;RIGHT(A6,4)+1</f>
        <v>Jan 2026</v>
      </c>
      <c r="B25" s="11" t="s">
        <v>417</v>
      </c>
      <c r="C25" s="11">
        <v>69424</v>
      </c>
      <c r="D25" s="11">
        <v>69424</v>
      </c>
      <c r="E25" s="11">
        <v>9343976.0285</v>
      </c>
      <c r="F25" s="11" t="s">
        <v>417</v>
      </c>
      <c r="G25" s="11" t="s">
        <v>417</v>
      </c>
      <c r="H25" s="11" t="s">
        <v>417</v>
      </c>
      <c r="I25" s="11" t="s">
        <v>417</v>
      </c>
      <c r="J25" s="11">
        <v>9343976.0285</v>
      </c>
    </row>
    <row r="26" spans="1:10" ht="12" customHeight="1" x14ac:dyDescent="0.2">
      <c r="A26" s="2" t="str">
        <f>"Feb "&amp;RIGHT(A6,4)+1</f>
        <v>Feb 2026</v>
      </c>
      <c r="B26" s="11" t="s">
        <v>417</v>
      </c>
      <c r="C26" s="11">
        <v>66962</v>
      </c>
      <c r="D26" s="11">
        <v>66962</v>
      </c>
      <c r="E26" s="11">
        <v>9307279.6181000005</v>
      </c>
      <c r="F26" s="11" t="s">
        <v>417</v>
      </c>
      <c r="G26" s="11" t="s">
        <v>417</v>
      </c>
      <c r="H26" s="11" t="s">
        <v>417</v>
      </c>
      <c r="I26" s="11" t="s">
        <v>417</v>
      </c>
      <c r="J26" s="11">
        <v>9307279.6181000005</v>
      </c>
    </row>
    <row r="27" spans="1:10" ht="12" customHeight="1" x14ac:dyDescent="0.2">
      <c r="A27" s="2" t="str">
        <f>"Mar "&amp;RIGHT(A6,4)+1</f>
        <v>Mar 2026</v>
      </c>
      <c r="B27" s="11" t="s">
        <v>417</v>
      </c>
      <c r="C27" s="11">
        <v>68647</v>
      </c>
      <c r="D27" s="11">
        <v>68647</v>
      </c>
      <c r="E27" s="11">
        <v>9584909.6914000008</v>
      </c>
      <c r="F27" s="11">
        <v>11450614.25</v>
      </c>
      <c r="G27" s="11" t="s">
        <v>417</v>
      </c>
      <c r="H27" s="11" t="s">
        <v>417</v>
      </c>
      <c r="I27" s="11" t="s">
        <v>417</v>
      </c>
      <c r="J27" s="11">
        <v>21035523.941399999</v>
      </c>
    </row>
    <row r="28" spans="1:10" ht="12" customHeight="1" x14ac:dyDescent="0.2">
      <c r="A28" s="2" t="str">
        <f>"Apr "&amp;RIGHT(A6,4)+1</f>
        <v>Apr 2026</v>
      </c>
      <c r="B28" s="11" t="s">
        <v>417</v>
      </c>
      <c r="C28" s="11">
        <v>69682</v>
      </c>
      <c r="D28" s="11">
        <v>69682</v>
      </c>
      <c r="E28" s="11">
        <v>9484092.4090999998</v>
      </c>
      <c r="F28" s="11" t="s">
        <v>417</v>
      </c>
      <c r="G28" s="11" t="s">
        <v>417</v>
      </c>
      <c r="H28" s="11" t="s">
        <v>417</v>
      </c>
      <c r="I28" s="11" t="s">
        <v>417</v>
      </c>
      <c r="J28" s="11">
        <v>9484092.4090999998</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row>
    <row r="34" spans="1:10" ht="12" customHeight="1" x14ac:dyDescent="0.2">
      <c r="A34" s="12" t="s">
        <v>55</v>
      </c>
      <c r="B34" s="13" t="s">
        <v>417</v>
      </c>
      <c r="C34" s="13">
        <v>68529.285699999993</v>
      </c>
      <c r="D34" s="13">
        <v>68529.285699999993</v>
      </c>
      <c r="E34" s="13">
        <v>67471644.628099993</v>
      </c>
      <c r="F34" s="13">
        <v>23586421.5</v>
      </c>
      <c r="G34" s="13" t="s">
        <v>417</v>
      </c>
      <c r="H34" s="13" t="s">
        <v>417</v>
      </c>
      <c r="I34" s="13" t="s">
        <v>417</v>
      </c>
      <c r="J34" s="13">
        <v>91058066.128099993</v>
      </c>
    </row>
    <row r="35" spans="1:10" ht="12" customHeight="1" x14ac:dyDescent="0.2">
      <c r="A35" s="14" t="str">
        <f>"Total "&amp;MID(A20,7,LEN(A20)-13)&amp;" Months"</f>
        <v>Total 7 Months</v>
      </c>
      <c r="B35" s="15" t="s">
        <v>417</v>
      </c>
      <c r="C35" s="15">
        <v>68529.285699999993</v>
      </c>
      <c r="D35" s="15">
        <v>68529.285699999993</v>
      </c>
      <c r="E35" s="15">
        <v>67471644.628099993</v>
      </c>
      <c r="F35" s="15">
        <v>23586421.5</v>
      </c>
      <c r="G35" s="15" t="s">
        <v>417</v>
      </c>
      <c r="H35" s="15" t="s">
        <v>417</v>
      </c>
      <c r="I35" s="15" t="s">
        <v>417</v>
      </c>
      <c r="J35" s="15">
        <v>91058066.128099993</v>
      </c>
    </row>
    <row r="36" spans="1:10" ht="12" customHeight="1" x14ac:dyDescent="0.2">
      <c r="A36" s="75"/>
      <c r="B36" s="75"/>
      <c r="C36" s="75"/>
      <c r="D36" s="75"/>
      <c r="E36" s="75"/>
      <c r="F36" s="75"/>
      <c r="G36" s="1"/>
    </row>
    <row r="37" spans="1:10" ht="69.95" customHeight="1" x14ac:dyDescent="0.2">
      <c r="A37" s="76" t="s">
        <v>385</v>
      </c>
      <c r="B37" s="76"/>
      <c r="C37" s="76"/>
      <c r="D37" s="76"/>
      <c r="E37" s="76"/>
      <c r="F37" s="76"/>
      <c r="G37" s="76"/>
      <c r="H37" s="76"/>
      <c r="I37" s="76"/>
      <c r="J37" s="76"/>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K37"/>
  <sheetViews>
    <sheetView showGridLines="0" workbookViewId="0">
      <selection activeCell="K1" sqref="K1"/>
    </sheetView>
  </sheetViews>
  <sheetFormatPr defaultRowHeight="12.75" x14ac:dyDescent="0.2"/>
  <cols>
    <col min="1" max="11" width="11.42578125" customWidth="1"/>
  </cols>
  <sheetData>
    <row r="1" spans="1:11" ht="12" customHeight="1" x14ac:dyDescent="0.2">
      <c r="A1" s="77" t="s">
        <v>438</v>
      </c>
      <c r="B1" s="77"/>
      <c r="C1" s="77"/>
      <c r="D1" s="77"/>
      <c r="E1" s="77"/>
      <c r="F1" s="77"/>
      <c r="G1" s="77"/>
      <c r="H1" s="77"/>
      <c r="I1" s="77"/>
      <c r="J1" s="77"/>
      <c r="K1" s="74">
        <v>46213</v>
      </c>
    </row>
    <row r="2" spans="1:11" ht="12" customHeight="1" x14ac:dyDescent="0.2">
      <c r="A2" s="78" t="s">
        <v>160</v>
      </c>
      <c r="B2" s="78"/>
      <c r="C2" s="78"/>
      <c r="D2" s="78"/>
      <c r="E2" s="78"/>
      <c r="F2" s="78"/>
      <c r="G2" s="78"/>
      <c r="H2" s="78"/>
      <c r="I2" s="78"/>
      <c r="J2" s="78"/>
      <c r="K2" s="1"/>
    </row>
    <row r="3" spans="1:11" ht="24" customHeight="1" x14ac:dyDescent="0.2">
      <c r="A3" s="79" t="s">
        <v>50</v>
      </c>
      <c r="B3" s="81" t="s">
        <v>69</v>
      </c>
      <c r="C3" s="81"/>
      <c r="D3" s="82"/>
      <c r="E3" s="81" t="s">
        <v>134</v>
      </c>
      <c r="F3" s="81"/>
      <c r="G3" s="82"/>
      <c r="H3" s="83" t="s">
        <v>232</v>
      </c>
      <c r="I3" s="81" t="s">
        <v>161</v>
      </c>
      <c r="J3" s="81"/>
      <c r="K3" s="81"/>
    </row>
    <row r="4" spans="1:11" ht="24" customHeight="1" x14ac:dyDescent="0.2">
      <c r="A4" s="80"/>
      <c r="B4" s="10" t="s">
        <v>230</v>
      </c>
      <c r="C4" s="10" t="s">
        <v>162</v>
      </c>
      <c r="D4" s="10" t="s">
        <v>55</v>
      </c>
      <c r="E4" s="10" t="s">
        <v>230</v>
      </c>
      <c r="F4" s="10" t="s">
        <v>231</v>
      </c>
      <c r="G4" s="10" t="s">
        <v>55</v>
      </c>
      <c r="H4" s="82"/>
      <c r="I4" s="10" t="s">
        <v>230</v>
      </c>
      <c r="J4" s="10" t="s">
        <v>231</v>
      </c>
      <c r="K4" s="9" t="s">
        <v>55</v>
      </c>
    </row>
    <row r="5" spans="1:11" ht="12" customHeight="1" x14ac:dyDescent="0.2">
      <c r="A5" s="1"/>
      <c r="B5" s="75" t="str">
        <f>REPT("-",102)&amp;" Dollars "&amp;REPT("-",148)</f>
        <v>------------------------------------------------------------------------------------------------------ Dollars ----------------------------------------------------------------------------------------------------------------------------------------------------</v>
      </c>
      <c r="C5" s="75"/>
      <c r="D5" s="75"/>
      <c r="E5" s="75"/>
      <c r="F5" s="75"/>
      <c r="G5" s="75"/>
      <c r="H5" s="75"/>
      <c r="I5" s="75"/>
      <c r="J5" s="75"/>
      <c r="K5" s="75"/>
    </row>
    <row r="6" spans="1:11" ht="12" customHeight="1" x14ac:dyDescent="0.2">
      <c r="A6" s="3" t="s">
        <v>418</v>
      </c>
    </row>
    <row r="7" spans="1:11" ht="12" customHeight="1" x14ac:dyDescent="0.2">
      <c r="A7" s="2" t="str">
        <f>"Oct "&amp;RIGHT(A6,4)-1</f>
        <v>Oct 2024</v>
      </c>
      <c r="B7" s="11">
        <v>225334106.19999999</v>
      </c>
      <c r="C7" s="11">
        <v>1806649.5</v>
      </c>
      <c r="D7" s="11">
        <v>227140755.69999999</v>
      </c>
      <c r="E7" s="11">
        <v>142358.22</v>
      </c>
      <c r="F7" s="11" t="s">
        <v>417</v>
      </c>
      <c r="G7" s="11">
        <v>142358.22</v>
      </c>
      <c r="H7" s="11">
        <v>531.87</v>
      </c>
      <c r="I7" s="11">
        <v>225476996.28999999</v>
      </c>
      <c r="J7" s="11">
        <v>1806649.5</v>
      </c>
      <c r="K7" s="11">
        <v>227283645.78999999</v>
      </c>
    </row>
    <row r="8" spans="1:11" ht="12" customHeight="1" x14ac:dyDescent="0.2">
      <c r="A8" s="2" t="str">
        <f>"Nov "&amp;RIGHT(A6,4)-1</f>
        <v>Nov 2024</v>
      </c>
      <c r="B8" s="11">
        <v>164858510.41999999</v>
      </c>
      <c r="C8" s="11">
        <v>1427267.1</v>
      </c>
      <c r="D8" s="11">
        <v>166285777.52000001</v>
      </c>
      <c r="E8" s="11">
        <v>47811.54</v>
      </c>
      <c r="F8" s="11" t="s">
        <v>417</v>
      </c>
      <c r="G8" s="11">
        <v>47811.54</v>
      </c>
      <c r="H8" s="11">
        <v>4450.1400000000003</v>
      </c>
      <c r="I8" s="11">
        <v>164910772.09999999</v>
      </c>
      <c r="J8" s="11">
        <v>1427267.1</v>
      </c>
      <c r="K8" s="11">
        <v>166338039.19999999</v>
      </c>
    </row>
    <row r="9" spans="1:11" ht="12" customHeight="1" x14ac:dyDescent="0.2">
      <c r="A9" s="2" t="str">
        <f>"Dec "&amp;RIGHT(A6,4)-1</f>
        <v>Dec 2024</v>
      </c>
      <c r="B9" s="11">
        <v>130132236.98</v>
      </c>
      <c r="C9" s="11">
        <v>1256699.1000000001</v>
      </c>
      <c r="D9" s="11">
        <v>131388936.08</v>
      </c>
      <c r="E9" s="11">
        <v>185934.35</v>
      </c>
      <c r="F9" s="11">
        <v>34105630</v>
      </c>
      <c r="G9" s="11">
        <v>34291564.350000001</v>
      </c>
      <c r="H9" s="11">
        <v>26128.080000000002</v>
      </c>
      <c r="I9" s="11">
        <v>130344299.41</v>
      </c>
      <c r="J9" s="11">
        <v>35362329.100000001</v>
      </c>
      <c r="K9" s="11">
        <v>165706628.50999999</v>
      </c>
    </row>
    <row r="10" spans="1:11" ht="12" customHeight="1" x14ac:dyDescent="0.2">
      <c r="A10" s="2" t="str">
        <f>"Jan "&amp;RIGHT(A6,4)</f>
        <v>Jan 2025</v>
      </c>
      <c r="B10" s="11">
        <v>166182502.77000001</v>
      </c>
      <c r="C10" s="11">
        <v>1323665.7</v>
      </c>
      <c r="D10" s="11">
        <v>167506168.47</v>
      </c>
      <c r="E10" s="11">
        <v>412214.21</v>
      </c>
      <c r="F10" s="11" t="s">
        <v>417</v>
      </c>
      <c r="G10" s="11">
        <v>412214.21</v>
      </c>
      <c r="H10" s="11">
        <v>12950.1</v>
      </c>
      <c r="I10" s="11">
        <v>166607667.08000001</v>
      </c>
      <c r="J10" s="11">
        <v>1323665.7</v>
      </c>
      <c r="K10" s="11">
        <v>167931332.78</v>
      </c>
    </row>
    <row r="11" spans="1:11" ht="12" customHeight="1" x14ac:dyDescent="0.2">
      <c r="A11" s="2" t="str">
        <f>"Feb "&amp;RIGHT(A6,4)</f>
        <v>Feb 2025</v>
      </c>
      <c r="B11" s="11">
        <v>135805269.31</v>
      </c>
      <c r="C11" s="11">
        <v>1203137.1000000001</v>
      </c>
      <c r="D11" s="11">
        <v>137008406.41</v>
      </c>
      <c r="E11" s="11">
        <v>283700.49</v>
      </c>
      <c r="F11" s="11" t="s">
        <v>417</v>
      </c>
      <c r="G11" s="11">
        <v>283700.49</v>
      </c>
      <c r="H11" s="11">
        <v>920.32</v>
      </c>
      <c r="I11" s="11">
        <v>136089890.12</v>
      </c>
      <c r="J11" s="11">
        <v>1203137.1000000001</v>
      </c>
      <c r="K11" s="11">
        <v>137293027.22</v>
      </c>
    </row>
    <row r="12" spans="1:11" ht="12" customHeight="1" x14ac:dyDescent="0.2">
      <c r="A12" s="2" t="str">
        <f>"Mar "&amp;RIGHT(A6,4)</f>
        <v>Mar 2025</v>
      </c>
      <c r="B12" s="11">
        <v>119455817.23</v>
      </c>
      <c r="C12" s="11">
        <v>1288327.5</v>
      </c>
      <c r="D12" s="11">
        <v>120744144.73</v>
      </c>
      <c r="E12" s="11">
        <v>95022.1</v>
      </c>
      <c r="F12" s="11">
        <v>45196072</v>
      </c>
      <c r="G12" s="11">
        <v>45291094.100000001</v>
      </c>
      <c r="H12" s="11">
        <v>111307.74</v>
      </c>
      <c r="I12" s="11">
        <v>119662147.06999999</v>
      </c>
      <c r="J12" s="11">
        <v>46484399.5</v>
      </c>
      <c r="K12" s="11">
        <v>166146546.56999999</v>
      </c>
    </row>
    <row r="13" spans="1:11" ht="12" customHeight="1" x14ac:dyDescent="0.2">
      <c r="A13" s="2" t="str">
        <f>"Apr "&amp;RIGHT(A6,4)</f>
        <v>Apr 2025</v>
      </c>
      <c r="B13" s="11">
        <v>82442758.260000005</v>
      </c>
      <c r="C13" s="11">
        <v>1777819.2</v>
      </c>
      <c r="D13" s="11">
        <v>84220577.459999993</v>
      </c>
      <c r="E13" s="11">
        <v>187009.91</v>
      </c>
      <c r="F13" s="11" t="s">
        <v>417</v>
      </c>
      <c r="G13" s="11">
        <v>187009.91</v>
      </c>
      <c r="H13" s="11">
        <v>359009.2</v>
      </c>
      <c r="I13" s="11">
        <v>82988777.370000005</v>
      </c>
      <c r="J13" s="11">
        <v>1777819.2</v>
      </c>
      <c r="K13" s="11">
        <v>84766596.569999993</v>
      </c>
    </row>
    <row r="14" spans="1:11" ht="12" customHeight="1" x14ac:dyDescent="0.2">
      <c r="A14" s="2" t="str">
        <f>"May "&amp;RIGHT(A6,4)</f>
        <v>May 2025</v>
      </c>
      <c r="B14" s="11">
        <v>51844989.689999998</v>
      </c>
      <c r="C14" s="11">
        <v>1223852.1000000001</v>
      </c>
      <c r="D14" s="11">
        <v>53068841.789999999</v>
      </c>
      <c r="E14" s="11" t="s">
        <v>417</v>
      </c>
      <c r="F14" s="11" t="s">
        <v>417</v>
      </c>
      <c r="G14" s="11" t="s">
        <v>417</v>
      </c>
      <c r="H14" s="11" t="s">
        <v>417</v>
      </c>
      <c r="I14" s="11">
        <v>51844989.689999998</v>
      </c>
      <c r="J14" s="11">
        <v>1223852.1000000001</v>
      </c>
      <c r="K14" s="11">
        <v>53068841.789999999</v>
      </c>
    </row>
    <row r="15" spans="1:11" ht="12" customHeight="1" x14ac:dyDescent="0.2">
      <c r="A15" s="2" t="str">
        <f>"Jun "&amp;RIGHT(A6,4)</f>
        <v>Jun 2025</v>
      </c>
      <c r="B15" s="11">
        <v>31466294.899999999</v>
      </c>
      <c r="C15" s="11">
        <v>4978.5</v>
      </c>
      <c r="D15" s="11">
        <v>31471273.399999999</v>
      </c>
      <c r="E15" s="11" t="s">
        <v>417</v>
      </c>
      <c r="F15" s="11">
        <v>51115444</v>
      </c>
      <c r="G15" s="11">
        <v>51115444</v>
      </c>
      <c r="H15" s="11" t="s">
        <v>417</v>
      </c>
      <c r="I15" s="11">
        <v>31466294.899999999</v>
      </c>
      <c r="J15" s="11">
        <v>51120422.5</v>
      </c>
      <c r="K15" s="11">
        <v>82586717.400000006</v>
      </c>
    </row>
    <row r="16" spans="1:11" ht="12" customHeight="1" x14ac:dyDescent="0.2">
      <c r="A16" s="2" t="str">
        <f>"Jul "&amp;RIGHT(A6,4)</f>
        <v>Jul 2025</v>
      </c>
      <c r="B16" s="11">
        <v>177212387.56999999</v>
      </c>
      <c r="C16" s="11">
        <v>4954.1149999999998</v>
      </c>
      <c r="D16" s="11">
        <v>177217341.685</v>
      </c>
      <c r="E16" s="11">
        <v>439619.54</v>
      </c>
      <c r="F16" s="11" t="s">
        <v>417</v>
      </c>
      <c r="G16" s="11">
        <v>439619.54</v>
      </c>
      <c r="H16" s="11">
        <v>153492.54</v>
      </c>
      <c r="I16" s="11">
        <v>177805499.65000001</v>
      </c>
      <c r="J16" s="11">
        <v>4954.1149999999998</v>
      </c>
      <c r="K16" s="11">
        <v>177810453.76499999</v>
      </c>
    </row>
    <row r="17" spans="1:11" ht="12" customHeight="1" x14ac:dyDescent="0.2">
      <c r="A17" s="2" t="str">
        <f>"Aug "&amp;RIGHT(A6,4)</f>
        <v>Aug 2025</v>
      </c>
      <c r="B17" s="11">
        <v>192909402.58000001</v>
      </c>
      <c r="C17" s="11">
        <v>1023199.97</v>
      </c>
      <c r="D17" s="11">
        <v>193932602.55000001</v>
      </c>
      <c r="E17" s="11">
        <v>149834.19</v>
      </c>
      <c r="F17" s="11" t="s">
        <v>417</v>
      </c>
      <c r="G17" s="11">
        <v>149834.19</v>
      </c>
      <c r="H17" s="11">
        <v>198838.65</v>
      </c>
      <c r="I17" s="11">
        <v>193258075.41999999</v>
      </c>
      <c r="J17" s="11">
        <v>1023199.97</v>
      </c>
      <c r="K17" s="11">
        <v>194281275.38999999</v>
      </c>
    </row>
    <row r="18" spans="1:11" ht="12" customHeight="1" x14ac:dyDescent="0.2">
      <c r="A18" s="2" t="str">
        <f>"Sep "&amp;RIGHT(A6,4)</f>
        <v>Sep 2025</v>
      </c>
      <c r="B18" s="11">
        <v>171173990.44999999</v>
      </c>
      <c r="C18" s="11">
        <v>1782393.77</v>
      </c>
      <c r="D18" s="11">
        <v>172956384.22</v>
      </c>
      <c r="E18" s="11">
        <v>276743.56</v>
      </c>
      <c r="F18" s="11">
        <v>55925285</v>
      </c>
      <c r="G18" s="11">
        <v>56202028.560000002</v>
      </c>
      <c r="H18" s="11">
        <v>603.28</v>
      </c>
      <c r="I18" s="11">
        <v>171451337.28999999</v>
      </c>
      <c r="J18" s="11">
        <v>57707678.770000003</v>
      </c>
      <c r="K18" s="11">
        <v>229159016.06</v>
      </c>
    </row>
    <row r="19" spans="1:11" ht="12" customHeight="1" x14ac:dyDescent="0.2">
      <c r="A19" s="12" t="s">
        <v>55</v>
      </c>
      <c r="B19" s="13">
        <v>1648818266.3599999</v>
      </c>
      <c r="C19" s="13">
        <v>14122943.654999999</v>
      </c>
      <c r="D19" s="13">
        <v>1662941210.0150001</v>
      </c>
      <c r="E19" s="13">
        <v>2220248.11</v>
      </c>
      <c r="F19" s="13">
        <v>186342431</v>
      </c>
      <c r="G19" s="13">
        <v>188562679.11000001</v>
      </c>
      <c r="H19" s="13">
        <v>868231.92</v>
      </c>
      <c r="I19" s="13">
        <v>1651906746.3900001</v>
      </c>
      <c r="J19" s="13">
        <v>200465374.655</v>
      </c>
      <c r="K19" s="13">
        <v>1852372121.0450001</v>
      </c>
    </row>
    <row r="20" spans="1:11" ht="12" customHeight="1" x14ac:dyDescent="0.2">
      <c r="A20" s="14" t="s">
        <v>419</v>
      </c>
      <c r="B20" s="15">
        <v>1024211201.17</v>
      </c>
      <c r="C20" s="15">
        <v>10083565.199999999</v>
      </c>
      <c r="D20" s="15">
        <v>1034294766.37</v>
      </c>
      <c r="E20" s="15">
        <v>1354050.82</v>
      </c>
      <c r="F20" s="15">
        <v>79301702</v>
      </c>
      <c r="G20" s="15">
        <v>80655752.819999993</v>
      </c>
      <c r="H20" s="15">
        <v>515297.45</v>
      </c>
      <c r="I20" s="15">
        <v>1026080549.4400001</v>
      </c>
      <c r="J20" s="15">
        <v>89385267.200000003</v>
      </c>
      <c r="K20" s="15">
        <v>1115465816.6400001</v>
      </c>
    </row>
    <row r="21" spans="1:11" ht="12" customHeight="1" x14ac:dyDescent="0.2">
      <c r="A21" s="3" t="str">
        <f>"FY "&amp;RIGHT(A6,4)+1</f>
        <v>FY 2026</v>
      </c>
    </row>
    <row r="22" spans="1:11" ht="12" customHeight="1" x14ac:dyDescent="0.2">
      <c r="A22" s="2" t="str">
        <f>"Oct "&amp;RIGHT(A6,4)</f>
        <v>Oct 2025</v>
      </c>
      <c r="B22" s="11">
        <v>236648853.59</v>
      </c>
      <c r="C22" s="11">
        <v>1678054.1850000001</v>
      </c>
      <c r="D22" s="11">
        <v>238326907.77500001</v>
      </c>
      <c r="E22" s="11">
        <v>402941.45</v>
      </c>
      <c r="F22" s="11" t="s">
        <v>417</v>
      </c>
      <c r="G22" s="11">
        <v>402941.45</v>
      </c>
      <c r="H22" s="11" t="s">
        <v>417</v>
      </c>
      <c r="I22" s="11">
        <v>237051795.03999999</v>
      </c>
      <c r="J22" s="11">
        <v>1678054.1850000001</v>
      </c>
      <c r="K22" s="11">
        <v>238729849.22499999</v>
      </c>
    </row>
    <row r="23" spans="1:11" ht="12" customHeight="1" x14ac:dyDescent="0.2">
      <c r="A23" s="2" t="str">
        <f>"Nov "&amp;RIGHT(A6,4)</f>
        <v>Nov 2025</v>
      </c>
      <c r="B23" s="11">
        <v>176807872.41</v>
      </c>
      <c r="C23" s="11">
        <v>1326388.575</v>
      </c>
      <c r="D23" s="11">
        <v>178134260.98500001</v>
      </c>
      <c r="E23" s="11">
        <v>46694.8</v>
      </c>
      <c r="F23" s="11" t="s">
        <v>417</v>
      </c>
      <c r="G23" s="11">
        <v>46694.8</v>
      </c>
      <c r="H23" s="11">
        <v>4436.6400000000003</v>
      </c>
      <c r="I23" s="11">
        <v>176859003.84999999</v>
      </c>
      <c r="J23" s="11">
        <v>1326388.575</v>
      </c>
      <c r="K23" s="11">
        <v>178185392.42500001</v>
      </c>
    </row>
    <row r="24" spans="1:11" ht="12" customHeight="1" x14ac:dyDescent="0.2">
      <c r="A24" s="2" t="str">
        <f>"Dec "&amp;RIGHT(A6,4)</f>
        <v>Dec 2025</v>
      </c>
      <c r="B24" s="11">
        <v>137048963.69</v>
      </c>
      <c r="C24" s="11">
        <v>1246014.67</v>
      </c>
      <c r="D24" s="11">
        <v>138294978.36000001</v>
      </c>
      <c r="E24" s="11">
        <v>105879.9</v>
      </c>
      <c r="F24" s="11">
        <v>31310550</v>
      </c>
      <c r="G24" s="11">
        <v>31416429.899999999</v>
      </c>
      <c r="H24" s="11">
        <v>3691.82</v>
      </c>
      <c r="I24" s="11">
        <v>137158535.41</v>
      </c>
      <c r="J24" s="11">
        <v>32556564.670000002</v>
      </c>
      <c r="K24" s="11">
        <v>169715100.08000001</v>
      </c>
    </row>
    <row r="25" spans="1:11" ht="12" customHeight="1" x14ac:dyDescent="0.2">
      <c r="A25" s="2" t="str">
        <f>"Jan "&amp;RIGHT(A6,4)+1</f>
        <v>Jan 2026</v>
      </c>
      <c r="B25" s="11">
        <v>152638632.63999999</v>
      </c>
      <c r="C25" s="11">
        <v>1448430.0549999999</v>
      </c>
      <c r="D25" s="11">
        <v>154087062.69499999</v>
      </c>
      <c r="E25" s="11">
        <v>32910.550000000003</v>
      </c>
      <c r="F25" s="11" t="s">
        <v>417</v>
      </c>
      <c r="G25" s="11">
        <v>32910.550000000003</v>
      </c>
      <c r="H25" s="11">
        <v>137600.85999999999</v>
      </c>
      <c r="I25" s="11">
        <v>152809144.05000001</v>
      </c>
      <c r="J25" s="11">
        <v>1448430.0549999999</v>
      </c>
      <c r="K25" s="11">
        <v>154257574.10499999</v>
      </c>
    </row>
    <row r="26" spans="1:11" ht="12" customHeight="1" x14ac:dyDescent="0.2">
      <c r="A26" s="2" t="str">
        <f>"Feb "&amp;RIGHT(A6,4)+1</f>
        <v>Feb 2026</v>
      </c>
      <c r="B26" s="11">
        <v>123064789.72</v>
      </c>
      <c r="C26" s="11">
        <v>1483836.2849999999</v>
      </c>
      <c r="D26" s="11">
        <v>124548626.005</v>
      </c>
      <c r="E26" s="11">
        <v>20867.41</v>
      </c>
      <c r="F26" s="11" t="s">
        <v>417</v>
      </c>
      <c r="G26" s="11">
        <v>20867.41</v>
      </c>
      <c r="H26" s="11" t="s">
        <v>417</v>
      </c>
      <c r="I26" s="11">
        <v>123085657.13</v>
      </c>
      <c r="J26" s="11">
        <v>1483836.2849999999</v>
      </c>
      <c r="K26" s="11">
        <v>124569493.41500001</v>
      </c>
    </row>
    <row r="27" spans="1:11" ht="12" customHeight="1" x14ac:dyDescent="0.2">
      <c r="A27" s="2" t="str">
        <f>"Mar "&amp;RIGHT(A6,4)+1</f>
        <v>Mar 2026</v>
      </c>
      <c r="B27" s="11">
        <v>93274082.400000006</v>
      </c>
      <c r="C27" s="11">
        <v>1366748.615</v>
      </c>
      <c r="D27" s="11">
        <v>94640831.015000001</v>
      </c>
      <c r="E27" s="11">
        <v>243466.7</v>
      </c>
      <c r="F27" s="11">
        <v>50401220</v>
      </c>
      <c r="G27" s="11">
        <v>50644686.700000003</v>
      </c>
      <c r="H27" s="11">
        <v>63883.35</v>
      </c>
      <c r="I27" s="11">
        <v>93581432.450000003</v>
      </c>
      <c r="J27" s="11">
        <v>51767968.615000002</v>
      </c>
      <c r="K27" s="11">
        <v>145349401.065</v>
      </c>
    </row>
    <row r="28" spans="1:11" ht="12" customHeight="1" x14ac:dyDescent="0.2">
      <c r="A28" s="2" t="str">
        <f>"Apr "&amp;RIGHT(A6,4)+1</f>
        <v>Apr 2026</v>
      </c>
      <c r="B28" s="11">
        <v>87563049.319999993</v>
      </c>
      <c r="C28" s="11">
        <v>1616660.125</v>
      </c>
      <c r="D28" s="11">
        <v>89179709.444999993</v>
      </c>
      <c r="E28" s="11">
        <v>46530.45</v>
      </c>
      <c r="F28" s="11" t="s">
        <v>417</v>
      </c>
      <c r="G28" s="11">
        <v>46530.45</v>
      </c>
      <c r="H28" s="11">
        <v>129566.09</v>
      </c>
      <c r="I28" s="11">
        <v>87739145.859999999</v>
      </c>
      <c r="J28" s="11">
        <v>1616660.125</v>
      </c>
      <c r="K28" s="11">
        <v>89355805.984999999</v>
      </c>
    </row>
    <row r="29" spans="1:11"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c r="K29" s="11" t="s">
        <v>417</v>
      </c>
    </row>
    <row r="30" spans="1:11"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c r="K30" s="11" t="s">
        <v>417</v>
      </c>
    </row>
    <row r="31" spans="1:11"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c r="K31" s="11" t="s">
        <v>417</v>
      </c>
    </row>
    <row r="32" spans="1:11"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c r="K32" s="11" t="s">
        <v>417</v>
      </c>
    </row>
    <row r="33" spans="1:11"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c r="K33" s="11" t="s">
        <v>417</v>
      </c>
    </row>
    <row r="34" spans="1:11" ht="12" customHeight="1" x14ac:dyDescent="0.2">
      <c r="A34" s="12" t="s">
        <v>55</v>
      </c>
      <c r="B34" s="13">
        <v>1007046243.77</v>
      </c>
      <c r="C34" s="13">
        <v>10166132.51</v>
      </c>
      <c r="D34" s="13">
        <v>1017212376.28</v>
      </c>
      <c r="E34" s="13">
        <v>899291.26</v>
      </c>
      <c r="F34" s="13">
        <v>81711770</v>
      </c>
      <c r="G34" s="13">
        <v>82611061.260000005</v>
      </c>
      <c r="H34" s="13">
        <v>339178.76</v>
      </c>
      <c r="I34" s="13">
        <v>1008284713.79</v>
      </c>
      <c r="J34" s="13">
        <v>91877902.510000005</v>
      </c>
      <c r="K34" s="13">
        <v>1100162616.3</v>
      </c>
    </row>
    <row r="35" spans="1:11" ht="12" customHeight="1" x14ac:dyDescent="0.2">
      <c r="A35" s="14" t="str">
        <f>"Total "&amp;MID(A20,7,LEN(A20)-13)&amp;" Months"</f>
        <v>Total 7 Months</v>
      </c>
      <c r="B35" s="15">
        <v>1007046243.77</v>
      </c>
      <c r="C35" s="15">
        <v>10166132.51</v>
      </c>
      <c r="D35" s="15">
        <v>1017212376.28</v>
      </c>
      <c r="E35" s="15">
        <v>899291.26</v>
      </c>
      <c r="F35" s="15">
        <v>81711770</v>
      </c>
      <c r="G35" s="15">
        <v>82611061.260000005</v>
      </c>
      <c r="H35" s="15">
        <v>339178.76</v>
      </c>
      <c r="I35" s="15">
        <v>1008284713.79</v>
      </c>
      <c r="J35" s="15">
        <v>91877902.510000005</v>
      </c>
      <c r="K35" s="15">
        <v>1100162616.3</v>
      </c>
    </row>
    <row r="36" spans="1:11" ht="12" customHeight="1" x14ac:dyDescent="0.2">
      <c r="A36" s="75"/>
      <c r="B36" s="75"/>
      <c r="C36" s="75"/>
      <c r="D36" s="75"/>
      <c r="E36" s="75"/>
      <c r="F36" s="75"/>
      <c r="G36" s="75"/>
      <c r="H36" s="75"/>
      <c r="I36" s="75"/>
      <c r="J36" s="75"/>
    </row>
    <row r="37" spans="1:11" ht="69.95" customHeight="1" x14ac:dyDescent="0.2">
      <c r="A37" s="76" t="s">
        <v>323</v>
      </c>
      <c r="B37" s="76"/>
      <c r="C37" s="76"/>
      <c r="D37" s="76"/>
      <c r="E37" s="76"/>
      <c r="F37" s="76"/>
      <c r="G37" s="76"/>
      <c r="H37" s="76"/>
      <c r="I37" s="76"/>
      <c r="J37" s="76"/>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J37"/>
  <sheetViews>
    <sheetView showGridLines="0" workbookViewId="0">
      <selection activeCell="J1" sqref="J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77" t="s">
        <v>438</v>
      </c>
      <c r="B1" s="77"/>
      <c r="C1" s="77"/>
      <c r="D1" s="77"/>
      <c r="E1" s="77"/>
      <c r="F1" s="77"/>
      <c r="G1" s="77"/>
      <c r="H1" s="77"/>
      <c r="I1" s="77"/>
      <c r="J1" s="74">
        <v>46213</v>
      </c>
    </row>
    <row r="2" spans="1:10" ht="12" customHeight="1" x14ac:dyDescent="0.2">
      <c r="A2" s="78" t="s">
        <v>163</v>
      </c>
      <c r="B2" s="78"/>
      <c r="C2" s="78"/>
      <c r="D2" s="78"/>
      <c r="E2" s="78"/>
      <c r="F2" s="78"/>
      <c r="G2" s="78"/>
      <c r="H2" s="78"/>
      <c r="I2" s="78"/>
      <c r="J2" s="1"/>
    </row>
    <row r="3" spans="1:10" ht="24" customHeight="1" x14ac:dyDescent="0.2">
      <c r="A3" s="79" t="s">
        <v>50</v>
      </c>
      <c r="B3" s="83" t="s">
        <v>233</v>
      </c>
      <c r="C3" s="83" t="s">
        <v>234</v>
      </c>
      <c r="D3" s="81" t="s">
        <v>164</v>
      </c>
      <c r="E3" s="81"/>
      <c r="F3" s="82"/>
      <c r="G3" s="81" t="s">
        <v>165</v>
      </c>
      <c r="H3" s="81"/>
      <c r="I3" s="82"/>
      <c r="J3" s="86" t="s">
        <v>238</v>
      </c>
    </row>
    <row r="4" spans="1:10" ht="24" customHeight="1" x14ac:dyDescent="0.2">
      <c r="A4" s="80"/>
      <c r="B4" s="82"/>
      <c r="C4" s="82"/>
      <c r="D4" s="10" t="s">
        <v>235</v>
      </c>
      <c r="E4" s="10" t="s">
        <v>236</v>
      </c>
      <c r="F4" s="10" t="s">
        <v>237</v>
      </c>
      <c r="G4" s="10" t="s">
        <v>154</v>
      </c>
      <c r="H4" s="10" t="s">
        <v>162</v>
      </c>
      <c r="I4" s="10" t="s">
        <v>55</v>
      </c>
      <c r="J4" s="81"/>
    </row>
    <row r="5" spans="1:10" ht="12" customHeight="1" x14ac:dyDescent="0.2">
      <c r="A5" s="1"/>
      <c r="B5" s="75" t="str">
        <f>REPT("-",100)&amp;" Dollars "&amp;REPT("-",136)</f>
        <v>---------------------------------------------------------------------------------------------------- Dollars ----------------------------------------------------------------------------------------------------------------------------------------</v>
      </c>
      <c r="C5" s="75"/>
      <c r="D5" s="75"/>
      <c r="E5" s="75"/>
      <c r="F5" s="75"/>
      <c r="G5" s="75"/>
      <c r="H5" s="75"/>
      <c r="I5" s="75"/>
      <c r="J5" s="75"/>
    </row>
    <row r="6" spans="1:10" ht="12" customHeight="1" x14ac:dyDescent="0.2">
      <c r="A6" s="3" t="s">
        <v>418</v>
      </c>
    </row>
    <row r="7" spans="1:10" ht="12" customHeight="1" x14ac:dyDescent="0.2">
      <c r="A7" s="2" t="str">
        <f>"Oct "&amp;RIGHT(A6,4)-1</f>
        <v>Oct 2024</v>
      </c>
      <c r="B7" s="11">
        <v>23640029.861499999</v>
      </c>
      <c r="C7" s="11">
        <v>7839759.0219999999</v>
      </c>
      <c r="D7" s="11" t="s">
        <v>417</v>
      </c>
      <c r="E7" s="11" t="s">
        <v>417</v>
      </c>
      <c r="F7" s="11" t="s">
        <v>417</v>
      </c>
      <c r="G7" s="11">
        <v>7839759.0219999999</v>
      </c>
      <c r="H7" s="11" t="str">
        <f t="shared" ref="H7:H20" si="0">IF(ISBLANK(E7),"",E7)</f>
        <v>--</v>
      </c>
      <c r="I7" s="11">
        <v>7839759.0219999999</v>
      </c>
      <c r="J7" s="11" t="s">
        <v>417</v>
      </c>
    </row>
    <row r="8" spans="1:10" ht="12" customHeight="1" x14ac:dyDescent="0.2">
      <c r="A8" s="2" t="str">
        <f>"Nov "&amp;RIGHT(A6,4)-1</f>
        <v>Nov 2024</v>
      </c>
      <c r="B8" s="11">
        <v>23617313.781399999</v>
      </c>
      <c r="C8" s="11">
        <v>7815333.0164000001</v>
      </c>
      <c r="D8" s="11" t="s">
        <v>417</v>
      </c>
      <c r="E8" s="11" t="s">
        <v>417</v>
      </c>
      <c r="F8" s="11" t="s">
        <v>417</v>
      </c>
      <c r="G8" s="11">
        <v>7815333.0164000001</v>
      </c>
      <c r="H8" s="11" t="str">
        <f t="shared" si="0"/>
        <v>--</v>
      </c>
      <c r="I8" s="11">
        <v>7815333.0164000001</v>
      </c>
      <c r="J8" s="11" t="s">
        <v>417</v>
      </c>
    </row>
    <row r="9" spans="1:10" ht="12" customHeight="1" x14ac:dyDescent="0.2">
      <c r="A9" s="2" t="str">
        <f>"Dec "&amp;RIGHT(A6,4)-1</f>
        <v>Dec 2024</v>
      </c>
      <c r="B9" s="11">
        <v>22913652.0517</v>
      </c>
      <c r="C9" s="11">
        <v>7625532.5437000003</v>
      </c>
      <c r="D9" s="11" t="s">
        <v>417</v>
      </c>
      <c r="E9" s="11" t="s">
        <v>417</v>
      </c>
      <c r="F9" s="11" t="s">
        <v>417</v>
      </c>
      <c r="G9" s="11">
        <v>7625532.5437000003</v>
      </c>
      <c r="H9" s="11" t="str">
        <f t="shared" si="0"/>
        <v>--</v>
      </c>
      <c r="I9" s="11">
        <v>7625532.5437000003</v>
      </c>
      <c r="J9" s="11" t="s">
        <v>417</v>
      </c>
    </row>
    <row r="10" spans="1:10" ht="12" customHeight="1" x14ac:dyDescent="0.2">
      <c r="A10" s="2" t="str">
        <f>"Jan "&amp;RIGHT(A6,4)</f>
        <v>Jan 2025</v>
      </c>
      <c r="B10" s="11">
        <v>23061701.972899999</v>
      </c>
      <c r="C10" s="11">
        <v>8330490.8898999998</v>
      </c>
      <c r="D10" s="11" t="s">
        <v>417</v>
      </c>
      <c r="E10" s="11" t="s">
        <v>417</v>
      </c>
      <c r="F10" s="11" t="s">
        <v>417</v>
      </c>
      <c r="G10" s="11">
        <v>8330490.8898999998</v>
      </c>
      <c r="H10" s="11" t="str">
        <f t="shared" si="0"/>
        <v>--</v>
      </c>
      <c r="I10" s="11">
        <v>8330490.8898999998</v>
      </c>
      <c r="J10" s="11" t="s">
        <v>417</v>
      </c>
    </row>
    <row r="11" spans="1:10" ht="12" customHeight="1" x14ac:dyDescent="0.2">
      <c r="A11" s="2" t="str">
        <f>"Feb "&amp;RIGHT(A6,4)</f>
        <v>Feb 2025</v>
      </c>
      <c r="B11" s="11">
        <v>23199240.335299999</v>
      </c>
      <c r="C11" s="11">
        <v>7769240.8103999998</v>
      </c>
      <c r="D11" s="11" t="s">
        <v>417</v>
      </c>
      <c r="E11" s="11" t="s">
        <v>417</v>
      </c>
      <c r="F11" s="11" t="s">
        <v>417</v>
      </c>
      <c r="G11" s="11">
        <v>7769240.8103999998</v>
      </c>
      <c r="H11" s="11" t="str">
        <f t="shared" si="0"/>
        <v>--</v>
      </c>
      <c r="I11" s="11">
        <v>7769240.8103999998</v>
      </c>
      <c r="J11" s="11" t="s">
        <v>417</v>
      </c>
    </row>
    <row r="12" spans="1:10" ht="12" customHeight="1" x14ac:dyDescent="0.2">
      <c r="A12" s="2" t="str">
        <f>"Mar "&amp;RIGHT(A6,4)</f>
        <v>Mar 2025</v>
      </c>
      <c r="B12" s="11">
        <v>23931240.005399998</v>
      </c>
      <c r="C12" s="11">
        <v>8172581.9708000002</v>
      </c>
      <c r="D12" s="11" t="s">
        <v>417</v>
      </c>
      <c r="E12" s="11" t="s">
        <v>417</v>
      </c>
      <c r="F12" s="11" t="s">
        <v>417</v>
      </c>
      <c r="G12" s="11">
        <v>8172581.9708000002</v>
      </c>
      <c r="H12" s="11" t="str">
        <f t="shared" si="0"/>
        <v>--</v>
      </c>
      <c r="I12" s="11">
        <v>8172581.9708000002</v>
      </c>
      <c r="J12" s="11" t="s">
        <v>417</v>
      </c>
    </row>
    <row r="13" spans="1:10" ht="12" customHeight="1" x14ac:dyDescent="0.2">
      <c r="A13" s="2" t="str">
        <f>"Apr "&amp;RIGHT(A6,4)</f>
        <v>Apr 2025</v>
      </c>
      <c r="B13" s="11">
        <v>23467497.645500001</v>
      </c>
      <c r="C13" s="11">
        <v>8377229.9040999999</v>
      </c>
      <c r="D13" s="11">
        <v>104687.7</v>
      </c>
      <c r="E13" s="11">
        <v>0</v>
      </c>
      <c r="F13" s="11">
        <v>104687.7</v>
      </c>
      <c r="G13" s="11">
        <v>8481917.6041000001</v>
      </c>
      <c r="H13" s="11">
        <f t="shared" si="0"/>
        <v>0</v>
      </c>
      <c r="I13" s="11">
        <v>8481917.6041000001</v>
      </c>
      <c r="J13" s="11" t="s">
        <v>417</v>
      </c>
    </row>
    <row r="14" spans="1:10" ht="12" customHeight="1" x14ac:dyDescent="0.2">
      <c r="A14" s="2" t="str">
        <f>"May "&amp;RIGHT(A6,4)</f>
        <v>May 2025</v>
      </c>
      <c r="B14" s="11">
        <v>23530733.575599998</v>
      </c>
      <c r="C14" s="11">
        <v>8538885.2719999999</v>
      </c>
      <c r="D14" s="11" t="s">
        <v>417</v>
      </c>
      <c r="E14" s="11" t="s">
        <v>417</v>
      </c>
      <c r="F14" s="11" t="s">
        <v>417</v>
      </c>
      <c r="G14" s="11">
        <v>8538885.2719999999</v>
      </c>
      <c r="H14" s="11" t="str">
        <f t="shared" si="0"/>
        <v>--</v>
      </c>
      <c r="I14" s="11">
        <v>8538885.2719999999</v>
      </c>
      <c r="J14" s="11" t="s">
        <v>417</v>
      </c>
    </row>
    <row r="15" spans="1:10" ht="12" customHeight="1" x14ac:dyDescent="0.2">
      <c r="A15" s="2" t="str">
        <f>"Jun "&amp;RIGHT(A6,4)</f>
        <v>Jun 2025</v>
      </c>
      <c r="B15" s="11">
        <v>23163139.802099999</v>
      </c>
      <c r="C15" s="11">
        <v>8533142.3177000005</v>
      </c>
      <c r="D15" s="11" t="s">
        <v>417</v>
      </c>
      <c r="E15" s="11" t="s">
        <v>417</v>
      </c>
      <c r="F15" s="11" t="s">
        <v>417</v>
      </c>
      <c r="G15" s="11">
        <v>8533142.3177000005</v>
      </c>
      <c r="H15" s="11" t="str">
        <f t="shared" si="0"/>
        <v>--</v>
      </c>
      <c r="I15" s="11">
        <v>8533142.3177000005</v>
      </c>
      <c r="J15" s="11" t="s">
        <v>417</v>
      </c>
    </row>
    <row r="16" spans="1:10" ht="12" customHeight="1" x14ac:dyDescent="0.2">
      <c r="A16" s="2" t="str">
        <f>"Jul "&amp;RIGHT(A6,4)</f>
        <v>Jul 2025</v>
      </c>
      <c r="B16" s="11">
        <v>23425509.7663</v>
      </c>
      <c r="C16" s="11">
        <v>9025234.4714000002</v>
      </c>
      <c r="D16" s="11">
        <v>1966920.83</v>
      </c>
      <c r="E16" s="11">
        <v>0</v>
      </c>
      <c r="F16" s="11">
        <v>1966920.83</v>
      </c>
      <c r="G16" s="11">
        <v>10992155.3014</v>
      </c>
      <c r="H16" s="11">
        <f t="shared" si="0"/>
        <v>0</v>
      </c>
      <c r="I16" s="11">
        <v>10992155.3014</v>
      </c>
      <c r="J16" s="11" t="s">
        <v>417</v>
      </c>
    </row>
    <row r="17" spans="1:10" ht="12" customHeight="1" x14ac:dyDescent="0.2">
      <c r="A17" s="2" t="str">
        <f>"Aug "&amp;RIGHT(A6,4)</f>
        <v>Aug 2025</v>
      </c>
      <c r="B17" s="11">
        <v>22694676.360599998</v>
      </c>
      <c r="C17" s="11">
        <v>9003202.6956999991</v>
      </c>
      <c r="D17" s="11">
        <v>24052.42</v>
      </c>
      <c r="E17" s="11">
        <v>0</v>
      </c>
      <c r="F17" s="11">
        <v>24052.42</v>
      </c>
      <c r="G17" s="11">
        <v>9027255.1157000009</v>
      </c>
      <c r="H17" s="11">
        <f t="shared" si="0"/>
        <v>0</v>
      </c>
      <c r="I17" s="11">
        <v>9027255.1157000009</v>
      </c>
      <c r="J17" s="11" t="s">
        <v>417</v>
      </c>
    </row>
    <row r="18" spans="1:10" ht="12" customHeight="1" x14ac:dyDescent="0.2">
      <c r="A18" s="2" t="str">
        <f>"Sep "&amp;RIGHT(A6,4)</f>
        <v>Sep 2025</v>
      </c>
      <c r="B18" s="11">
        <v>23339818.265900001</v>
      </c>
      <c r="C18" s="11">
        <v>9369377.9592000004</v>
      </c>
      <c r="D18" s="11">
        <v>116319.53</v>
      </c>
      <c r="E18" s="11">
        <v>0</v>
      </c>
      <c r="F18" s="11">
        <v>116319.53</v>
      </c>
      <c r="G18" s="11">
        <v>9485697.4891999997</v>
      </c>
      <c r="H18" s="11">
        <f t="shared" si="0"/>
        <v>0</v>
      </c>
      <c r="I18" s="11">
        <v>9485697.4891999997</v>
      </c>
      <c r="J18" s="11" t="s">
        <v>417</v>
      </c>
    </row>
    <row r="19" spans="1:10" ht="12" customHeight="1" x14ac:dyDescent="0.2">
      <c r="A19" s="12" t="s">
        <v>55</v>
      </c>
      <c r="B19" s="13">
        <v>279984553.4242</v>
      </c>
      <c r="C19" s="13">
        <v>100400010.8733</v>
      </c>
      <c r="D19" s="13">
        <v>2211980.48</v>
      </c>
      <c r="E19" s="13">
        <v>0</v>
      </c>
      <c r="F19" s="13">
        <v>2211980.48</v>
      </c>
      <c r="G19" s="13">
        <v>102611991.35330001</v>
      </c>
      <c r="H19" s="13">
        <f t="shared" si="0"/>
        <v>0</v>
      </c>
      <c r="I19" s="13">
        <v>102611991.35330001</v>
      </c>
      <c r="J19" s="13" t="s">
        <v>417</v>
      </c>
    </row>
    <row r="20" spans="1:10" ht="12" customHeight="1" x14ac:dyDescent="0.2">
      <c r="A20" s="14" t="s">
        <v>419</v>
      </c>
      <c r="B20" s="15">
        <v>163830675.65369999</v>
      </c>
      <c r="C20" s="15">
        <v>55930168.157300003</v>
      </c>
      <c r="D20" s="15">
        <v>104687.7</v>
      </c>
      <c r="E20" s="15">
        <v>0</v>
      </c>
      <c r="F20" s="15">
        <v>104687.7</v>
      </c>
      <c r="G20" s="15">
        <v>56034855.857299998</v>
      </c>
      <c r="H20" s="15">
        <f t="shared" si="0"/>
        <v>0</v>
      </c>
      <c r="I20" s="15">
        <v>56034855.857299998</v>
      </c>
      <c r="J20" s="15" t="s">
        <v>417</v>
      </c>
    </row>
    <row r="21" spans="1:10" ht="12" customHeight="1" x14ac:dyDescent="0.2">
      <c r="A21" s="3" t="str">
        <f>"FY "&amp;RIGHT(A6,4)+1</f>
        <v>FY 2026</v>
      </c>
    </row>
    <row r="22" spans="1:10" ht="12" customHeight="1" x14ac:dyDescent="0.2">
      <c r="A22" s="2" t="str">
        <f>"Oct "&amp;RIGHT(A6,4)</f>
        <v>Oct 2025</v>
      </c>
      <c r="B22" s="11">
        <v>23215852.9285</v>
      </c>
      <c r="C22" s="11">
        <v>10070892.5362</v>
      </c>
      <c r="D22" s="11">
        <v>55295.4</v>
      </c>
      <c r="E22" s="11">
        <v>0</v>
      </c>
      <c r="F22" s="11">
        <v>55295.4</v>
      </c>
      <c r="G22" s="11">
        <v>10126187.9362</v>
      </c>
      <c r="H22" s="11">
        <f t="shared" ref="H22:H35" si="1">IF(ISBLANK(E22),"",E22)</f>
        <v>0</v>
      </c>
      <c r="I22" s="11">
        <v>10126187.9362</v>
      </c>
      <c r="J22" s="11" t="s">
        <v>417</v>
      </c>
    </row>
    <row r="23" spans="1:10" ht="12" customHeight="1" x14ac:dyDescent="0.2">
      <c r="A23" s="2" t="str">
        <f>"Nov "&amp;RIGHT(A6,4)</f>
        <v>Nov 2025</v>
      </c>
      <c r="B23" s="11">
        <v>23717999.003600001</v>
      </c>
      <c r="C23" s="11">
        <v>10159651.6807</v>
      </c>
      <c r="D23" s="11" t="s">
        <v>417</v>
      </c>
      <c r="E23" s="11" t="s">
        <v>417</v>
      </c>
      <c r="F23" s="11" t="s">
        <v>417</v>
      </c>
      <c r="G23" s="11">
        <v>10159651.6807</v>
      </c>
      <c r="H23" s="11" t="str">
        <f t="shared" si="1"/>
        <v>--</v>
      </c>
      <c r="I23" s="11">
        <v>10159651.6807</v>
      </c>
      <c r="J23" s="11" t="s">
        <v>417</v>
      </c>
    </row>
    <row r="24" spans="1:10" ht="12" customHeight="1" x14ac:dyDescent="0.2">
      <c r="A24" s="2" t="str">
        <f>"Dec "&amp;RIGHT(A6,4)</f>
        <v>Dec 2025</v>
      </c>
      <c r="B24" s="11">
        <v>22575625.992400002</v>
      </c>
      <c r="C24" s="11">
        <v>9520842.6641000006</v>
      </c>
      <c r="D24" s="11" t="s">
        <v>417</v>
      </c>
      <c r="E24" s="11" t="s">
        <v>417</v>
      </c>
      <c r="F24" s="11" t="s">
        <v>417</v>
      </c>
      <c r="G24" s="11">
        <v>9520842.6641000006</v>
      </c>
      <c r="H24" s="11" t="str">
        <f t="shared" si="1"/>
        <v>--</v>
      </c>
      <c r="I24" s="11">
        <v>9520842.6641000006</v>
      </c>
      <c r="J24" s="11" t="s">
        <v>417</v>
      </c>
    </row>
    <row r="25" spans="1:10" ht="12" customHeight="1" x14ac:dyDescent="0.2">
      <c r="A25" s="2" t="str">
        <f>"Jan "&amp;RIGHT(A6,4)+1</f>
        <v>Jan 2026</v>
      </c>
      <c r="B25" s="11">
        <v>22068874.421</v>
      </c>
      <c r="C25" s="11">
        <v>9343976.0285</v>
      </c>
      <c r="D25" s="11" t="s">
        <v>417</v>
      </c>
      <c r="E25" s="11" t="s">
        <v>417</v>
      </c>
      <c r="F25" s="11" t="s">
        <v>417</v>
      </c>
      <c r="G25" s="11">
        <v>9343976.0285</v>
      </c>
      <c r="H25" s="11" t="str">
        <f t="shared" si="1"/>
        <v>--</v>
      </c>
      <c r="I25" s="11">
        <v>9343976.0285</v>
      </c>
      <c r="J25" s="11" t="s">
        <v>417</v>
      </c>
    </row>
    <row r="26" spans="1:10" ht="12" customHeight="1" x14ac:dyDescent="0.2">
      <c r="A26" s="2" t="str">
        <f>"Feb "&amp;RIGHT(A6,4)+1</f>
        <v>Feb 2026</v>
      </c>
      <c r="B26" s="11">
        <v>23212098.3178</v>
      </c>
      <c r="C26" s="11">
        <v>9307279.6181000005</v>
      </c>
      <c r="D26" s="11" t="s">
        <v>417</v>
      </c>
      <c r="E26" s="11" t="s">
        <v>417</v>
      </c>
      <c r="F26" s="11" t="s">
        <v>417</v>
      </c>
      <c r="G26" s="11">
        <v>9307279.6181000005</v>
      </c>
      <c r="H26" s="11" t="str">
        <f t="shared" si="1"/>
        <v>--</v>
      </c>
      <c r="I26" s="11">
        <v>9307279.6181000005</v>
      </c>
      <c r="J26" s="11" t="s">
        <v>417</v>
      </c>
    </row>
    <row r="27" spans="1:10" ht="12" customHeight="1" x14ac:dyDescent="0.2">
      <c r="A27" s="2" t="str">
        <f>"Mar "&amp;RIGHT(A6,4)+1</f>
        <v>Mar 2026</v>
      </c>
      <c r="B27" s="11">
        <v>23313924.803100001</v>
      </c>
      <c r="C27" s="11">
        <v>9584909.6914000008</v>
      </c>
      <c r="D27" s="11" t="s">
        <v>417</v>
      </c>
      <c r="E27" s="11" t="s">
        <v>417</v>
      </c>
      <c r="F27" s="11" t="s">
        <v>417</v>
      </c>
      <c r="G27" s="11">
        <v>9584909.6914000008</v>
      </c>
      <c r="H27" s="11" t="str">
        <f t="shared" si="1"/>
        <v>--</v>
      </c>
      <c r="I27" s="11">
        <v>9584909.6914000008</v>
      </c>
      <c r="J27" s="11" t="s">
        <v>417</v>
      </c>
    </row>
    <row r="28" spans="1:10" ht="12" customHeight="1" x14ac:dyDescent="0.2">
      <c r="A28" s="2" t="str">
        <f>"Apr "&amp;RIGHT(A6,4)+1</f>
        <v>Apr 2026</v>
      </c>
      <c r="B28" s="11">
        <v>23155700.660999998</v>
      </c>
      <c r="C28" s="11">
        <v>9484092.4090999998</v>
      </c>
      <c r="D28" s="11" t="s">
        <v>417</v>
      </c>
      <c r="E28" s="11" t="s">
        <v>417</v>
      </c>
      <c r="F28" s="11" t="s">
        <v>417</v>
      </c>
      <c r="G28" s="11">
        <v>9484092.4090999998</v>
      </c>
      <c r="H28" s="11" t="str">
        <f t="shared" si="1"/>
        <v>--</v>
      </c>
      <c r="I28" s="11">
        <v>9484092.4090999998</v>
      </c>
      <c r="J28" s="11" t="s">
        <v>417</v>
      </c>
    </row>
    <row r="29" spans="1:10" ht="12" customHeight="1" x14ac:dyDescent="0.2">
      <c r="A29" s="2" t="str">
        <f>"May "&amp;RIGHT(A6,4)+1</f>
        <v>May 2026</v>
      </c>
      <c r="B29" s="11" t="s">
        <v>417</v>
      </c>
      <c r="C29" s="11" t="s">
        <v>417</v>
      </c>
      <c r="D29" s="11" t="s">
        <v>417</v>
      </c>
      <c r="E29" s="11" t="s">
        <v>417</v>
      </c>
      <c r="F29" s="11" t="s">
        <v>417</v>
      </c>
      <c r="G29" s="11" t="s">
        <v>417</v>
      </c>
      <c r="H29" s="11" t="str">
        <f t="shared" si="1"/>
        <v>--</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tr">
        <f t="shared" si="1"/>
        <v>--</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tr">
        <f t="shared" si="1"/>
        <v>--</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tr">
        <f t="shared" si="1"/>
        <v>--</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tr">
        <f t="shared" si="1"/>
        <v>--</v>
      </c>
      <c r="I33" s="11" t="s">
        <v>417</v>
      </c>
      <c r="J33" s="11" t="s">
        <v>417</v>
      </c>
    </row>
    <row r="34" spans="1:10" ht="12" customHeight="1" x14ac:dyDescent="0.2">
      <c r="A34" s="12" t="s">
        <v>55</v>
      </c>
      <c r="B34" s="13">
        <v>161260076.12740001</v>
      </c>
      <c r="C34" s="13">
        <v>67471644.628099993</v>
      </c>
      <c r="D34" s="13">
        <v>55295.4</v>
      </c>
      <c r="E34" s="13">
        <v>0</v>
      </c>
      <c r="F34" s="13">
        <v>55295.4</v>
      </c>
      <c r="G34" s="13">
        <v>67526940.028099999</v>
      </c>
      <c r="H34" s="13">
        <f t="shared" si="1"/>
        <v>0</v>
      </c>
      <c r="I34" s="13">
        <v>67526940.028099999</v>
      </c>
      <c r="J34" s="13" t="s">
        <v>417</v>
      </c>
    </row>
    <row r="35" spans="1:10" ht="12" customHeight="1" x14ac:dyDescent="0.2">
      <c r="A35" s="14" t="str">
        <f>"Total "&amp;MID(A20,7,LEN(A20)-13)&amp;" Months"</f>
        <v>Total 7 Months</v>
      </c>
      <c r="B35" s="15">
        <v>161260076.12740001</v>
      </c>
      <c r="C35" s="15">
        <v>67471644.628099993</v>
      </c>
      <c r="D35" s="15">
        <v>55295.4</v>
      </c>
      <c r="E35" s="15">
        <v>0</v>
      </c>
      <c r="F35" s="15">
        <v>55295.4</v>
      </c>
      <c r="G35" s="15">
        <v>67526940.028099999</v>
      </c>
      <c r="H35" s="15">
        <f t="shared" si="1"/>
        <v>0</v>
      </c>
      <c r="I35" s="15">
        <v>67526940.028099999</v>
      </c>
      <c r="J35" s="15" t="s">
        <v>417</v>
      </c>
    </row>
    <row r="36" spans="1:10" ht="12" customHeight="1" x14ac:dyDescent="0.2">
      <c r="A36" s="75"/>
      <c r="B36" s="75"/>
      <c r="C36" s="75"/>
      <c r="D36" s="75"/>
      <c r="E36" s="75"/>
      <c r="F36" s="75"/>
      <c r="G36" s="75"/>
      <c r="H36" s="75"/>
      <c r="I36" s="75"/>
      <c r="J36" s="75"/>
    </row>
    <row r="37" spans="1:10" ht="69.95" customHeight="1" x14ac:dyDescent="0.2">
      <c r="A37" s="76" t="s">
        <v>384</v>
      </c>
      <c r="B37" s="76"/>
      <c r="C37" s="76"/>
      <c r="D37" s="76"/>
      <c r="E37" s="76"/>
      <c r="F37" s="76"/>
      <c r="G37" s="76"/>
      <c r="H37" s="76"/>
      <c r="I37" s="76"/>
      <c r="J37" s="76"/>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I37"/>
  <sheetViews>
    <sheetView showGridLines="0" workbookViewId="0">
      <selection activeCell="I1" sqref="I1"/>
    </sheetView>
  </sheetViews>
  <sheetFormatPr defaultRowHeight="12.75" x14ac:dyDescent="0.2"/>
  <cols>
    <col min="1" max="1" width="12.140625" customWidth="1"/>
    <col min="2" max="9" width="11.42578125" customWidth="1"/>
  </cols>
  <sheetData>
    <row r="1" spans="1:9" ht="12" customHeight="1" x14ac:dyDescent="0.2">
      <c r="A1" s="77" t="s">
        <v>438</v>
      </c>
      <c r="B1" s="77"/>
      <c r="C1" s="77"/>
      <c r="D1" s="77"/>
      <c r="E1" s="77"/>
      <c r="F1" s="77"/>
      <c r="G1" s="77"/>
      <c r="H1" s="77"/>
      <c r="I1" s="74">
        <v>46213</v>
      </c>
    </row>
    <row r="2" spans="1:9" ht="12" customHeight="1" x14ac:dyDescent="0.2">
      <c r="A2" s="78" t="s">
        <v>166</v>
      </c>
      <c r="B2" s="78"/>
      <c r="C2" s="78"/>
      <c r="D2" s="78"/>
      <c r="E2" s="78"/>
      <c r="F2" s="78"/>
      <c r="G2" s="78"/>
      <c r="H2" s="78"/>
      <c r="I2" s="1"/>
    </row>
    <row r="3" spans="1:9" ht="24" customHeight="1" x14ac:dyDescent="0.2">
      <c r="A3" s="79" t="s">
        <v>50</v>
      </c>
      <c r="B3" s="83" t="s">
        <v>240</v>
      </c>
      <c r="C3" s="81" t="s">
        <v>167</v>
      </c>
      <c r="D3" s="81"/>
      <c r="E3" s="82"/>
      <c r="F3" s="81" t="s">
        <v>239</v>
      </c>
      <c r="G3" s="81"/>
      <c r="H3" s="82"/>
      <c r="I3" s="86" t="s">
        <v>241</v>
      </c>
    </row>
    <row r="4" spans="1:9" ht="24" customHeight="1" x14ac:dyDescent="0.2">
      <c r="A4" s="80"/>
      <c r="B4" s="82"/>
      <c r="C4" s="10" t="s">
        <v>154</v>
      </c>
      <c r="D4" s="10" t="s">
        <v>162</v>
      </c>
      <c r="E4" s="10" t="s">
        <v>55</v>
      </c>
      <c r="F4" s="10" t="s">
        <v>141</v>
      </c>
      <c r="G4" s="10" t="s">
        <v>168</v>
      </c>
      <c r="H4" s="10" t="s">
        <v>55</v>
      </c>
      <c r="I4" s="81"/>
    </row>
    <row r="5" spans="1:9" ht="12" customHeight="1" x14ac:dyDescent="0.2">
      <c r="A5" s="1"/>
      <c r="B5" s="75" t="str">
        <f>REPT("-",88)&amp;" Dollars "&amp;REPT("-",148)</f>
        <v>---------------------------------------------------------------------------------------- Dollars ----------------------------------------------------------------------------------------------------------------------------------------------------</v>
      </c>
      <c r="C5" s="75"/>
      <c r="D5" s="75"/>
      <c r="E5" s="75"/>
      <c r="F5" s="75"/>
      <c r="G5" s="75"/>
      <c r="H5" s="75"/>
      <c r="I5" s="75"/>
    </row>
    <row r="6" spans="1:9" ht="12" customHeight="1" x14ac:dyDescent="0.2">
      <c r="A6" s="3" t="s">
        <v>418</v>
      </c>
    </row>
    <row r="7" spans="1:9" ht="12" customHeight="1" x14ac:dyDescent="0.2">
      <c r="A7" s="2" t="str">
        <f>"Oct "&amp;RIGHT(A6,4)-1</f>
        <v>Oct 2024</v>
      </c>
      <c r="B7" s="11" t="s">
        <v>417</v>
      </c>
      <c r="C7" s="11">
        <v>256956785.1735</v>
      </c>
      <c r="D7" s="11">
        <v>1806649.5</v>
      </c>
      <c r="E7" s="11">
        <v>258763434.6735</v>
      </c>
      <c r="F7" s="11" t="s">
        <v>417</v>
      </c>
      <c r="G7" s="11" t="s">
        <v>417</v>
      </c>
      <c r="H7" s="11" t="s">
        <v>417</v>
      </c>
      <c r="I7" s="11">
        <v>258763434.6735</v>
      </c>
    </row>
    <row r="8" spans="1:9" ht="12" customHeight="1" x14ac:dyDescent="0.2">
      <c r="A8" s="2" t="str">
        <f>"Nov "&amp;RIGHT(A6,4)-1</f>
        <v>Nov 2024</v>
      </c>
      <c r="B8" s="11" t="s">
        <v>417</v>
      </c>
      <c r="C8" s="11">
        <v>196343418.8978</v>
      </c>
      <c r="D8" s="11">
        <v>1427267.1</v>
      </c>
      <c r="E8" s="11">
        <v>197770685.99779999</v>
      </c>
      <c r="F8" s="11" t="s">
        <v>417</v>
      </c>
      <c r="G8" s="11" t="s">
        <v>417</v>
      </c>
      <c r="H8" s="11" t="s">
        <v>417</v>
      </c>
      <c r="I8" s="11">
        <v>197770685.99779999</v>
      </c>
    </row>
    <row r="9" spans="1:9" ht="12" customHeight="1" x14ac:dyDescent="0.2">
      <c r="A9" s="2" t="str">
        <f>"Dec "&amp;RIGHT(A6,4)-1</f>
        <v>Dec 2024</v>
      </c>
      <c r="B9" s="11" t="s">
        <v>417</v>
      </c>
      <c r="C9" s="11">
        <v>160883484.0054</v>
      </c>
      <c r="D9" s="11">
        <v>35362329.100000001</v>
      </c>
      <c r="E9" s="11">
        <v>196245813.1054</v>
      </c>
      <c r="F9" s="11" t="s">
        <v>417</v>
      </c>
      <c r="G9" s="11" t="s">
        <v>417</v>
      </c>
      <c r="H9" s="11" t="s">
        <v>417</v>
      </c>
      <c r="I9" s="11">
        <v>196245813.1054</v>
      </c>
    </row>
    <row r="10" spans="1:9" ht="12" customHeight="1" x14ac:dyDescent="0.2">
      <c r="A10" s="2" t="str">
        <f>"Jan "&amp;RIGHT(A6,4)</f>
        <v>Jan 2025</v>
      </c>
      <c r="B10" s="11" t="s">
        <v>417</v>
      </c>
      <c r="C10" s="11">
        <v>197999859.94279999</v>
      </c>
      <c r="D10" s="11">
        <v>1323665.7</v>
      </c>
      <c r="E10" s="11">
        <v>199323525.6428</v>
      </c>
      <c r="F10" s="11" t="s">
        <v>417</v>
      </c>
      <c r="G10" s="11" t="s">
        <v>417</v>
      </c>
      <c r="H10" s="11" t="s">
        <v>417</v>
      </c>
      <c r="I10" s="11">
        <v>199323525.6428</v>
      </c>
    </row>
    <row r="11" spans="1:9" ht="12" customHeight="1" x14ac:dyDescent="0.2">
      <c r="A11" s="2" t="str">
        <f>"Feb "&amp;RIGHT(A6,4)</f>
        <v>Feb 2025</v>
      </c>
      <c r="B11" s="11" t="s">
        <v>417</v>
      </c>
      <c r="C11" s="11">
        <v>167058371.26570001</v>
      </c>
      <c r="D11" s="11">
        <v>1203137.1000000001</v>
      </c>
      <c r="E11" s="11">
        <v>168261508.36570001</v>
      </c>
      <c r="F11" s="11" t="s">
        <v>417</v>
      </c>
      <c r="G11" s="11" t="s">
        <v>417</v>
      </c>
      <c r="H11" s="11" t="s">
        <v>417</v>
      </c>
      <c r="I11" s="11">
        <v>168261508.36570001</v>
      </c>
    </row>
    <row r="12" spans="1:9" ht="12" customHeight="1" x14ac:dyDescent="0.2">
      <c r="A12" s="2" t="str">
        <f>"Mar "&amp;RIGHT(A6,4)</f>
        <v>Mar 2025</v>
      </c>
      <c r="B12" s="11" t="s">
        <v>417</v>
      </c>
      <c r="C12" s="11">
        <v>151765969.04620001</v>
      </c>
      <c r="D12" s="11">
        <v>46484399.5</v>
      </c>
      <c r="E12" s="11">
        <v>198250368.54620001</v>
      </c>
      <c r="F12" s="11" t="s">
        <v>417</v>
      </c>
      <c r="G12" s="11" t="s">
        <v>417</v>
      </c>
      <c r="H12" s="11" t="s">
        <v>417</v>
      </c>
      <c r="I12" s="11">
        <v>198250368.54620001</v>
      </c>
    </row>
    <row r="13" spans="1:9" ht="12" customHeight="1" x14ac:dyDescent="0.2">
      <c r="A13" s="2" t="str">
        <f>"Apr "&amp;RIGHT(A6,4)</f>
        <v>Apr 2025</v>
      </c>
      <c r="B13" s="11" t="s">
        <v>417</v>
      </c>
      <c r="C13" s="11">
        <v>114938192.6196</v>
      </c>
      <c r="D13" s="11">
        <v>1777819.2</v>
      </c>
      <c r="E13" s="11">
        <v>116716011.8196</v>
      </c>
      <c r="F13" s="11" t="s">
        <v>417</v>
      </c>
      <c r="G13" s="11" t="s">
        <v>417</v>
      </c>
      <c r="H13" s="11" t="s">
        <v>417</v>
      </c>
      <c r="I13" s="11">
        <v>116716011.8196</v>
      </c>
    </row>
    <row r="14" spans="1:9" ht="12" customHeight="1" x14ac:dyDescent="0.2">
      <c r="A14" s="2" t="str">
        <f>"May "&amp;RIGHT(A6,4)</f>
        <v>May 2025</v>
      </c>
      <c r="B14" s="11" t="s">
        <v>417</v>
      </c>
      <c r="C14" s="11">
        <v>83914608.537599996</v>
      </c>
      <c r="D14" s="11">
        <v>1223852.1000000001</v>
      </c>
      <c r="E14" s="11">
        <v>85138460.637600005</v>
      </c>
      <c r="F14" s="11" t="s">
        <v>417</v>
      </c>
      <c r="G14" s="11" t="s">
        <v>417</v>
      </c>
      <c r="H14" s="11" t="s">
        <v>417</v>
      </c>
      <c r="I14" s="11">
        <v>85138460.637600005</v>
      </c>
    </row>
    <row r="15" spans="1:9" ht="12" customHeight="1" x14ac:dyDescent="0.2">
      <c r="A15" s="2" t="str">
        <f>"Jun "&amp;RIGHT(A6,4)</f>
        <v>Jun 2025</v>
      </c>
      <c r="B15" s="11" t="s">
        <v>417</v>
      </c>
      <c r="C15" s="11">
        <v>63162577.0198</v>
      </c>
      <c r="D15" s="11">
        <v>51120422.5</v>
      </c>
      <c r="E15" s="11">
        <v>114282999.51980001</v>
      </c>
      <c r="F15" s="11" t="s">
        <v>417</v>
      </c>
      <c r="G15" s="11" t="s">
        <v>417</v>
      </c>
      <c r="H15" s="11" t="s">
        <v>417</v>
      </c>
      <c r="I15" s="11">
        <v>114282999.51980001</v>
      </c>
    </row>
    <row r="16" spans="1:9" ht="12" customHeight="1" x14ac:dyDescent="0.2">
      <c r="A16" s="2" t="str">
        <f>"Jul "&amp;RIGHT(A6,4)</f>
        <v>Jul 2025</v>
      </c>
      <c r="B16" s="11" t="s">
        <v>417</v>
      </c>
      <c r="C16" s="11">
        <v>212223164.7177</v>
      </c>
      <c r="D16" s="11">
        <v>4954.1149999999998</v>
      </c>
      <c r="E16" s="11">
        <v>212228118.83270001</v>
      </c>
      <c r="F16" s="11" t="s">
        <v>417</v>
      </c>
      <c r="G16" s="11" t="s">
        <v>417</v>
      </c>
      <c r="H16" s="11" t="s">
        <v>417</v>
      </c>
      <c r="I16" s="11">
        <v>212228118.83270001</v>
      </c>
    </row>
    <row r="17" spans="1:9" ht="12" customHeight="1" x14ac:dyDescent="0.2">
      <c r="A17" s="2" t="str">
        <f>"Aug "&amp;RIGHT(A6,4)</f>
        <v>Aug 2025</v>
      </c>
      <c r="B17" s="11" t="s">
        <v>417</v>
      </c>
      <c r="C17" s="11">
        <v>224980006.89629999</v>
      </c>
      <c r="D17" s="11">
        <v>1023199.97</v>
      </c>
      <c r="E17" s="11">
        <v>226003206.86629999</v>
      </c>
      <c r="F17" s="11" t="s">
        <v>417</v>
      </c>
      <c r="G17" s="11" t="s">
        <v>417</v>
      </c>
      <c r="H17" s="11" t="s">
        <v>417</v>
      </c>
      <c r="I17" s="11">
        <v>226003206.86629999</v>
      </c>
    </row>
    <row r="18" spans="1:9" ht="12" customHeight="1" x14ac:dyDescent="0.2">
      <c r="A18" s="2" t="str">
        <f>"Sep "&amp;RIGHT(A6,4)</f>
        <v>Sep 2025</v>
      </c>
      <c r="B18" s="11" t="s">
        <v>417</v>
      </c>
      <c r="C18" s="11">
        <v>204276853.0451</v>
      </c>
      <c r="D18" s="11">
        <v>57707678.770000003</v>
      </c>
      <c r="E18" s="11">
        <v>261984531.81510001</v>
      </c>
      <c r="F18" s="11" t="s">
        <v>417</v>
      </c>
      <c r="G18" s="11" t="s">
        <v>417</v>
      </c>
      <c r="H18" s="11" t="s">
        <v>417</v>
      </c>
      <c r="I18" s="11">
        <v>261984531.81510001</v>
      </c>
    </row>
    <row r="19" spans="1:9" ht="12" customHeight="1" x14ac:dyDescent="0.2">
      <c r="A19" s="12" t="s">
        <v>55</v>
      </c>
      <c r="B19" s="13" t="s">
        <v>417</v>
      </c>
      <c r="C19" s="13">
        <v>2034503291.1675</v>
      </c>
      <c r="D19" s="13">
        <v>200465374.655</v>
      </c>
      <c r="E19" s="13">
        <v>2234968665.8225002</v>
      </c>
      <c r="F19" s="13" t="s">
        <v>417</v>
      </c>
      <c r="G19" s="13" t="s">
        <v>417</v>
      </c>
      <c r="H19" s="13" t="s">
        <v>417</v>
      </c>
      <c r="I19" s="13">
        <v>2234968665.8225002</v>
      </c>
    </row>
    <row r="20" spans="1:9" ht="12" customHeight="1" x14ac:dyDescent="0.2">
      <c r="A20" s="14" t="s">
        <v>419</v>
      </c>
      <c r="B20" s="15" t="s">
        <v>417</v>
      </c>
      <c r="C20" s="15">
        <v>1245946080.951</v>
      </c>
      <c r="D20" s="15">
        <v>89385267.200000003</v>
      </c>
      <c r="E20" s="15">
        <v>1335331348.151</v>
      </c>
      <c r="F20" s="15" t="s">
        <v>417</v>
      </c>
      <c r="G20" s="15" t="s">
        <v>417</v>
      </c>
      <c r="H20" s="15" t="s">
        <v>417</v>
      </c>
      <c r="I20" s="15">
        <v>1335331348.151</v>
      </c>
    </row>
    <row r="21" spans="1:9" ht="12" customHeight="1" x14ac:dyDescent="0.2">
      <c r="A21" s="3" t="str">
        <f>"FY "&amp;RIGHT(A6,4)+1</f>
        <v>FY 2026</v>
      </c>
    </row>
    <row r="22" spans="1:9" ht="12" customHeight="1" x14ac:dyDescent="0.2">
      <c r="A22" s="2" t="str">
        <f>"Oct "&amp;RIGHT(A6,4)</f>
        <v>Oct 2025</v>
      </c>
      <c r="B22" s="11" t="s">
        <v>417</v>
      </c>
      <c r="C22" s="11">
        <v>270393835.90469998</v>
      </c>
      <c r="D22" s="11">
        <v>1678054.1850000001</v>
      </c>
      <c r="E22" s="11">
        <v>272071890.08969998</v>
      </c>
      <c r="F22" s="11" t="s">
        <v>417</v>
      </c>
      <c r="G22" s="11" t="s">
        <v>417</v>
      </c>
      <c r="H22" s="11" t="s">
        <v>417</v>
      </c>
      <c r="I22" s="11">
        <v>272071890.08969998</v>
      </c>
    </row>
    <row r="23" spans="1:9" ht="12" customHeight="1" x14ac:dyDescent="0.2">
      <c r="A23" s="2" t="str">
        <f>"Nov "&amp;RIGHT(A6,4)</f>
        <v>Nov 2025</v>
      </c>
      <c r="B23" s="11" t="s">
        <v>417</v>
      </c>
      <c r="C23" s="11">
        <v>210736654.5343</v>
      </c>
      <c r="D23" s="11">
        <v>1326388.575</v>
      </c>
      <c r="E23" s="11">
        <v>212063043.10929999</v>
      </c>
      <c r="F23" s="11" t="s">
        <v>417</v>
      </c>
      <c r="G23" s="11" t="s">
        <v>417</v>
      </c>
      <c r="H23" s="11" t="s">
        <v>417</v>
      </c>
      <c r="I23" s="11">
        <v>212063043.10929999</v>
      </c>
    </row>
    <row r="24" spans="1:9" ht="12" customHeight="1" x14ac:dyDescent="0.2">
      <c r="A24" s="2" t="str">
        <f>"Dec "&amp;RIGHT(A6,4)</f>
        <v>Dec 2025</v>
      </c>
      <c r="B24" s="11" t="s">
        <v>417</v>
      </c>
      <c r="C24" s="11">
        <v>169255004.06650001</v>
      </c>
      <c r="D24" s="11">
        <v>32556564.670000002</v>
      </c>
      <c r="E24" s="11">
        <v>201811568.73649999</v>
      </c>
      <c r="F24" s="11" t="s">
        <v>417</v>
      </c>
      <c r="G24" s="11" t="s">
        <v>417</v>
      </c>
      <c r="H24" s="11" t="s">
        <v>417</v>
      </c>
      <c r="I24" s="11">
        <v>201811568.73649999</v>
      </c>
    </row>
    <row r="25" spans="1:9" ht="12" customHeight="1" x14ac:dyDescent="0.2">
      <c r="A25" s="2" t="str">
        <f>"Jan "&amp;RIGHT(A6,4)+1</f>
        <v>Jan 2026</v>
      </c>
      <c r="B25" s="11" t="s">
        <v>417</v>
      </c>
      <c r="C25" s="11">
        <v>184221994.49950001</v>
      </c>
      <c r="D25" s="11">
        <v>1448430.0549999999</v>
      </c>
      <c r="E25" s="11">
        <v>185670424.55450001</v>
      </c>
      <c r="F25" s="11" t="s">
        <v>417</v>
      </c>
      <c r="G25" s="11" t="s">
        <v>417</v>
      </c>
      <c r="H25" s="11" t="s">
        <v>417</v>
      </c>
      <c r="I25" s="11">
        <v>185670424.55450001</v>
      </c>
    </row>
    <row r="26" spans="1:9" ht="12" customHeight="1" x14ac:dyDescent="0.2">
      <c r="A26" s="2" t="str">
        <f>"Feb "&amp;RIGHT(A6,4)+1</f>
        <v>Feb 2026</v>
      </c>
      <c r="B26" s="11" t="s">
        <v>417</v>
      </c>
      <c r="C26" s="11">
        <v>155605035.0659</v>
      </c>
      <c r="D26" s="11">
        <v>1483836.2849999999</v>
      </c>
      <c r="E26" s="11">
        <v>157088871.35089999</v>
      </c>
      <c r="F26" s="11" t="s">
        <v>417</v>
      </c>
      <c r="G26" s="11" t="s">
        <v>417</v>
      </c>
      <c r="H26" s="11" t="s">
        <v>417</v>
      </c>
      <c r="I26" s="11">
        <v>157088871.35089999</v>
      </c>
    </row>
    <row r="27" spans="1:9" ht="12" customHeight="1" x14ac:dyDescent="0.2">
      <c r="A27" s="2" t="str">
        <f>"Mar "&amp;RIGHT(A6,4)+1</f>
        <v>Mar 2026</v>
      </c>
      <c r="B27" s="11" t="s">
        <v>417</v>
      </c>
      <c r="C27" s="11">
        <v>126480266.9445</v>
      </c>
      <c r="D27" s="11">
        <v>51767968.615000002</v>
      </c>
      <c r="E27" s="11">
        <v>178248235.55950001</v>
      </c>
      <c r="F27" s="11" t="s">
        <v>417</v>
      </c>
      <c r="G27" s="11" t="s">
        <v>417</v>
      </c>
      <c r="H27" s="11" t="s">
        <v>417</v>
      </c>
      <c r="I27" s="11">
        <v>178248235.55950001</v>
      </c>
    </row>
    <row r="28" spans="1:9" ht="12" customHeight="1" x14ac:dyDescent="0.2">
      <c r="A28" s="2" t="str">
        <f>"Apr "&amp;RIGHT(A6,4)+1</f>
        <v>Apr 2026</v>
      </c>
      <c r="B28" s="11" t="s">
        <v>417</v>
      </c>
      <c r="C28" s="11">
        <v>120378938.93009999</v>
      </c>
      <c r="D28" s="11">
        <v>1616660.125</v>
      </c>
      <c r="E28" s="11">
        <v>121995599.05509999</v>
      </c>
      <c r="F28" s="11" t="s">
        <v>417</v>
      </c>
      <c r="G28" s="11" t="s">
        <v>417</v>
      </c>
      <c r="H28" s="11" t="s">
        <v>417</v>
      </c>
      <c r="I28" s="11">
        <v>121995599.05509999</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9" ht="12" customHeight="1" x14ac:dyDescent="0.2">
      <c r="A33" s="2" t="str">
        <f>"Sep "&amp;RIGHT(A6,4)+1</f>
        <v>Sep 2026</v>
      </c>
      <c r="B33" s="11" t="s">
        <v>417</v>
      </c>
      <c r="C33" s="11" t="s">
        <v>417</v>
      </c>
      <c r="D33" s="11" t="s">
        <v>417</v>
      </c>
      <c r="E33" s="11" t="s">
        <v>417</v>
      </c>
      <c r="F33" s="11" t="s">
        <v>417</v>
      </c>
      <c r="G33" s="11" t="s">
        <v>417</v>
      </c>
      <c r="H33" s="11" t="s">
        <v>417</v>
      </c>
      <c r="I33" s="11" t="s">
        <v>417</v>
      </c>
    </row>
    <row r="34" spans="1:9" ht="12" customHeight="1" x14ac:dyDescent="0.2">
      <c r="A34" s="12" t="s">
        <v>55</v>
      </c>
      <c r="B34" s="13" t="s">
        <v>417</v>
      </c>
      <c r="C34" s="13">
        <v>1237071729.9454999</v>
      </c>
      <c r="D34" s="13">
        <v>91877902.510000005</v>
      </c>
      <c r="E34" s="13">
        <v>1328949632.4554999</v>
      </c>
      <c r="F34" s="13" t="s">
        <v>417</v>
      </c>
      <c r="G34" s="13" t="s">
        <v>417</v>
      </c>
      <c r="H34" s="13" t="s">
        <v>417</v>
      </c>
      <c r="I34" s="13">
        <v>1328949632.4554999</v>
      </c>
    </row>
    <row r="35" spans="1:9" ht="12" customHeight="1" x14ac:dyDescent="0.2">
      <c r="A35" s="14" t="str">
        <f>"Total "&amp;MID(A20,7,LEN(A20)-13)&amp;" Months"</f>
        <v>Total 7 Months</v>
      </c>
      <c r="B35" s="15" t="s">
        <v>417</v>
      </c>
      <c r="C35" s="15">
        <v>1237071729.9454999</v>
      </c>
      <c r="D35" s="15">
        <v>91877902.510000005</v>
      </c>
      <c r="E35" s="15">
        <v>1328949632.4554999</v>
      </c>
      <c r="F35" s="15" t="s">
        <v>417</v>
      </c>
      <c r="G35" s="15" t="s">
        <v>417</v>
      </c>
      <c r="H35" s="15" t="s">
        <v>417</v>
      </c>
      <c r="I35" s="15">
        <v>1328949632.4554999</v>
      </c>
    </row>
    <row r="36" spans="1:9" ht="12" customHeight="1" x14ac:dyDescent="0.2">
      <c r="A36" s="75"/>
      <c r="B36" s="75"/>
      <c r="C36" s="75"/>
      <c r="D36" s="75"/>
      <c r="E36" s="75"/>
      <c r="F36" s="75"/>
      <c r="G36" s="75"/>
      <c r="H36" s="75"/>
      <c r="I36" s="75"/>
    </row>
    <row r="37" spans="1:9" ht="69.95" customHeight="1" x14ac:dyDescent="0.2">
      <c r="A37" s="76" t="s">
        <v>325</v>
      </c>
      <c r="B37" s="76"/>
      <c r="C37" s="76"/>
      <c r="D37" s="76"/>
      <c r="E37" s="76"/>
      <c r="F37" s="76"/>
      <c r="G37" s="76"/>
      <c r="H37" s="76"/>
      <c r="I37" s="76"/>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H37"/>
  <sheetViews>
    <sheetView showGridLines="0" workbookViewId="0">
      <selection activeCell="H1" sqref="H1"/>
    </sheetView>
  </sheetViews>
  <sheetFormatPr defaultRowHeight="12.75" x14ac:dyDescent="0.2"/>
  <cols>
    <col min="1" max="1" width="12.140625" customWidth="1"/>
    <col min="2" max="6" width="11.42578125" customWidth="1"/>
    <col min="7" max="7" width="12.28515625" customWidth="1"/>
    <col min="8" max="8" width="12.140625" customWidth="1"/>
  </cols>
  <sheetData>
    <row r="1" spans="1:8" ht="12" customHeight="1" x14ac:dyDescent="0.2">
      <c r="A1" s="77" t="s">
        <v>439</v>
      </c>
      <c r="B1" s="77"/>
      <c r="C1" s="77"/>
      <c r="D1" s="77"/>
      <c r="E1" s="77"/>
      <c r="F1" s="77"/>
      <c r="G1" s="77"/>
      <c r="H1" s="74">
        <v>46213</v>
      </c>
    </row>
    <row r="2" spans="1:8" ht="12" customHeight="1" x14ac:dyDescent="0.2">
      <c r="A2" s="78" t="s">
        <v>169</v>
      </c>
      <c r="B2" s="78"/>
      <c r="C2" s="78"/>
      <c r="D2" s="78"/>
      <c r="E2" s="78"/>
      <c r="F2" s="78"/>
      <c r="G2" s="78"/>
      <c r="H2" s="1"/>
    </row>
    <row r="3" spans="1:8" ht="24" customHeight="1" x14ac:dyDescent="0.2">
      <c r="A3" s="79" t="s">
        <v>50</v>
      </c>
      <c r="B3" s="81" t="s">
        <v>242</v>
      </c>
      <c r="C3" s="81"/>
      <c r="D3" s="81"/>
      <c r="E3" s="82"/>
      <c r="F3" s="83" t="s">
        <v>243</v>
      </c>
      <c r="G3" s="83" t="s">
        <v>244</v>
      </c>
      <c r="H3" s="86" t="s">
        <v>245</v>
      </c>
    </row>
    <row r="4" spans="1:8" ht="24" customHeight="1" x14ac:dyDescent="0.2">
      <c r="A4" s="80"/>
      <c r="B4" s="10" t="s">
        <v>170</v>
      </c>
      <c r="C4" s="10" t="s">
        <v>171</v>
      </c>
      <c r="D4" s="10" t="s">
        <v>135</v>
      </c>
      <c r="E4" s="10" t="s">
        <v>55</v>
      </c>
      <c r="F4" s="82"/>
      <c r="G4" s="82"/>
      <c r="H4" s="81"/>
    </row>
    <row r="5" spans="1:8" ht="12" customHeight="1" x14ac:dyDescent="0.2">
      <c r="A5" s="1"/>
      <c r="B5" s="75" t="str">
        <f>REPT("-",80)&amp;" Dollars "&amp;REPT("-",80)</f>
        <v>-------------------------------------------------------------------------------- Dollars --------------------------------------------------------------------------------</v>
      </c>
      <c r="C5" s="75"/>
      <c r="D5" s="75"/>
      <c r="E5" s="75"/>
      <c r="F5" s="75"/>
      <c r="G5" s="75"/>
      <c r="H5" s="75"/>
    </row>
    <row r="6" spans="1:8" ht="12" customHeight="1" x14ac:dyDescent="0.2">
      <c r="A6" s="3" t="s">
        <v>418</v>
      </c>
    </row>
    <row r="7" spans="1:8" ht="12" customHeight="1" x14ac:dyDescent="0.2">
      <c r="A7" s="2" t="str">
        <f>"Oct "&amp;RIGHT(A6,4)-1</f>
        <v>Oct 2024</v>
      </c>
      <c r="B7" s="11" t="s">
        <v>417</v>
      </c>
      <c r="C7" s="11" t="s">
        <v>417</v>
      </c>
      <c r="D7" s="11" t="s">
        <v>417</v>
      </c>
      <c r="E7" s="11" t="s">
        <v>417</v>
      </c>
      <c r="F7" s="11" t="s">
        <v>417</v>
      </c>
      <c r="G7" s="11">
        <v>0</v>
      </c>
      <c r="H7" s="11" t="s">
        <v>417</v>
      </c>
    </row>
    <row r="8" spans="1:8" ht="12" customHeight="1" x14ac:dyDescent="0.2">
      <c r="A8" s="2" t="str">
        <f>"Nov "&amp;RIGHT(A6,4)-1</f>
        <v>Nov 2024</v>
      </c>
      <c r="B8" s="11" t="s">
        <v>417</v>
      </c>
      <c r="C8" s="11" t="s">
        <v>417</v>
      </c>
      <c r="D8" s="11" t="s">
        <v>417</v>
      </c>
      <c r="E8" s="11" t="s">
        <v>417</v>
      </c>
      <c r="F8" s="11">
        <v>80481.600000000006</v>
      </c>
      <c r="G8" s="11">
        <v>0</v>
      </c>
      <c r="H8" s="11" t="s">
        <v>417</v>
      </c>
    </row>
    <row r="9" spans="1:8" ht="12" customHeight="1" x14ac:dyDescent="0.2">
      <c r="A9" s="2" t="str">
        <f>"Dec "&amp;RIGHT(A6,4)-1</f>
        <v>Dec 2024</v>
      </c>
      <c r="B9" s="11" t="s">
        <v>417</v>
      </c>
      <c r="C9" s="11" t="s">
        <v>417</v>
      </c>
      <c r="D9" s="11" t="s">
        <v>417</v>
      </c>
      <c r="E9" s="11" t="s">
        <v>417</v>
      </c>
      <c r="F9" s="11">
        <v>20102.02</v>
      </c>
      <c r="G9" s="11">
        <v>0</v>
      </c>
      <c r="H9" s="11" t="s">
        <v>417</v>
      </c>
    </row>
    <row r="10" spans="1:8" ht="12" customHeight="1" x14ac:dyDescent="0.2">
      <c r="A10" s="2" t="str">
        <f>"Jan "&amp;RIGHT(A6,4)</f>
        <v>Jan 2025</v>
      </c>
      <c r="B10" s="11" t="s">
        <v>417</v>
      </c>
      <c r="C10" s="11" t="s">
        <v>417</v>
      </c>
      <c r="D10" s="11" t="s">
        <v>417</v>
      </c>
      <c r="E10" s="11" t="s">
        <v>417</v>
      </c>
      <c r="F10" s="11" t="s">
        <v>417</v>
      </c>
      <c r="G10" s="11">
        <v>0</v>
      </c>
      <c r="H10" s="11" t="s">
        <v>417</v>
      </c>
    </row>
    <row r="11" spans="1:8" ht="12" customHeight="1" x14ac:dyDescent="0.2">
      <c r="A11" s="2" t="str">
        <f>"Feb "&amp;RIGHT(A6,4)</f>
        <v>Feb 2025</v>
      </c>
      <c r="B11" s="11" t="s">
        <v>417</v>
      </c>
      <c r="C11" s="11" t="s">
        <v>417</v>
      </c>
      <c r="D11" s="11" t="s">
        <v>417</v>
      </c>
      <c r="E11" s="11" t="s">
        <v>417</v>
      </c>
      <c r="F11" s="11" t="s">
        <v>417</v>
      </c>
      <c r="G11" s="11">
        <v>0</v>
      </c>
      <c r="H11" s="11" t="s">
        <v>417</v>
      </c>
    </row>
    <row r="12" spans="1:8" ht="12" customHeight="1" x14ac:dyDescent="0.2">
      <c r="A12" s="2" t="str">
        <f>"Mar "&amp;RIGHT(A6,4)</f>
        <v>Mar 2025</v>
      </c>
      <c r="B12" s="11" t="s">
        <v>417</v>
      </c>
      <c r="C12" s="11" t="s">
        <v>417</v>
      </c>
      <c r="D12" s="11" t="s">
        <v>417</v>
      </c>
      <c r="E12" s="11" t="s">
        <v>417</v>
      </c>
      <c r="F12" s="11" t="s">
        <v>417</v>
      </c>
      <c r="G12" s="11">
        <v>0</v>
      </c>
      <c r="H12" s="11" t="s">
        <v>417</v>
      </c>
    </row>
    <row r="13" spans="1:8" ht="12" customHeight="1" x14ac:dyDescent="0.2">
      <c r="A13" s="2" t="str">
        <f>"Apr "&amp;RIGHT(A6,4)</f>
        <v>Apr 2025</v>
      </c>
      <c r="B13" s="11" t="s">
        <v>417</v>
      </c>
      <c r="C13" s="11" t="s">
        <v>417</v>
      </c>
      <c r="D13" s="11" t="s">
        <v>417</v>
      </c>
      <c r="E13" s="11" t="s">
        <v>417</v>
      </c>
      <c r="F13" s="11" t="s">
        <v>417</v>
      </c>
      <c r="G13" s="11">
        <v>0</v>
      </c>
      <c r="H13" s="11" t="s">
        <v>417</v>
      </c>
    </row>
    <row r="14" spans="1:8" ht="12" customHeight="1" x14ac:dyDescent="0.2">
      <c r="A14" s="2" t="str">
        <f>"May "&amp;RIGHT(A6,4)</f>
        <v>May 2025</v>
      </c>
      <c r="B14" s="11" t="s">
        <v>417</v>
      </c>
      <c r="C14" s="11" t="s">
        <v>417</v>
      </c>
      <c r="D14" s="11" t="s">
        <v>417</v>
      </c>
      <c r="E14" s="11" t="s">
        <v>417</v>
      </c>
      <c r="F14" s="11" t="s">
        <v>417</v>
      </c>
      <c r="G14" s="11">
        <v>0</v>
      </c>
      <c r="H14" s="11" t="s">
        <v>417</v>
      </c>
    </row>
    <row r="15" spans="1:8" ht="12" customHeight="1" x14ac:dyDescent="0.2">
      <c r="A15" s="2" t="str">
        <f>"Jun "&amp;RIGHT(A6,4)</f>
        <v>Jun 2025</v>
      </c>
      <c r="B15" s="11" t="s">
        <v>417</v>
      </c>
      <c r="C15" s="11" t="s">
        <v>417</v>
      </c>
      <c r="D15" s="11" t="s">
        <v>417</v>
      </c>
      <c r="E15" s="11" t="s">
        <v>417</v>
      </c>
      <c r="F15" s="11" t="s">
        <v>417</v>
      </c>
      <c r="G15" s="11">
        <v>0</v>
      </c>
      <c r="H15" s="11" t="s">
        <v>417</v>
      </c>
    </row>
    <row r="16" spans="1:8" ht="12" customHeight="1" x14ac:dyDescent="0.2">
      <c r="A16" s="2" t="str">
        <f>"Jul "&amp;RIGHT(A6,4)</f>
        <v>Jul 2025</v>
      </c>
      <c r="B16" s="11" t="s">
        <v>417</v>
      </c>
      <c r="C16" s="11" t="s">
        <v>417</v>
      </c>
      <c r="D16" s="11" t="s">
        <v>417</v>
      </c>
      <c r="E16" s="11" t="s">
        <v>417</v>
      </c>
      <c r="F16" s="11" t="s">
        <v>417</v>
      </c>
      <c r="G16" s="11">
        <v>0</v>
      </c>
      <c r="H16" s="11" t="s">
        <v>417</v>
      </c>
    </row>
    <row r="17" spans="1:8" ht="12" customHeight="1" x14ac:dyDescent="0.2">
      <c r="A17" s="2" t="str">
        <f>"Aug "&amp;RIGHT(A6,4)</f>
        <v>Aug 2025</v>
      </c>
      <c r="B17" s="11" t="s">
        <v>417</v>
      </c>
      <c r="C17" s="11" t="s">
        <v>417</v>
      </c>
      <c r="D17" s="11" t="s">
        <v>417</v>
      </c>
      <c r="E17" s="11" t="s">
        <v>417</v>
      </c>
      <c r="F17" s="11" t="s">
        <v>417</v>
      </c>
      <c r="G17" s="11">
        <v>0</v>
      </c>
      <c r="H17" s="11" t="s">
        <v>417</v>
      </c>
    </row>
    <row r="18" spans="1:8" ht="12" customHeight="1" x14ac:dyDescent="0.2">
      <c r="A18" s="2" t="str">
        <f>"Sep "&amp;RIGHT(A6,4)</f>
        <v>Sep 2025</v>
      </c>
      <c r="B18" s="11" t="s">
        <v>417</v>
      </c>
      <c r="C18" s="11" t="s">
        <v>417</v>
      </c>
      <c r="D18" s="11" t="s">
        <v>417</v>
      </c>
      <c r="E18" s="11" t="s">
        <v>417</v>
      </c>
      <c r="F18" s="11" t="s">
        <v>417</v>
      </c>
      <c r="G18" s="11">
        <v>0</v>
      </c>
      <c r="H18" s="11" t="s">
        <v>417</v>
      </c>
    </row>
    <row r="19" spans="1:8" ht="12" customHeight="1" x14ac:dyDescent="0.2">
      <c r="A19" s="12" t="s">
        <v>55</v>
      </c>
      <c r="B19" s="13" t="s">
        <v>417</v>
      </c>
      <c r="C19" s="13" t="s">
        <v>417</v>
      </c>
      <c r="D19" s="13" t="s">
        <v>417</v>
      </c>
      <c r="E19" s="13" t="s">
        <v>417</v>
      </c>
      <c r="F19" s="13">
        <v>100583.62</v>
      </c>
      <c r="G19" s="13">
        <v>0</v>
      </c>
      <c r="H19" s="13" t="s">
        <v>417</v>
      </c>
    </row>
    <row r="20" spans="1:8" ht="12" customHeight="1" x14ac:dyDescent="0.2">
      <c r="A20" s="14" t="s">
        <v>419</v>
      </c>
      <c r="B20" s="15" t="s">
        <v>417</v>
      </c>
      <c r="C20" s="15" t="s">
        <v>417</v>
      </c>
      <c r="D20" s="15" t="s">
        <v>417</v>
      </c>
      <c r="E20" s="15" t="s">
        <v>417</v>
      </c>
      <c r="F20" s="15">
        <v>100583.62</v>
      </c>
      <c r="G20" s="15">
        <v>0</v>
      </c>
      <c r="H20" s="15" t="s">
        <v>417</v>
      </c>
    </row>
    <row r="21" spans="1:8" ht="12" customHeight="1" x14ac:dyDescent="0.2">
      <c r="A21" s="3" t="str">
        <f>"FY "&amp;RIGHT(A6,4)+1</f>
        <v>FY 2026</v>
      </c>
    </row>
    <row r="22" spans="1:8" ht="12" customHeight="1" x14ac:dyDescent="0.2">
      <c r="A22" s="2" t="str">
        <f>"Oct "&amp;RIGHT(A6,4)</f>
        <v>Oct 2025</v>
      </c>
      <c r="B22" s="11" t="s">
        <v>417</v>
      </c>
      <c r="C22" s="11" t="s">
        <v>417</v>
      </c>
      <c r="D22" s="11" t="s">
        <v>417</v>
      </c>
      <c r="E22" s="11" t="s">
        <v>417</v>
      </c>
      <c r="F22" s="11">
        <v>1858490.71</v>
      </c>
      <c r="G22" s="11" t="s">
        <v>417</v>
      </c>
      <c r="H22" s="11" t="s">
        <v>417</v>
      </c>
    </row>
    <row r="23" spans="1:8" ht="12" customHeight="1" x14ac:dyDescent="0.2">
      <c r="A23" s="2" t="str">
        <f>"Nov "&amp;RIGHT(A6,4)</f>
        <v>Nov 2025</v>
      </c>
      <c r="B23" s="11" t="s">
        <v>417</v>
      </c>
      <c r="C23" s="11" t="s">
        <v>417</v>
      </c>
      <c r="D23" s="11" t="s">
        <v>417</v>
      </c>
      <c r="E23" s="11" t="s">
        <v>417</v>
      </c>
      <c r="F23" s="11">
        <v>2111003.71</v>
      </c>
      <c r="G23" s="11" t="s">
        <v>417</v>
      </c>
      <c r="H23" s="11" t="s">
        <v>417</v>
      </c>
    </row>
    <row r="24" spans="1:8" ht="12" customHeight="1" x14ac:dyDescent="0.2">
      <c r="A24" s="2" t="str">
        <f>"Dec "&amp;RIGHT(A6,4)</f>
        <v>Dec 2025</v>
      </c>
      <c r="B24" s="11" t="s">
        <v>417</v>
      </c>
      <c r="C24" s="11" t="s">
        <v>417</v>
      </c>
      <c r="D24" s="11" t="s">
        <v>417</v>
      </c>
      <c r="E24" s="11" t="s">
        <v>417</v>
      </c>
      <c r="F24" s="11">
        <v>1580970.34</v>
      </c>
      <c r="G24" s="11" t="s">
        <v>417</v>
      </c>
      <c r="H24" s="11" t="s">
        <v>417</v>
      </c>
    </row>
    <row r="25" spans="1:8" ht="12" customHeight="1" x14ac:dyDescent="0.2">
      <c r="A25" s="2" t="str">
        <f>"Jan "&amp;RIGHT(A6,4)+1</f>
        <v>Jan 2026</v>
      </c>
      <c r="B25" s="11" t="s">
        <v>417</v>
      </c>
      <c r="C25" s="11" t="s">
        <v>417</v>
      </c>
      <c r="D25" s="11" t="s">
        <v>417</v>
      </c>
      <c r="E25" s="11" t="s">
        <v>417</v>
      </c>
      <c r="F25" s="11" t="s">
        <v>417</v>
      </c>
      <c r="G25" s="11" t="s">
        <v>417</v>
      </c>
      <c r="H25" s="11" t="s">
        <v>417</v>
      </c>
    </row>
    <row r="26" spans="1:8" ht="12" customHeight="1" x14ac:dyDescent="0.2">
      <c r="A26" s="2" t="str">
        <f>"Feb "&amp;RIGHT(A6,4)+1</f>
        <v>Feb 2026</v>
      </c>
      <c r="B26" s="11" t="s">
        <v>417</v>
      </c>
      <c r="C26" s="11" t="s">
        <v>417</v>
      </c>
      <c r="D26" s="11" t="s">
        <v>417</v>
      </c>
      <c r="E26" s="11" t="s">
        <v>417</v>
      </c>
      <c r="F26" s="11" t="s">
        <v>417</v>
      </c>
      <c r="G26" s="11" t="s">
        <v>417</v>
      </c>
      <c r="H26" s="11" t="s">
        <v>417</v>
      </c>
    </row>
    <row r="27" spans="1:8" ht="12" customHeight="1" x14ac:dyDescent="0.2">
      <c r="A27" s="2" t="str">
        <f>"Mar "&amp;RIGHT(A6,4)+1</f>
        <v>Mar 2026</v>
      </c>
      <c r="B27" s="11" t="s">
        <v>417</v>
      </c>
      <c r="C27" s="11" t="s">
        <v>417</v>
      </c>
      <c r="D27" s="11" t="s">
        <v>417</v>
      </c>
      <c r="E27" s="11" t="s">
        <v>417</v>
      </c>
      <c r="F27" s="11" t="s">
        <v>417</v>
      </c>
      <c r="G27" s="11" t="s">
        <v>417</v>
      </c>
      <c r="H27" s="11" t="s">
        <v>417</v>
      </c>
    </row>
    <row r="28" spans="1:8" ht="12" customHeight="1" x14ac:dyDescent="0.2">
      <c r="A28" s="2" t="str">
        <f>"Apr "&amp;RIGHT(A6,4)+1</f>
        <v>Apr 2026</v>
      </c>
      <c r="B28" s="11" t="s">
        <v>417</v>
      </c>
      <c r="C28" s="11" t="s">
        <v>417</v>
      </c>
      <c r="D28" s="11" t="s">
        <v>417</v>
      </c>
      <c r="E28" s="11" t="s">
        <v>417</v>
      </c>
      <c r="F28" s="11" t="s">
        <v>417</v>
      </c>
      <c r="G28" s="11" t="s">
        <v>417</v>
      </c>
      <c r="H28" s="11" t="s">
        <v>417</v>
      </c>
    </row>
    <row r="29" spans="1:8" ht="12" customHeight="1" x14ac:dyDescent="0.2">
      <c r="A29" s="2" t="str">
        <f>"May "&amp;RIGHT(A6,4)+1</f>
        <v>May 2026</v>
      </c>
      <c r="B29" s="11" t="s">
        <v>417</v>
      </c>
      <c r="C29" s="11" t="s">
        <v>417</v>
      </c>
      <c r="D29" s="11" t="s">
        <v>417</v>
      </c>
      <c r="E29" s="11" t="s">
        <v>417</v>
      </c>
      <c r="F29" s="11" t="s">
        <v>417</v>
      </c>
      <c r="G29" s="11" t="s">
        <v>417</v>
      </c>
      <c r="H29" s="11" t="s">
        <v>417</v>
      </c>
    </row>
    <row r="30" spans="1:8" ht="12" customHeight="1" x14ac:dyDescent="0.2">
      <c r="A30" s="2" t="str">
        <f>"Jun "&amp;RIGHT(A6,4)+1</f>
        <v>Jun 2026</v>
      </c>
      <c r="B30" s="11" t="s">
        <v>417</v>
      </c>
      <c r="C30" s="11" t="s">
        <v>417</v>
      </c>
      <c r="D30" s="11" t="s">
        <v>417</v>
      </c>
      <c r="E30" s="11" t="s">
        <v>417</v>
      </c>
      <c r="F30" s="11" t="s">
        <v>417</v>
      </c>
      <c r="G30" s="11" t="s">
        <v>417</v>
      </c>
      <c r="H30" s="11" t="s">
        <v>417</v>
      </c>
    </row>
    <row r="31" spans="1:8" ht="12" customHeight="1" x14ac:dyDescent="0.2">
      <c r="A31" s="2" t="str">
        <f>"Jul "&amp;RIGHT(A6,4)+1</f>
        <v>Jul 2026</v>
      </c>
      <c r="B31" s="11" t="s">
        <v>417</v>
      </c>
      <c r="C31" s="11" t="s">
        <v>417</v>
      </c>
      <c r="D31" s="11" t="s">
        <v>417</v>
      </c>
      <c r="E31" s="11" t="s">
        <v>417</v>
      </c>
      <c r="F31" s="11" t="s">
        <v>417</v>
      </c>
      <c r="G31" s="11" t="s">
        <v>417</v>
      </c>
      <c r="H31" s="11" t="s">
        <v>417</v>
      </c>
    </row>
    <row r="32" spans="1:8" ht="12" customHeight="1" x14ac:dyDescent="0.2">
      <c r="A32" s="2" t="str">
        <f>"Aug "&amp;RIGHT(A6,4)+1</f>
        <v>Aug 2026</v>
      </c>
      <c r="B32" s="11" t="s">
        <v>417</v>
      </c>
      <c r="C32" s="11" t="s">
        <v>417</v>
      </c>
      <c r="D32" s="11" t="s">
        <v>417</v>
      </c>
      <c r="E32" s="11" t="s">
        <v>417</v>
      </c>
      <c r="F32" s="11" t="s">
        <v>417</v>
      </c>
      <c r="G32" s="11" t="s">
        <v>417</v>
      </c>
      <c r="H32" s="11" t="s">
        <v>417</v>
      </c>
    </row>
    <row r="33" spans="1:8" ht="12" customHeight="1" x14ac:dyDescent="0.2">
      <c r="A33" s="2" t="str">
        <f>"Sep "&amp;RIGHT(A6,4)+1</f>
        <v>Sep 2026</v>
      </c>
      <c r="B33" s="11" t="s">
        <v>417</v>
      </c>
      <c r="C33" s="11" t="s">
        <v>417</v>
      </c>
      <c r="D33" s="11" t="s">
        <v>417</v>
      </c>
      <c r="E33" s="11" t="s">
        <v>417</v>
      </c>
      <c r="F33" s="11" t="s">
        <v>417</v>
      </c>
      <c r="G33" s="11" t="s">
        <v>417</v>
      </c>
      <c r="H33" s="11" t="s">
        <v>417</v>
      </c>
    </row>
    <row r="34" spans="1:8" ht="12" customHeight="1" x14ac:dyDescent="0.2">
      <c r="A34" s="12" t="s">
        <v>55</v>
      </c>
      <c r="B34" s="13" t="s">
        <v>417</v>
      </c>
      <c r="C34" s="13" t="s">
        <v>417</v>
      </c>
      <c r="D34" s="13" t="s">
        <v>417</v>
      </c>
      <c r="E34" s="13" t="s">
        <v>417</v>
      </c>
      <c r="F34" s="13">
        <v>5550464.7599999998</v>
      </c>
      <c r="G34" s="13" t="s">
        <v>417</v>
      </c>
      <c r="H34" s="13" t="s">
        <v>417</v>
      </c>
    </row>
    <row r="35" spans="1:8" ht="12" customHeight="1" x14ac:dyDescent="0.2">
      <c r="A35" s="14" t="str">
        <f>"Total "&amp;MID(A20,7,LEN(A20)-13)&amp;" Months"</f>
        <v>Total 7 Months</v>
      </c>
      <c r="B35" s="15" t="s">
        <v>417</v>
      </c>
      <c r="C35" s="15" t="s">
        <v>417</v>
      </c>
      <c r="D35" s="15" t="s">
        <v>417</v>
      </c>
      <c r="E35" s="15" t="s">
        <v>417</v>
      </c>
      <c r="F35" s="15">
        <v>5550464.7599999998</v>
      </c>
      <c r="G35" s="15" t="s">
        <v>417</v>
      </c>
      <c r="H35" s="15" t="s">
        <v>417</v>
      </c>
    </row>
    <row r="36" spans="1:8" ht="12" customHeight="1" x14ac:dyDescent="0.2">
      <c r="A36" s="75"/>
      <c r="B36" s="75"/>
      <c r="C36" s="75"/>
      <c r="D36" s="75"/>
      <c r="E36" s="75"/>
      <c r="F36" s="75"/>
      <c r="G36" s="75"/>
      <c r="H36" s="75"/>
    </row>
    <row r="37" spans="1:8" ht="69.95" customHeight="1" x14ac:dyDescent="0.2">
      <c r="A37" s="76" t="s">
        <v>383</v>
      </c>
      <c r="B37" s="76"/>
      <c r="C37" s="76"/>
      <c r="D37" s="76"/>
      <c r="E37" s="76"/>
      <c r="F37" s="76"/>
      <c r="G37" s="76"/>
      <c r="H37" s="76"/>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J37"/>
  <sheetViews>
    <sheetView showGridLines="0" workbookViewId="0">
      <selection activeCell="I1" sqref="I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77" t="s">
        <v>439</v>
      </c>
      <c r="B1" s="77"/>
      <c r="C1" s="77"/>
      <c r="D1" s="77"/>
      <c r="E1" s="77"/>
      <c r="F1" s="77"/>
      <c r="G1" s="77"/>
      <c r="H1" s="77"/>
      <c r="I1" s="74">
        <v>46213</v>
      </c>
    </row>
    <row r="2" spans="1:9" ht="12" customHeight="1" x14ac:dyDescent="0.2">
      <c r="A2" s="78" t="s">
        <v>247</v>
      </c>
      <c r="B2" s="78"/>
      <c r="C2" s="78"/>
      <c r="D2" s="78"/>
      <c r="E2" s="78"/>
      <c r="F2" s="78"/>
      <c r="G2" s="78"/>
      <c r="H2" s="78"/>
      <c r="I2" s="1"/>
    </row>
    <row r="3" spans="1:9" ht="24" customHeight="1" x14ac:dyDescent="0.2">
      <c r="A3" s="79" t="s">
        <v>50</v>
      </c>
      <c r="B3" s="81" t="s">
        <v>172</v>
      </c>
      <c r="C3" s="81"/>
      <c r="D3" s="82"/>
      <c r="E3" s="83" t="s">
        <v>173</v>
      </c>
      <c r="F3" s="83" t="s">
        <v>174</v>
      </c>
      <c r="G3" s="83" t="s">
        <v>175</v>
      </c>
      <c r="H3" s="83" t="s">
        <v>248</v>
      </c>
      <c r="I3" s="86" t="s">
        <v>176</v>
      </c>
    </row>
    <row r="4" spans="1:9" ht="24" customHeight="1" x14ac:dyDescent="0.2">
      <c r="A4" s="80"/>
      <c r="B4" s="10" t="s">
        <v>246</v>
      </c>
      <c r="C4" s="10" t="s">
        <v>177</v>
      </c>
      <c r="D4" s="10" t="s">
        <v>55</v>
      </c>
      <c r="E4" s="82"/>
      <c r="F4" s="82"/>
      <c r="G4" s="82"/>
      <c r="H4" s="82"/>
      <c r="I4" s="81"/>
    </row>
    <row r="5" spans="1:9" ht="12" customHeight="1" x14ac:dyDescent="0.2">
      <c r="A5" s="1"/>
      <c r="B5" s="75" t="str">
        <f>REPT("-",88)&amp;" Dollars "&amp;REPT("-",148)</f>
        <v>---------------------------------------------------------------------------------------- Dollars ----------------------------------------------------------------------------------------------------------------------------------------------------</v>
      </c>
      <c r="C5" s="75"/>
      <c r="D5" s="75"/>
      <c r="E5" s="75"/>
      <c r="F5" s="75"/>
      <c r="G5" s="75"/>
      <c r="H5" s="75"/>
      <c r="I5" s="75"/>
    </row>
    <row r="6" spans="1:9" ht="12" customHeight="1" x14ac:dyDescent="0.2">
      <c r="A6" s="3" t="s">
        <v>418</v>
      </c>
    </row>
    <row r="7" spans="1:9" ht="12" customHeight="1" x14ac:dyDescent="0.2">
      <c r="A7" s="2" t="str">
        <f>"Oct "&amp;RIGHT(A6,4)-1</f>
        <v>Oct 2024</v>
      </c>
      <c r="B7" s="11">
        <v>793.22</v>
      </c>
      <c r="C7" s="11">
        <v>112322.34</v>
      </c>
      <c r="D7" s="11">
        <v>113115.56</v>
      </c>
      <c r="E7" s="11" t="s">
        <v>417</v>
      </c>
      <c r="F7" s="11" t="s">
        <v>417</v>
      </c>
      <c r="G7" s="11">
        <v>113115.56</v>
      </c>
      <c r="H7" s="11">
        <v>198144647.38999999</v>
      </c>
      <c r="I7" s="11">
        <v>198257762.94999999</v>
      </c>
    </row>
    <row r="8" spans="1:9" ht="12" customHeight="1" x14ac:dyDescent="0.2">
      <c r="A8" s="2" t="str">
        <f>"Nov "&amp;RIGHT(A6,4)-1</f>
        <v>Nov 2024</v>
      </c>
      <c r="B8" s="11">
        <v>1098.8449000000001</v>
      </c>
      <c r="C8" s="11">
        <v>157733.42000000001</v>
      </c>
      <c r="D8" s="11">
        <v>158832.26490000001</v>
      </c>
      <c r="E8" s="11" t="s">
        <v>417</v>
      </c>
      <c r="F8" s="11" t="s">
        <v>417</v>
      </c>
      <c r="G8" s="11">
        <v>239313.86489999999</v>
      </c>
      <c r="H8" s="11">
        <v>175741344.49000001</v>
      </c>
      <c r="I8" s="11">
        <v>175980658.3549</v>
      </c>
    </row>
    <row r="9" spans="1:9" ht="12" customHeight="1" x14ac:dyDescent="0.2">
      <c r="A9" s="2" t="str">
        <f>"Dec "&amp;RIGHT(A6,4)-1</f>
        <v>Dec 2024</v>
      </c>
      <c r="B9" s="11">
        <v>840.17229999999995</v>
      </c>
      <c r="C9" s="11">
        <v>77135.5</v>
      </c>
      <c r="D9" s="11">
        <v>77975.672300000006</v>
      </c>
      <c r="E9" s="11" t="s">
        <v>417</v>
      </c>
      <c r="F9" s="11" t="s">
        <v>417</v>
      </c>
      <c r="G9" s="11">
        <v>98077.692299999995</v>
      </c>
      <c r="H9" s="11">
        <v>163017170.31</v>
      </c>
      <c r="I9" s="11">
        <v>163115248.00229999</v>
      </c>
    </row>
    <row r="10" spans="1:9" ht="12" customHeight="1" x14ac:dyDescent="0.2">
      <c r="A10" s="2" t="str">
        <f>"Jan "&amp;RIGHT(A6,4)</f>
        <v>Jan 2025</v>
      </c>
      <c r="B10" s="11">
        <v>662.03</v>
      </c>
      <c r="C10" s="11">
        <v>44887.12</v>
      </c>
      <c r="D10" s="11">
        <v>45549.15</v>
      </c>
      <c r="E10" s="11" t="s">
        <v>417</v>
      </c>
      <c r="F10" s="11" t="s">
        <v>417</v>
      </c>
      <c r="G10" s="11">
        <v>45549.15</v>
      </c>
      <c r="H10" s="11">
        <v>128668908.83</v>
      </c>
      <c r="I10" s="11">
        <v>128714457.98</v>
      </c>
    </row>
    <row r="11" spans="1:9" ht="12" customHeight="1" x14ac:dyDescent="0.2">
      <c r="A11" s="2" t="str">
        <f>"Feb "&amp;RIGHT(A6,4)</f>
        <v>Feb 2025</v>
      </c>
      <c r="B11" s="11">
        <v>728.30499999999995</v>
      </c>
      <c r="C11" s="11" t="s">
        <v>417</v>
      </c>
      <c r="D11" s="11">
        <v>728.30499999999995</v>
      </c>
      <c r="E11" s="11" t="s">
        <v>417</v>
      </c>
      <c r="F11" s="11" t="s">
        <v>417</v>
      </c>
      <c r="G11" s="11">
        <v>728.30499999999995</v>
      </c>
      <c r="H11" s="11">
        <v>96539729.920000002</v>
      </c>
      <c r="I11" s="11">
        <v>96540458.224999994</v>
      </c>
    </row>
    <row r="12" spans="1:9" ht="12" customHeight="1" x14ac:dyDescent="0.2">
      <c r="A12" s="2" t="str">
        <f>"Mar "&amp;RIGHT(A6,4)</f>
        <v>Mar 2025</v>
      </c>
      <c r="B12" s="11">
        <v>854.75</v>
      </c>
      <c r="C12" s="11" t="s">
        <v>417</v>
      </c>
      <c r="D12" s="11">
        <v>854.75</v>
      </c>
      <c r="E12" s="11" t="s">
        <v>417</v>
      </c>
      <c r="F12" s="11" t="s">
        <v>417</v>
      </c>
      <c r="G12" s="11">
        <v>854.75</v>
      </c>
      <c r="H12" s="11">
        <v>95781082.329999998</v>
      </c>
      <c r="I12" s="11">
        <v>95781937.079999998</v>
      </c>
    </row>
    <row r="13" spans="1:9" ht="12" customHeight="1" x14ac:dyDescent="0.2">
      <c r="A13" s="2" t="str">
        <f>"Apr "&amp;RIGHT(A6,4)</f>
        <v>Apr 2025</v>
      </c>
      <c r="B13" s="11">
        <v>728.72</v>
      </c>
      <c r="C13" s="11">
        <v>24570</v>
      </c>
      <c r="D13" s="11">
        <v>25298.720000000001</v>
      </c>
      <c r="E13" s="11" t="s">
        <v>417</v>
      </c>
      <c r="F13" s="11" t="s">
        <v>417</v>
      </c>
      <c r="G13" s="11">
        <v>25298.720000000001</v>
      </c>
      <c r="H13" s="11">
        <v>95445488.760000005</v>
      </c>
      <c r="I13" s="11">
        <v>95470787.480000004</v>
      </c>
    </row>
    <row r="14" spans="1:9" ht="12" customHeight="1" x14ac:dyDescent="0.2">
      <c r="A14" s="2" t="str">
        <f>"May "&amp;RIGHT(A6,4)</f>
        <v>May 2025</v>
      </c>
      <c r="B14" s="11">
        <v>595.04499999999996</v>
      </c>
      <c r="C14" s="11" t="s">
        <v>417</v>
      </c>
      <c r="D14" s="11">
        <v>595.04499999999996</v>
      </c>
      <c r="E14" s="11" t="s">
        <v>417</v>
      </c>
      <c r="F14" s="11" t="s">
        <v>417</v>
      </c>
      <c r="G14" s="11">
        <v>595.04499999999996</v>
      </c>
      <c r="H14" s="11">
        <v>108990524.45</v>
      </c>
      <c r="I14" s="11">
        <v>108991119.495</v>
      </c>
    </row>
    <row r="15" spans="1:9" ht="12" customHeight="1" x14ac:dyDescent="0.2">
      <c r="A15" s="2" t="str">
        <f>"Jun "&amp;RIGHT(A6,4)</f>
        <v>Jun 2025</v>
      </c>
      <c r="B15" s="11">
        <v>582.505</v>
      </c>
      <c r="C15" s="11" t="s">
        <v>417</v>
      </c>
      <c r="D15" s="11">
        <v>582.505</v>
      </c>
      <c r="E15" s="11" t="s">
        <v>417</v>
      </c>
      <c r="F15" s="11" t="s">
        <v>417</v>
      </c>
      <c r="G15" s="11">
        <v>582.505</v>
      </c>
      <c r="H15" s="11">
        <v>124713650.67</v>
      </c>
      <c r="I15" s="11">
        <v>124714233.175</v>
      </c>
    </row>
    <row r="16" spans="1:9" ht="12" customHeight="1" x14ac:dyDescent="0.2">
      <c r="A16" s="2" t="str">
        <f>"Jul "&amp;RIGHT(A6,4)</f>
        <v>Jul 2025</v>
      </c>
      <c r="B16" s="11">
        <v>746.70500000000004</v>
      </c>
      <c r="C16" s="11">
        <v>24570</v>
      </c>
      <c r="D16" s="11">
        <v>25316.705000000002</v>
      </c>
      <c r="E16" s="11" t="s">
        <v>417</v>
      </c>
      <c r="F16" s="11" t="s">
        <v>417</v>
      </c>
      <c r="G16" s="11">
        <v>25316.705000000002</v>
      </c>
      <c r="H16" s="11">
        <v>119218623.29000001</v>
      </c>
      <c r="I16" s="11">
        <v>119243939.995</v>
      </c>
    </row>
    <row r="17" spans="1:9" ht="12" customHeight="1" x14ac:dyDescent="0.2">
      <c r="A17" s="2" t="str">
        <f>"Aug "&amp;RIGHT(A6,4)</f>
        <v>Aug 2025</v>
      </c>
      <c r="B17" s="11">
        <v>486.7</v>
      </c>
      <c r="C17" s="11" t="s">
        <v>417</v>
      </c>
      <c r="D17" s="11">
        <v>486.7</v>
      </c>
      <c r="E17" s="11" t="s">
        <v>417</v>
      </c>
      <c r="F17" s="11" t="s">
        <v>417</v>
      </c>
      <c r="G17" s="11">
        <v>486.7</v>
      </c>
      <c r="H17" s="11">
        <v>116412085.78</v>
      </c>
      <c r="I17" s="11">
        <v>116412572.48</v>
      </c>
    </row>
    <row r="18" spans="1:9" ht="12" customHeight="1" x14ac:dyDescent="0.2">
      <c r="A18" s="2" t="str">
        <f>"Sep "&amp;RIGHT(A6,4)</f>
        <v>Sep 2025</v>
      </c>
      <c r="B18" s="11">
        <v>459.22500000000002</v>
      </c>
      <c r="C18" s="11" t="s">
        <v>417</v>
      </c>
      <c r="D18" s="11">
        <v>459.22500000000002</v>
      </c>
      <c r="E18" s="11" t="s">
        <v>417</v>
      </c>
      <c r="F18" s="11" t="s">
        <v>417</v>
      </c>
      <c r="G18" s="11">
        <v>459.22500000000002</v>
      </c>
      <c r="H18" s="11">
        <v>113647034.42</v>
      </c>
      <c r="I18" s="11">
        <v>113647493.645</v>
      </c>
    </row>
    <row r="19" spans="1:9" ht="12" customHeight="1" x14ac:dyDescent="0.2">
      <c r="A19" s="12" t="s">
        <v>55</v>
      </c>
      <c r="B19" s="13">
        <v>8576.2222000000002</v>
      </c>
      <c r="C19" s="13">
        <v>441218.38</v>
      </c>
      <c r="D19" s="13">
        <v>449794.60220000002</v>
      </c>
      <c r="E19" s="13" t="s">
        <v>417</v>
      </c>
      <c r="F19" s="13" t="s">
        <v>417</v>
      </c>
      <c r="G19" s="13">
        <v>550378.22219999996</v>
      </c>
      <c r="H19" s="13">
        <v>1536320290.6400001</v>
      </c>
      <c r="I19" s="13">
        <v>1536870668.8622</v>
      </c>
    </row>
    <row r="20" spans="1:9" ht="12" customHeight="1" x14ac:dyDescent="0.2">
      <c r="A20" s="14" t="s">
        <v>419</v>
      </c>
      <c r="B20" s="15">
        <v>5706.0421999999999</v>
      </c>
      <c r="C20" s="15">
        <v>416648.38</v>
      </c>
      <c r="D20" s="15">
        <v>422354.42219999997</v>
      </c>
      <c r="E20" s="15" t="s">
        <v>417</v>
      </c>
      <c r="F20" s="15" t="s">
        <v>417</v>
      </c>
      <c r="G20" s="15">
        <v>522938.04220000003</v>
      </c>
      <c r="H20" s="15">
        <v>953338372.02999997</v>
      </c>
      <c r="I20" s="15">
        <v>953861310.07219994</v>
      </c>
    </row>
    <row r="21" spans="1:9" ht="12" customHeight="1" x14ac:dyDescent="0.2">
      <c r="A21" s="3" t="str">
        <f>"FY "&amp;RIGHT(A6,4)+1</f>
        <v>FY 2026</v>
      </c>
    </row>
    <row r="22" spans="1:9" ht="12" customHeight="1" x14ac:dyDescent="0.2">
      <c r="A22" s="2" t="str">
        <f>"Oct "&amp;RIGHT(A6,4)</f>
        <v>Oct 2025</v>
      </c>
      <c r="B22" s="11">
        <v>282.60000000000002</v>
      </c>
      <c r="C22" s="11" t="s">
        <v>417</v>
      </c>
      <c r="D22" s="11">
        <v>282.60000000000002</v>
      </c>
      <c r="E22" s="11" t="s">
        <v>417</v>
      </c>
      <c r="F22" s="11" t="s">
        <v>417</v>
      </c>
      <c r="G22" s="11">
        <v>1858773.31</v>
      </c>
      <c r="H22" s="11">
        <v>126911137.54000001</v>
      </c>
      <c r="I22" s="11">
        <v>128769910.84999999</v>
      </c>
    </row>
    <row r="23" spans="1:9" ht="12" customHeight="1" x14ac:dyDescent="0.2">
      <c r="A23" s="2" t="str">
        <f>"Nov "&amp;RIGHT(A6,4)</f>
        <v>Nov 2025</v>
      </c>
      <c r="B23" s="11">
        <v>404.27499999999998</v>
      </c>
      <c r="C23" s="11">
        <v>68518.2</v>
      </c>
      <c r="D23" s="11">
        <v>68922.475000000006</v>
      </c>
      <c r="E23" s="11" t="s">
        <v>417</v>
      </c>
      <c r="F23" s="11" t="s">
        <v>417</v>
      </c>
      <c r="G23" s="11">
        <v>2179926.1850000001</v>
      </c>
      <c r="H23" s="11">
        <v>122544453.75</v>
      </c>
      <c r="I23" s="11">
        <v>124724379.935</v>
      </c>
    </row>
    <row r="24" spans="1:9" ht="12" customHeight="1" x14ac:dyDescent="0.2">
      <c r="A24" s="2" t="str">
        <f>"Dec "&amp;RIGHT(A6,4)</f>
        <v>Dec 2025</v>
      </c>
      <c r="B24" s="11">
        <v>482.77499999999998</v>
      </c>
      <c r="C24" s="11" t="s">
        <v>417</v>
      </c>
      <c r="D24" s="11">
        <v>482.77499999999998</v>
      </c>
      <c r="E24" s="11" t="s">
        <v>417</v>
      </c>
      <c r="F24" s="11" t="s">
        <v>417</v>
      </c>
      <c r="G24" s="11">
        <v>1581453.115</v>
      </c>
      <c r="H24" s="11">
        <v>102404438.45</v>
      </c>
      <c r="I24" s="11">
        <v>103985891.565</v>
      </c>
    </row>
    <row r="25" spans="1:9" ht="12" customHeight="1" x14ac:dyDescent="0.2">
      <c r="A25" s="2" t="str">
        <f>"Jan "&amp;RIGHT(A6,4)+1</f>
        <v>Jan 2026</v>
      </c>
      <c r="B25" s="11">
        <v>3.9249999999999998</v>
      </c>
      <c r="C25" s="11" t="s">
        <v>417</v>
      </c>
      <c r="D25" s="11">
        <v>3.9249999999999998</v>
      </c>
      <c r="E25" s="11" t="s">
        <v>417</v>
      </c>
      <c r="F25" s="11" t="s">
        <v>417</v>
      </c>
      <c r="G25" s="11">
        <v>3.9249999999999998</v>
      </c>
      <c r="H25" s="11">
        <v>63552194.670000002</v>
      </c>
      <c r="I25" s="11">
        <v>63552198.594999999</v>
      </c>
    </row>
    <row r="26" spans="1:9" ht="12" customHeight="1" x14ac:dyDescent="0.2">
      <c r="A26" s="2" t="str">
        <f>"Feb "&amp;RIGHT(A6,4)+1</f>
        <v>Feb 2026</v>
      </c>
      <c r="B26" s="11">
        <v>24</v>
      </c>
      <c r="C26" s="11" t="s">
        <v>417</v>
      </c>
      <c r="D26" s="11">
        <v>24</v>
      </c>
      <c r="E26" s="11" t="s">
        <v>417</v>
      </c>
      <c r="F26" s="11" t="s">
        <v>417</v>
      </c>
      <c r="G26" s="11">
        <v>24</v>
      </c>
      <c r="H26" s="11">
        <v>52970870.07</v>
      </c>
      <c r="I26" s="11">
        <v>52970894.07</v>
      </c>
    </row>
    <row r="27" spans="1:9" ht="12" customHeight="1" x14ac:dyDescent="0.2">
      <c r="A27" s="2" t="str">
        <f>"Mar "&amp;RIGHT(A6,4)+1</f>
        <v>Mar 2026</v>
      </c>
      <c r="B27" s="11">
        <v>144</v>
      </c>
      <c r="C27" s="11" t="s">
        <v>417</v>
      </c>
      <c r="D27" s="11">
        <v>144</v>
      </c>
      <c r="E27" s="11" t="s">
        <v>417</v>
      </c>
      <c r="F27" s="11" t="s">
        <v>417</v>
      </c>
      <c r="G27" s="11">
        <v>144</v>
      </c>
      <c r="H27" s="11">
        <v>55478274.869999997</v>
      </c>
      <c r="I27" s="11">
        <v>55478418.869999997</v>
      </c>
    </row>
    <row r="28" spans="1:9" ht="12" customHeight="1" x14ac:dyDescent="0.2">
      <c r="A28" s="2" t="str">
        <f>"Apr "&amp;RIGHT(A6,4)+1</f>
        <v>Apr 2026</v>
      </c>
      <c r="B28" s="11" t="s">
        <v>417</v>
      </c>
      <c r="C28" s="11" t="s">
        <v>417</v>
      </c>
      <c r="D28" s="11" t="s">
        <v>417</v>
      </c>
      <c r="E28" s="11" t="s">
        <v>417</v>
      </c>
      <c r="F28" s="11" t="s">
        <v>417</v>
      </c>
      <c r="G28" s="11" t="s">
        <v>417</v>
      </c>
      <c r="H28" s="11">
        <v>83295088.920000002</v>
      </c>
      <c r="I28" s="11">
        <v>83295088.920000002</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row>
    <row r="34" spans="1:10" ht="12" customHeight="1" x14ac:dyDescent="0.2">
      <c r="A34" s="12" t="s">
        <v>55</v>
      </c>
      <c r="B34" s="13">
        <v>1341.575</v>
      </c>
      <c r="C34" s="13">
        <v>68518.2</v>
      </c>
      <c r="D34" s="13">
        <v>69859.774999999994</v>
      </c>
      <c r="E34" s="13" t="s">
        <v>417</v>
      </c>
      <c r="F34" s="13" t="s">
        <v>417</v>
      </c>
      <c r="G34" s="13">
        <v>5620324.5350000001</v>
      </c>
      <c r="H34" s="13">
        <v>607156458.26999998</v>
      </c>
      <c r="I34" s="13">
        <v>612776782.80499995</v>
      </c>
    </row>
    <row r="35" spans="1:10" ht="12" customHeight="1" x14ac:dyDescent="0.2">
      <c r="A35" s="14" t="str">
        <f>"Total "&amp;MID(A20,7,LEN(A20)-13)&amp;" Months"</f>
        <v>Total 7 Months</v>
      </c>
      <c r="B35" s="15">
        <v>1341.575</v>
      </c>
      <c r="C35" s="15">
        <v>68518.2</v>
      </c>
      <c r="D35" s="15">
        <v>69859.774999999994</v>
      </c>
      <c r="E35" s="15" t="s">
        <v>417</v>
      </c>
      <c r="F35" s="15" t="s">
        <v>417</v>
      </c>
      <c r="G35" s="15">
        <v>5620324.5350000001</v>
      </c>
      <c r="H35" s="15">
        <v>607156458.26999998</v>
      </c>
      <c r="I35" s="15">
        <v>612776782.80499995</v>
      </c>
    </row>
    <row r="36" spans="1:10" ht="12" customHeight="1" x14ac:dyDescent="0.2">
      <c r="A36" s="115"/>
      <c r="B36" s="115"/>
      <c r="C36" s="115"/>
      <c r="D36" s="115"/>
      <c r="E36" s="115"/>
      <c r="F36" s="115"/>
      <c r="G36" s="115"/>
      <c r="H36" s="115"/>
      <c r="I36" s="115"/>
      <c r="J36" s="115"/>
    </row>
    <row r="37" spans="1:10" ht="69.95" customHeight="1" x14ac:dyDescent="0.2">
      <c r="A37" s="76" t="s">
        <v>382</v>
      </c>
      <c r="B37" s="76"/>
      <c r="C37" s="76"/>
      <c r="D37" s="76"/>
      <c r="E37" s="76"/>
      <c r="F37" s="76"/>
      <c r="G37" s="76"/>
      <c r="H37" s="76"/>
      <c r="I37" s="76"/>
      <c r="J37" s="76"/>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activeCell="J1" sqref="J1"/>
    </sheetView>
  </sheetViews>
  <sheetFormatPr defaultRowHeight="12.75" x14ac:dyDescent="0.2"/>
  <cols>
    <col min="1" max="5" width="11.42578125" customWidth="1"/>
    <col min="6" max="7" width="12.28515625" customWidth="1"/>
    <col min="8" max="8" width="12.42578125" customWidth="1"/>
    <col min="9" max="10" width="11.42578125" customWidth="1"/>
  </cols>
  <sheetData>
    <row r="1" spans="1:10" ht="12" customHeight="1" x14ac:dyDescent="0.2">
      <c r="A1" s="77" t="s">
        <v>438</v>
      </c>
      <c r="B1" s="77"/>
      <c r="C1" s="77"/>
      <c r="D1" s="77"/>
      <c r="E1" s="77"/>
      <c r="F1" s="77"/>
      <c r="G1" s="77"/>
      <c r="H1" s="77"/>
      <c r="I1" s="77"/>
      <c r="J1" s="74">
        <v>46213</v>
      </c>
    </row>
    <row r="2" spans="1:10" ht="12" customHeight="1" x14ac:dyDescent="0.2">
      <c r="A2" s="78" t="s">
        <v>315</v>
      </c>
      <c r="B2" s="78"/>
      <c r="C2" s="78"/>
      <c r="D2" s="78"/>
      <c r="E2" s="78"/>
      <c r="F2" s="78"/>
      <c r="G2" s="78"/>
      <c r="H2" s="78"/>
      <c r="I2" s="78"/>
      <c r="J2" s="1"/>
    </row>
    <row r="3" spans="1:10" ht="24" customHeight="1" x14ac:dyDescent="0.2">
      <c r="A3" s="79" t="s">
        <v>50</v>
      </c>
      <c r="B3" s="81" t="s">
        <v>194</v>
      </c>
      <c r="C3" s="82"/>
      <c r="D3" s="81" t="s">
        <v>56</v>
      </c>
      <c r="E3" s="82"/>
      <c r="F3" s="83" t="s">
        <v>195</v>
      </c>
      <c r="G3" s="83" t="s">
        <v>327</v>
      </c>
      <c r="H3" s="83" t="s">
        <v>57</v>
      </c>
      <c r="I3" s="83" t="s">
        <v>326</v>
      </c>
      <c r="J3" s="86" t="s">
        <v>58</v>
      </c>
    </row>
    <row r="4" spans="1:10" ht="24" customHeight="1" x14ac:dyDescent="0.2">
      <c r="A4" s="80"/>
      <c r="B4" s="10" t="s">
        <v>59</v>
      </c>
      <c r="C4" s="10" t="s">
        <v>60</v>
      </c>
      <c r="D4" s="10" t="s">
        <v>61</v>
      </c>
      <c r="E4" s="10" t="s">
        <v>201</v>
      </c>
      <c r="F4" s="82"/>
      <c r="G4" s="89"/>
      <c r="H4" s="82"/>
      <c r="I4" s="82"/>
      <c r="J4" s="81"/>
    </row>
    <row r="5" spans="1:10" ht="12" customHeight="1" x14ac:dyDescent="0.2">
      <c r="A5" s="1"/>
      <c r="B5" s="75" t="str">
        <f>REPT("-",17)&amp;" Number "&amp;REPT("-",17)</f>
        <v>----------------- Number -----------------</v>
      </c>
      <c r="C5" s="75"/>
      <c r="D5" s="75" t="str">
        <f>REPT("-",67)&amp;" Dollars "&amp;REPT("-",67)</f>
        <v>------------------------------------------------------------------- Dollars -------------------------------------------------------------------</v>
      </c>
      <c r="E5" s="75"/>
      <c r="F5" s="75"/>
      <c r="G5" s="75"/>
      <c r="H5" s="75"/>
      <c r="I5" s="75"/>
      <c r="J5" s="75"/>
    </row>
    <row r="6" spans="1:10" ht="12" customHeight="1" x14ac:dyDescent="0.2">
      <c r="A6" s="3" t="s">
        <v>418</v>
      </c>
    </row>
    <row r="7" spans="1:10" ht="12" customHeight="1" x14ac:dyDescent="0.2">
      <c r="A7" s="2" t="str">
        <f>"Oct "&amp;RIGHT(A6,4)-1</f>
        <v>Oct 2024</v>
      </c>
      <c r="B7" s="11">
        <v>23015135</v>
      </c>
      <c r="C7" s="11">
        <v>43254113</v>
      </c>
      <c r="D7" s="16">
        <v>196.63120000000001</v>
      </c>
      <c r="E7" s="11">
        <v>8505108295</v>
      </c>
      <c r="F7" s="11" t="s">
        <v>417</v>
      </c>
      <c r="G7" s="11" t="s">
        <v>417</v>
      </c>
      <c r="H7" s="11" t="s">
        <v>417</v>
      </c>
      <c r="I7" s="11">
        <v>33997833</v>
      </c>
      <c r="J7" s="11">
        <v>8539106128</v>
      </c>
    </row>
    <row r="8" spans="1:10" ht="12" customHeight="1" x14ac:dyDescent="0.2">
      <c r="A8" s="2" t="str">
        <f>"Nov "&amp;RIGHT(A6,4)-1</f>
        <v>Nov 2024</v>
      </c>
      <c r="B8" s="11">
        <v>22926387</v>
      </c>
      <c r="C8" s="11">
        <v>43015342</v>
      </c>
      <c r="D8" s="16">
        <v>194.36930000000001</v>
      </c>
      <c r="E8" s="11">
        <v>8360860839</v>
      </c>
      <c r="F8" s="11" t="s">
        <v>417</v>
      </c>
      <c r="G8" s="11" t="s">
        <v>417</v>
      </c>
      <c r="H8" s="11" t="s">
        <v>417</v>
      </c>
      <c r="I8" s="11">
        <v>33997833</v>
      </c>
      <c r="J8" s="11">
        <v>8394858672</v>
      </c>
    </row>
    <row r="9" spans="1:10" ht="12" customHeight="1" x14ac:dyDescent="0.2">
      <c r="A9" s="2" t="str">
        <f>"Dec "&amp;RIGHT(A6,4)-1</f>
        <v>Dec 2024</v>
      </c>
      <c r="B9" s="11">
        <v>22902352</v>
      </c>
      <c r="C9" s="11">
        <v>42957219</v>
      </c>
      <c r="D9" s="16">
        <v>191.10249999999999</v>
      </c>
      <c r="E9" s="11">
        <v>8209231560</v>
      </c>
      <c r="F9" s="11">
        <v>1238806088</v>
      </c>
      <c r="G9" s="11">
        <v>86600821</v>
      </c>
      <c r="H9" s="11">
        <v>102068812</v>
      </c>
      <c r="I9" s="11">
        <v>33997833</v>
      </c>
      <c r="J9" s="11">
        <v>9670705114</v>
      </c>
    </row>
    <row r="10" spans="1:10" ht="12" customHeight="1" x14ac:dyDescent="0.2">
      <c r="A10" s="2" t="str">
        <f>"Jan "&amp;RIGHT(A6,4)</f>
        <v>Jan 2025</v>
      </c>
      <c r="B10" s="11">
        <v>22705928</v>
      </c>
      <c r="C10" s="11">
        <v>42819064</v>
      </c>
      <c r="D10" s="16">
        <v>185.95060000000001</v>
      </c>
      <c r="E10" s="11">
        <v>7962229965</v>
      </c>
      <c r="F10" s="11" t="s">
        <v>417</v>
      </c>
      <c r="G10" s="11" t="s">
        <v>417</v>
      </c>
      <c r="H10" s="11" t="s">
        <v>417</v>
      </c>
      <c r="I10" s="11">
        <v>33997833</v>
      </c>
      <c r="J10" s="11">
        <v>7996227798</v>
      </c>
    </row>
    <row r="11" spans="1:10" ht="12" customHeight="1" x14ac:dyDescent="0.2">
      <c r="A11" s="2" t="str">
        <f>"Feb "&amp;RIGHT(A6,4)</f>
        <v>Feb 2025</v>
      </c>
      <c r="B11" s="11">
        <v>22600332</v>
      </c>
      <c r="C11" s="11">
        <v>42180523</v>
      </c>
      <c r="D11" s="16">
        <v>187.46119999999999</v>
      </c>
      <c r="E11" s="11">
        <v>7907213439</v>
      </c>
      <c r="F11" s="11" t="s">
        <v>417</v>
      </c>
      <c r="G11" s="11" t="s">
        <v>417</v>
      </c>
      <c r="H11" s="11" t="s">
        <v>417</v>
      </c>
      <c r="I11" s="11">
        <v>33997833</v>
      </c>
      <c r="J11" s="11">
        <v>7941211272</v>
      </c>
    </row>
    <row r="12" spans="1:10" ht="12" customHeight="1" x14ac:dyDescent="0.2">
      <c r="A12" s="2" t="str">
        <f>"Mar "&amp;RIGHT(A6,4)</f>
        <v>Mar 2025</v>
      </c>
      <c r="B12" s="11">
        <v>22633956</v>
      </c>
      <c r="C12" s="11">
        <v>42193855</v>
      </c>
      <c r="D12" s="16">
        <v>188.0805</v>
      </c>
      <c r="E12" s="11">
        <v>7935840025</v>
      </c>
      <c r="F12" s="11">
        <v>1245577822</v>
      </c>
      <c r="G12" s="11">
        <v>84067353</v>
      </c>
      <c r="H12" s="11">
        <v>78973412</v>
      </c>
      <c r="I12" s="11">
        <v>33997833</v>
      </c>
      <c r="J12" s="11">
        <v>9378456445</v>
      </c>
    </row>
    <row r="13" spans="1:10" ht="12" customHeight="1" x14ac:dyDescent="0.2">
      <c r="A13" s="2" t="str">
        <f>"Apr "&amp;RIGHT(A6,4)</f>
        <v>Apr 2025</v>
      </c>
      <c r="B13" s="11">
        <v>22531012</v>
      </c>
      <c r="C13" s="11">
        <v>42353149</v>
      </c>
      <c r="D13" s="16">
        <v>186.83279999999999</v>
      </c>
      <c r="E13" s="11">
        <v>7912957747</v>
      </c>
      <c r="F13" s="11" t="s">
        <v>417</v>
      </c>
      <c r="G13" s="11" t="s">
        <v>417</v>
      </c>
      <c r="H13" s="11" t="s">
        <v>417</v>
      </c>
      <c r="I13" s="11">
        <v>33997833</v>
      </c>
      <c r="J13" s="11">
        <v>7946955580</v>
      </c>
    </row>
    <row r="14" spans="1:10" ht="12" customHeight="1" x14ac:dyDescent="0.2">
      <c r="A14" s="2" t="str">
        <f>"May "&amp;RIGHT(A6,4)</f>
        <v>May 2025</v>
      </c>
      <c r="B14" s="11">
        <v>22492408</v>
      </c>
      <c r="C14" s="11">
        <v>42248301</v>
      </c>
      <c r="D14" s="16">
        <v>186.3689</v>
      </c>
      <c r="E14" s="11">
        <v>7873767443</v>
      </c>
      <c r="F14" s="11" t="s">
        <v>417</v>
      </c>
      <c r="G14" s="11" t="s">
        <v>417</v>
      </c>
      <c r="H14" s="11" t="s">
        <v>417</v>
      </c>
      <c r="I14" s="11">
        <v>33997833</v>
      </c>
      <c r="J14" s="11">
        <v>7907765276</v>
      </c>
    </row>
    <row r="15" spans="1:10" ht="12" customHeight="1" x14ac:dyDescent="0.2">
      <c r="A15" s="2" t="str">
        <f>"Jun "&amp;RIGHT(A6,4)</f>
        <v>Jun 2025</v>
      </c>
      <c r="B15" s="11">
        <v>22387591</v>
      </c>
      <c r="C15" s="11">
        <v>42084880</v>
      </c>
      <c r="D15" s="16">
        <v>185.18180000000001</v>
      </c>
      <c r="E15" s="11">
        <v>7793354625</v>
      </c>
      <c r="F15" s="11">
        <v>1305920179</v>
      </c>
      <c r="G15" s="11">
        <v>90273510</v>
      </c>
      <c r="H15" s="11">
        <v>110784300</v>
      </c>
      <c r="I15" s="11">
        <v>33997833</v>
      </c>
      <c r="J15" s="11">
        <v>9334330447</v>
      </c>
    </row>
    <row r="16" spans="1:10" ht="12" customHeight="1" x14ac:dyDescent="0.2">
      <c r="A16" s="2" t="str">
        <f>"Jul "&amp;RIGHT(A6,4)</f>
        <v>Jul 2025</v>
      </c>
      <c r="B16" s="11">
        <v>22349187</v>
      </c>
      <c r="C16" s="11">
        <v>42012830</v>
      </c>
      <c r="D16" s="16">
        <v>186.0752</v>
      </c>
      <c r="E16" s="11">
        <v>7817546161</v>
      </c>
      <c r="F16" s="11" t="s">
        <v>417</v>
      </c>
      <c r="G16" s="11" t="s">
        <v>417</v>
      </c>
      <c r="H16" s="11" t="s">
        <v>417</v>
      </c>
      <c r="I16" s="11">
        <v>33997833</v>
      </c>
      <c r="J16" s="11">
        <v>7851543994</v>
      </c>
    </row>
    <row r="17" spans="1:10" ht="12" customHeight="1" x14ac:dyDescent="0.2">
      <c r="A17" s="2" t="str">
        <f>"Aug "&amp;RIGHT(A6,4)</f>
        <v>Aug 2025</v>
      </c>
      <c r="B17" s="11">
        <v>22251078</v>
      </c>
      <c r="C17" s="11">
        <v>41836900</v>
      </c>
      <c r="D17" s="16">
        <v>186.09870000000001</v>
      </c>
      <c r="E17" s="11">
        <v>7785792762</v>
      </c>
      <c r="F17" s="11" t="s">
        <v>417</v>
      </c>
      <c r="G17" s="11" t="s">
        <v>417</v>
      </c>
      <c r="H17" s="11" t="s">
        <v>417</v>
      </c>
      <c r="I17" s="11">
        <v>33997833</v>
      </c>
      <c r="J17" s="11">
        <v>7819790595</v>
      </c>
    </row>
    <row r="18" spans="1:10" ht="12" customHeight="1" x14ac:dyDescent="0.2">
      <c r="A18" s="2" t="str">
        <f>"Sep "&amp;RIGHT(A6,4)</f>
        <v>Sep 2025</v>
      </c>
      <c r="B18" s="11">
        <v>22167323</v>
      </c>
      <c r="C18" s="11">
        <v>41633090</v>
      </c>
      <c r="D18" s="16">
        <v>185.386</v>
      </c>
      <c r="E18" s="11">
        <v>7718193029</v>
      </c>
      <c r="F18" s="11">
        <v>1715040692</v>
      </c>
      <c r="G18" s="11">
        <v>198116279</v>
      </c>
      <c r="H18" s="11">
        <v>144068369</v>
      </c>
      <c r="I18" s="11">
        <v>33997837</v>
      </c>
      <c r="J18" s="11">
        <v>9809416206</v>
      </c>
    </row>
    <row r="19" spans="1:10" ht="12" customHeight="1" x14ac:dyDescent="0.2">
      <c r="A19" s="12" t="s">
        <v>55</v>
      </c>
      <c r="B19" s="13">
        <v>22580224.083299998</v>
      </c>
      <c r="C19" s="13">
        <v>42382438.833300002</v>
      </c>
      <c r="D19" s="17">
        <v>188.32900000000001</v>
      </c>
      <c r="E19" s="13">
        <v>95782095890</v>
      </c>
      <c r="F19" s="13">
        <v>5505344781</v>
      </c>
      <c r="G19" s="13">
        <v>459057963</v>
      </c>
      <c r="H19" s="13">
        <v>435894893</v>
      </c>
      <c r="I19" s="13">
        <v>407974000</v>
      </c>
      <c r="J19" s="13">
        <v>102590367527</v>
      </c>
    </row>
    <row r="20" spans="1:10" ht="12" customHeight="1" x14ac:dyDescent="0.2">
      <c r="A20" s="14" t="s">
        <v>419</v>
      </c>
      <c r="B20" s="15">
        <v>22759300.285700001</v>
      </c>
      <c r="C20" s="15">
        <v>42681895</v>
      </c>
      <c r="D20" s="18">
        <v>190.08879999999999</v>
      </c>
      <c r="E20" s="15">
        <v>56793441870</v>
      </c>
      <c r="F20" s="15">
        <v>2484383910</v>
      </c>
      <c r="G20" s="15">
        <v>170668174</v>
      </c>
      <c r="H20" s="15">
        <v>181042224</v>
      </c>
      <c r="I20" s="15">
        <v>237984831</v>
      </c>
      <c r="J20" s="15">
        <v>59867521009</v>
      </c>
    </row>
    <row r="21" spans="1:10" ht="12" customHeight="1" x14ac:dyDescent="0.2">
      <c r="A21" s="3" t="str">
        <f>"FY "&amp;RIGHT(A6,4)+1</f>
        <v>FY 2026</v>
      </c>
      <c r="B21" s="11"/>
      <c r="C21" s="11"/>
      <c r="D21" s="11"/>
      <c r="E21" s="11"/>
      <c r="F21" s="11"/>
      <c r="G21" s="11"/>
      <c r="H21" s="11"/>
      <c r="I21" s="11"/>
      <c r="J21" s="11"/>
    </row>
    <row r="22" spans="1:10" ht="12" customHeight="1" x14ac:dyDescent="0.2">
      <c r="A22" s="2" t="str">
        <f>"Oct "&amp;RIGHT(A6,4)</f>
        <v>Oct 2025</v>
      </c>
      <c r="B22" s="11">
        <v>21917314</v>
      </c>
      <c r="C22" s="11">
        <v>41096660</v>
      </c>
      <c r="D22" s="16">
        <v>190.078</v>
      </c>
      <c r="E22" s="11">
        <v>7811572245</v>
      </c>
      <c r="F22" s="11" t="s">
        <v>417</v>
      </c>
      <c r="G22" s="11" t="s">
        <v>417</v>
      </c>
      <c r="H22" s="11" t="s">
        <v>417</v>
      </c>
      <c r="I22" s="11" t="s">
        <v>417</v>
      </c>
      <c r="J22" s="11">
        <v>7811572245</v>
      </c>
    </row>
    <row r="23" spans="1:10" ht="12" customHeight="1" x14ac:dyDescent="0.2">
      <c r="A23" s="2" t="str">
        <f>"Nov "&amp;RIGHT(A6,4)</f>
        <v>Nov 2025</v>
      </c>
      <c r="B23" s="11">
        <v>21566734</v>
      </c>
      <c r="C23" s="11">
        <v>39999890</v>
      </c>
      <c r="D23" s="16">
        <v>192.21600000000001</v>
      </c>
      <c r="E23" s="11">
        <v>7688620280</v>
      </c>
      <c r="F23" s="11" t="s">
        <v>417</v>
      </c>
      <c r="G23" s="11" t="s">
        <v>417</v>
      </c>
      <c r="H23" s="11" t="s">
        <v>417</v>
      </c>
      <c r="I23" s="11" t="s">
        <v>417</v>
      </c>
      <c r="J23" s="11">
        <v>7688620280</v>
      </c>
    </row>
    <row r="24" spans="1:10" ht="12" customHeight="1" x14ac:dyDescent="0.2">
      <c r="A24" s="2" t="str">
        <f>"Dec "&amp;RIGHT(A6,4)</f>
        <v>Dec 2025</v>
      </c>
      <c r="B24" s="11">
        <v>21219357</v>
      </c>
      <c r="C24" s="11">
        <v>39207898</v>
      </c>
      <c r="D24" s="16">
        <v>191.09030000000001</v>
      </c>
      <c r="E24" s="11">
        <v>7492249108</v>
      </c>
      <c r="F24" s="11">
        <v>1143419354</v>
      </c>
      <c r="G24" s="11" t="s">
        <v>417</v>
      </c>
      <c r="H24" s="11">
        <v>92994484</v>
      </c>
      <c r="I24" s="11" t="s">
        <v>417</v>
      </c>
      <c r="J24" s="11">
        <v>8728662946</v>
      </c>
    </row>
    <row r="25" spans="1:10" ht="12" customHeight="1" x14ac:dyDescent="0.2">
      <c r="A25" s="2" t="str">
        <f>"Jan "&amp;RIGHT(A6,4)+1</f>
        <v>Jan 2026</v>
      </c>
      <c r="B25" s="11">
        <v>20884854</v>
      </c>
      <c r="C25" s="11">
        <v>38476351</v>
      </c>
      <c r="D25" s="16">
        <v>189.38239999999999</v>
      </c>
      <c r="E25" s="11">
        <v>7286742105</v>
      </c>
      <c r="F25" s="11" t="s">
        <v>417</v>
      </c>
      <c r="G25" s="11" t="s">
        <v>417</v>
      </c>
      <c r="H25" s="11" t="s">
        <v>417</v>
      </c>
      <c r="I25" s="11" t="s">
        <v>417</v>
      </c>
      <c r="J25" s="11">
        <v>7286742105</v>
      </c>
    </row>
    <row r="26" spans="1:10" ht="12" customHeight="1" x14ac:dyDescent="0.2">
      <c r="A26" s="2" t="str">
        <f>"Feb "&amp;RIGHT(A6,4)+1</f>
        <v>Feb 2026</v>
      </c>
      <c r="B26" s="11">
        <v>20584076</v>
      </c>
      <c r="C26" s="11">
        <v>37875833</v>
      </c>
      <c r="D26" s="16">
        <v>188.94380000000001</v>
      </c>
      <c r="E26" s="11">
        <v>7156403875</v>
      </c>
      <c r="F26" s="11" t="s">
        <v>417</v>
      </c>
      <c r="G26" s="11" t="s">
        <v>417</v>
      </c>
      <c r="H26" s="11" t="s">
        <v>417</v>
      </c>
      <c r="I26" s="11" t="s">
        <v>417</v>
      </c>
      <c r="J26" s="11">
        <v>7156403875</v>
      </c>
    </row>
    <row r="27" spans="1:10" ht="12" customHeight="1" x14ac:dyDescent="0.2">
      <c r="A27" s="2" t="str">
        <f>"Mar "&amp;RIGHT(A6,4)+1</f>
        <v>Mar 2026</v>
      </c>
      <c r="B27" s="11">
        <v>20409459</v>
      </c>
      <c r="C27" s="11">
        <v>37438048</v>
      </c>
      <c r="D27" s="16">
        <v>188.59540000000001</v>
      </c>
      <c r="E27" s="11">
        <v>7060643009</v>
      </c>
      <c r="F27" s="11">
        <v>1272157672</v>
      </c>
      <c r="G27" s="11" t="s">
        <v>417</v>
      </c>
      <c r="H27" s="11">
        <v>100117376</v>
      </c>
      <c r="I27" s="11" t="s">
        <v>417</v>
      </c>
      <c r="J27" s="11">
        <v>8432918057</v>
      </c>
    </row>
    <row r="28" spans="1:10" ht="12" customHeight="1" x14ac:dyDescent="0.2">
      <c r="A28" s="2" t="str">
        <f>"Apr "&amp;RIGHT(A6,4)+1</f>
        <v>Apr 2026</v>
      </c>
      <c r="B28" s="11">
        <v>20175304</v>
      </c>
      <c r="C28" s="11">
        <v>37011096</v>
      </c>
      <c r="D28" s="16">
        <v>186.86510000000001</v>
      </c>
      <c r="E28" s="11">
        <v>6916081866</v>
      </c>
      <c r="F28" s="11" t="s">
        <v>417</v>
      </c>
      <c r="G28" s="11" t="s">
        <v>417</v>
      </c>
      <c r="H28" s="11" t="s">
        <v>417</v>
      </c>
      <c r="I28" s="11" t="s">
        <v>417</v>
      </c>
      <c r="J28" s="11">
        <v>6916081866</v>
      </c>
    </row>
    <row r="29" spans="1:10" ht="12" customHeight="1" x14ac:dyDescent="0.2">
      <c r="A29" s="2" t="str">
        <f>"May "&amp;RIGHT(A6,4)+1</f>
        <v>May 2026</v>
      </c>
      <c r="B29" s="11" t="s">
        <v>417</v>
      </c>
      <c r="C29" s="11" t="s">
        <v>417</v>
      </c>
      <c r="D29" s="16"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6"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6"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6"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6" t="s">
        <v>417</v>
      </c>
      <c r="E33" s="11" t="s">
        <v>417</v>
      </c>
      <c r="F33" s="11" t="s">
        <v>417</v>
      </c>
      <c r="G33" s="11" t="s">
        <v>417</v>
      </c>
      <c r="H33" s="11" t="s">
        <v>417</v>
      </c>
      <c r="I33" s="11" t="s">
        <v>417</v>
      </c>
      <c r="J33" s="11" t="s">
        <v>417</v>
      </c>
    </row>
    <row r="34" spans="1:10" ht="12" customHeight="1" x14ac:dyDescent="0.2">
      <c r="A34" s="12" t="s">
        <v>55</v>
      </c>
      <c r="B34" s="13">
        <v>20965299.714299999</v>
      </c>
      <c r="C34" s="13">
        <v>38729396.571400002</v>
      </c>
      <c r="D34" s="17">
        <v>189.63929999999999</v>
      </c>
      <c r="E34" s="13">
        <v>51412312488</v>
      </c>
      <c r="F34" s="13">
        <v>2415577026</v>
      </c>
      <c r="G34" s="13" t="s">
        <v>417</v>
      </c>
      <c r="H34" s="13">
        <v>193111860</v>
      </c>
      <c r="I34" s="13" t="s">
        <v>417</v>
      </c>
      <c r="J34" s="13">
        <v>54021001374</v>
      </c>
    </row>
    <row r="35" spans="1:10" ht="12" customHeight="1" x14ac:dyDescent="0.2">
      <c r="A35" s="14" t="str">
        <f>"Total "&amp;MID(A20,7,LEN(A20)-13)&amp;" Months"</f>
        <v>Total 7 Months</v>
      </c>
      <c r="B35" s="15">
        <v>20965299.714299999</v>
      </c>
      <c r="C35" s="15">
        <v>38729396.571400002</v>
      </c>
      <c r="D35" s="18">
        <v>189.63929999999999</v>
      </c>
      <c r="E35" s="15">
        <v>51412312488</v>
      </c>
      <c r="F35" s="15">
        <v>2415577026</v>
      </c>
      <c r="G35" s="15" t="s">
        <v>417</v>
      </c>
      <c r="H35" s="15">
        <v>193111860</v>
      </c>
      <c r="I35" s="15" t="s">
        <v>417</v>
      </c>
      <c r="J35" s="15">
        <v>54021001374</v>
      </c>
    </row>
    <row r="36" spans="1:10" ht="12" customHeight="1" x14ac:dyDescent="0.2">
      <c r="A36" s="75"/>
      <c r="B36" s="75"/>
      <c r="C36" s="75"/>
      <c r="D36" s="75"/>
      <c r="E36" s="75"/>
      <c r="F36" s="75"/>
      <c r="G36" s="75"/>
      <c r="H36" s="75"/>
      <c r="I36" s="75"/>
      <c r="J36" s="75"/>
    </row>
    <row r="37" spans="1:10" ht="97.15" customHeight="1" x14ac:dyDescent="0.2">
      <c r="A37" s="76" t="s">
        <v>376</v>
      </c>
      <c r="B37" s="76"/>
      <c r="C37" s="76"/>
      <c r="D37" s="76"/>
      <c r="E37" s="76"/>
      <c r="F37" s="76"/>
      <c r="G37" s="76"/>
      <c r="H37" s="76"/>
      <c r="I37" s="76"/>
      <c r="J37" s="76"/>
    </row>
  </sheetData>
  <mergeCells count="14">
    <mergeCell ref="A37:J37"/>
    <mergeCell ref="J3:J4"/>
    <mergeCell ref="B5:C5"/>
    <mergeCell ref="D5:J5"/>
    <mergeCell ref="A36:J36"/>
    <mergeCell ref="F3:F4"/>
    <mergeCell ref="H3:H4"/>
    <mergeCell ref="I3:I4"/>
    <mergeCell ref="G3:G4"/>
    <mergeCell ref="A1:I1"/>
    <mergeCell ref="A2:I2"/>
    <mergeCell ref="A3:A4"/>
    <mergeCell ref="B3:C3"/>
    <mergeCell ref="D3:E3"/>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pageSetUpPr fitToPage="1"/>
  </sheetPr>
  <dimension ref="A1:G38"/>
  <sheetViews>
    <sheetView showGridLines="0" workbookViewId="0">
      <selection activeCell="G1" sqref="G1"/>
    </sheetView>
  </sheetViews>
  <sheetFormatPr defaultRowHeight="12.75" x14ac:dyDescent="0.2"/>
  <cols>
    <col min="1" max="1" width="12.140625" customWidth="1"/>
    <col min="2" max="7" width="11.42578125" customWidth="1"/>
  </cols>
  <sheetData>
    <row r="1" spans="1:7" ht="12" customHeight="1" x14ac:dyDescent="0.2">
      <c r="A1" s="77" t="s">
        <v>439</v>
      </c>
      <c r="B1" s="77"/>
      <c r="C1" s="77"/>
      <c r="D1" s="77"/>
      <c r="E1" s="77"/>
      <c r="F1" s="77"/>
      <c r="G1" s="74">
        <v>46213</v>
      </c>
    </row>
    <row r="2" spans="1:7" ht="12" customHeight="1" x14ac:dyDescent="0.2">
      <c r="A2" s="78" t="s">
        <v>178</v>
      </c>
      <c r="B2" s="78"/>
      <c r="C2" s="78"/>
      <c r="D2" s="78"/>
      <c r="E2" s="78"/>
      <c r="F2" s="78"/>
      <c r="G2" s="1"/>
    </row>
    <row r="3" spans="1:7" ht="24" customHeight="1" x14ac:dyDescent="0.2">
      <c r="A3" s="79" t="s">
        <v>50</v>
      </c>
      <c r="B3" s="81" t="s">
        <v>179</v>
      </c>
      <c r="C3" s="81"/>
      <c r="D3" s="82"/>
      <c r="E3" s="81" t="s">
        <v>180</v>
      </c>
      <c r="F3" s="82"/>
      <c r="G3" s="86" t="s">
        <v>181</v>
      </c>
    </row>
    <row r="4" spans="1:7" ht="24" customHeight="1" x14ac:dyDescent="0.2">
      <c r="A4" s="79"/>
      <c r="B4" s="83" t="s">
        <v>182</v>
      </c>
      <c r="C4" s="83" t="s">
        <v>183</v>
      </c>
      <c r="D4" s="83" t="s">
        <v>55</v>
      </c>
      <c r="E4" s="83" t="s">
        <v>184</v>
      </c>
      <c r="F4" s="83" t="s">
        <v>249</v>
      </c>
      <c r="G4" s="86"/>
    </row>
    <row r="5" spans="1:7" ht="24" customHeight="1" x14ac:dyDescent="0.2">
      <c r="A5" s="80"/>
      <c r="B5" s="82"/>
      <c r="C5" s="82"/>
      <c r="D5" s="82"/>
      <c r="E5" s="82"/>
      <c r="F5" s="82"/>
      <c r="G5" s="81"/>
    </row>
    <row r="6" spans="1:7" ht="12" customHeight="1" x14ac:dyDescent="0.2">
      <c r="A6" s="1"/>
      <c r="B6" s="75" t="str">
        <f>REPT("-",64)&amp;" Dollars "&amp;REPT("-",64)</f>
        <v>---------------------------------------------------------------- Dollars ----------------------------------------------------------------</v>
      </c>
      <c r="C6" s="75"/>
      <c r="D6" s="75"/>
      <c r="E6" s="75"/>
      <c r="F6" s="75"/>
      <c r="G6" s="75"/>
    </row>
    <row r="7" spans="1:7" ht="12" customHeight="1" x14ac:dyDescent="0.2">
      <c r="A7" s="3" t="s">
        <v>418</v>
      </c>
    </row>
    <row r="8" spans="1:7" ht="12" customHeight="1" x14ac:dyDescent="0.2">
      <c r="A8" s="2" t="str">
        <f>"Oct "&amp;RIGHT(A7,4)-1</f>
        <v>Oct 2024</v>
      </c>
      <c r="B8" s="11">
        <v>258763434.6735</v>
      </c>
      <c r="C8" s="11" t="s">
        <v>417</v>
      </c>
      <c r="D8" s="11">
        <v>258763434.6735</v>
      </c>
      <c r="E8" s="11">
        <v>113115.56</v>
      </c>
      <c r="F8" s="11">
        <v>198144647.38999999</v>
      </c>
      <c r="G8" s="11">
        <v>457021197.62349999</v>
      </c>
    </row>
    <row r="9" spans="1:7" ht="12" customHeight="1" x14ac:dyDescent="0.2">
      <c r="A9" s="2" t="str">
        <f>"Nov "&amp;RIGHT(A7,4)-1</f>
        <v>Nov 2024</v>
      </c>
      <c r="B9" s="11">
        <v>197770685.99779999</v>
      </c>
      <c r="C9" s="11" t="s">
        <v>417</v>
      </c>
      <c r="D9" s="11">
        <v>197770685.99779999</v>
      </c>
      <c r="E9" s="11">
        <v>239313.86489999999</v>
      </c>
      <c r="F9" s="11">
        <v>175741344.49000001</v>
      </c>
      <c r="G9" s="11">
        <v>373751344.3527</v>
      </c>
    </row>
    <row r="10" spans="1:7" ht="12" customHeight="1" x14ac:dyDescent="0.2">
      <c r="A10" s="2" t="str">
        <f>"Dec "&amp;RIGHT(A7,4)-1</f>
        <v>Dec 2024</v>
      </c>
      <c r="B10" s="11">
        <v>196245813.1054</v>
      </c>
      <c r="C10" s="11" t="s">
        <v>417</v>
      </c>
      <c r="D10" s="11">
        <v>196245813.1054</v>
      </c>
      <c r="E10" s="11">
        <v>98077.692299999995</v>
      </c>
      <c r="F10" s="11">
        <v>163017170.31</v>
      </c>
      <c r="G10" s="11">
        <v>359361061.10769999</v>
      </c>
    </row>
    <row r="11" spans="1:7" ht="12" customHeight="1" x14ac:dyDescent="0.2">
      <c r="A11" s="2" t="str">
        <f>"Jan "&amp;RIGHT(A7,4)</f>
        <v>Jan 2025</v>
      </c>
      <c r="B11" s="11">
        <v>199323525.6428</v>
      </c>
      <c r="C11" s="11" t="s">
        <v>417</v>
      </c>
      <c r="D11" s="11">
        <v>199323525.6428</v>
      </c>
      <c r="E11" s="11">
        <v>45549.15</v>
      </c>
      <c r="F11" s="11">
        <v>128668908.83</v>
      </c>
      <c r="G11" s="11">
        <v>328037983.62279999</v>
      </c>
    </row>
    <row r="12" spans="1:7" ht="12" customHeight="1" x14ac:dyDescent="0.2">
      <c r="A12" s="2" t="str">
        <f>"Feb "&amp;RIGHT(A7,4)</f>
        <v>Feb 2025</v>
      </c>
      <c r="B12" s="11">
        <v>168261508.36570001</v>
      </c>
      <c r="C12" s="11" t="s">
        <v>417</v>
      </c>
      <c r="D12" s="11">
        <v>168261508.36570001</v>
      </c>
      <c r="E12" s="11">
        <v>728.30499999999995</v>
      </c>
      <c r="F12" s="11">
        <v>96539729.920000002</v>
      </c>
      <c r="G12" s="11">
        <v>264801966.5907</v>
      </c>
    </row>
    <row r="13" spans="1:7" ht="12" customHeight="1" x14ac:dyDescent="0.2">
      <c r="A13" s="2" t="str">
        <f>"Mar "&amp;RIGHT(A7,4)</f>
        <v>Mar 2025</v>
      </c>
      <c r="B13" s="11">
        <v>198250368.54620001</v>
      </c>
      <c r="C13" s="11" t="s">
        <v>417</v>
      </c>
      <c r="D13" s="11">
        <v>198250368.54620001</v>
      </c>
      <c r="E13" s="11">
        <v>854.75</v>
      </c>
      <c r="F13" s="11">
        <v>95781082.329999998</v>
      </c>
      <c r="G13" s="11">
        <v>294032305.62620002</v>
      </c>
    </row>
    <row r="14" spans="1:7" ht="12" customHeight="1" x14ac:dyDescent="0.2">
      <c r="A14" s="2" t="str">
        <f>"Apr "&amp;RIGHT(A7,4)</f>
        <v>Apr 2025</v>
      </c>
      <c r="B14" s="11">
        <v>116820699.5196</v>
      </c>
      <c r="C14" s="11" t="s">
        <v>417</v>
      </c>
      <c r="D14" s="11">
        <v>116820699.5196</v>
      </c>
      <c r="E14" s="11">
        <v>25298.720000000001</v>
      </c>
      <c r="F14" s="11">
        <v>95445488.760000005</v>
      </c>
      <c r="G14" s="11">
        <v>212291486.99959999</v>
      </c>
    </row>
    <row r="15" spans="1:7" ht="12" customHeight="1" x14ac:dyDescent="0.2">
      <c r="A15" s="2" t="str">
        <f>"May "&amp;RIGHT(A7,4)</f>
        <v>May 2025</v>
      </c>
      <c r="B15" s="11">
        <v>85138460.637600005</v>
      </c>
      <c r="C15" s="11" t="s">
        <v>417</v>
      </c>
      <c r="D15" s="11">
        <v>85138460.637600005</v>
      </c>
      <c r="E15" s="11">
        <v>595.04499999999996</v>
      </c>
      <c r="F15" s="11">
        <v>108990524.45</v>
      </c>
      <c r="G15" s="11">
        <v>194129580.13260001</v>
      </c>
    </row>
    <row r="16" spans="1:7" ht="12" customHeight="1" x14ac:dyDescent="0.2">
      <c r="A16" s="2" t="str">
        <f>"Jun "&amp;RIGHT(A7,4)</f>
        <v>Jun 2025</v>
      </c>
      <c r="B16" s="11">
        <v>114282999.51980001</v>
      </c>
      <c r="C16" s="11" t="s">
        <v>417</v>
      </c>
      <c r="D16" s="11">
        <v>114282999.51980001</v>
      </c>
      <c r="E16" s="11">
        <v>582.505</v>
      </c>
      <c r="F16" s="11">
        <v>124713650.67</v>
      </c>
      <c r="G16" s="11">
        <v>238997232.69479999</v>
      </c>
    </row>
    <row r="17" spans="1:7" ht="12" customHeight="1" x14ac:dyDescent="0.2">
      <c r="A17" s="2" t="str">
        <f>"Jul "&amp;RIGHT(A7,4)</f>
        <v>Jul 2025</v>
      </c>
      <c r="B17" s="11">
        <v>214195039.6627</v>
      </c>
      <c r="C17" s="11" t="s">
        <v>417</v>
      </c>
      <c r="D17" s="11">
        <v>214195039.6627</v>
      </c>
      <c r="E17" s="11">
        <v>25316.705000000002</v>
      </c>
      <c r="F17" s="11">
        <v>119218623.29000001</v>
      </c>
      <c r="G17" s="11">
        <v>333438979.6577</v>
      </c>
    </row>
    <row r="18" spans="1:7" ht="12" customHeight="1" x14ac:dyDescent="0.2">
      <c r="A18" s="2" t="str">
        <f>"Aug "&amp;RIGHT(A7,4)</f>
        <v>Aug 2025</v>
      </c>
      <c r="B18" s="11">
        <v>226027259.2863</v>
      </c>
      <c r="C18" s="11" t="s">
        <v>417</v>
      </c>
      <c r="D18" s="11">
        <v>226027259.2863</v>
      </c>
      <c r="E18" s="11">
        <v>486.7</v>
      </c>
      <c r="F18" s="11">
        <v>116412085.78</v>
      </c>
      <c r="G18" s="11">
        <v>342439831.76630002</v>
      </c>
    </row>
    <row r="19" spans="1:7" ht="12" customHeight="1" x14ac:dyDescent="0.2">
      <c r="A19" s="2" t="str">
        <f>"Sep "&amp;RIGHT(A7,4)</f>
        <v>Sep 2025</v>
      </c>
      <c r="B19" s="11">
        <v>262100851.34509999</v>
      </c>
      <c r="C19" s="11" t="s">
        <v>417</v>
      </c>
      <c r="D19" s="11">
        <v>262100851.34509999</v>
      </c>
      <c r="E19" s="11">
        <v>459.22500000000002</v>
      </c>
      <c r="F19" s="11">
        <v>113647034.42</v>
      </c>
      <c r="G19" s="11">
        <v>375748344.99010003</v>
      </c>
    </row>
    <row r="20" spans="1:7" ht="12" customHeight="1" x14ac:dyDescent="0.2">
      <c r="A20" s="12" t="s">
        <v>55</v>
      </c>
      <c r="B20" s="13">
        <v>2237180646.3024998</v>
      </c>
      <c r="C20" s="13" t="s">
        <v>417</v>
      </c>
      <c r="D20" s="13">
        <v>2237180646.3024998</v>
      </c>
      <c r="E20" s="13">
        <v>550378.22219999996</v>
      </c>
      <c r="F20" s="13">
        <v>1536320290.6400001</v>
      </c>
      <c r="G20" s="13">
        <v>3774051315.1647</v>
      </c>
    </row>
    <row r="21" spans="1:7" ht="12" customHeight="1" x14ac:dyDescent="0.2">
      <c r="A21" s="14" t="s">
        <v>419</v>
      </c>
      <c r="B21" s="15">
        <v>1335436035.8510001</v>
      </c>
      <c r="C21" s="15" t="s">
        <v>417</v>
      </c>
      <c r="D21" s="15">
        <v>1335436035.8510001</v>
      </c>
      <c r="E21" s="15">
        <v>522938.04220000003</v>
      </c>
      <c r="F21" s="15">
        <v>953338372.02999997</v>
      </c>
      <c r="G21" s="15">
        <v>2289297345.9232001</v>
      </c>
    </row>
    <row r="22" spans="1:7" ht="12" customHeight="1" x14ac:dyDescent="0.2">
      <c r="A22" s="3" t="str">
        <f>"FY "&amp;RIGHT(A7,4)+1</f>
        <v>FY 2026</v>
      </c>
    </row>
    <row r="23" spans="1:7" ht="12" customHeight="1" x14ac:dyDescent="0.2">
      <c r="A23" s="2" t="str">
        <f>"Oct "&amp;RIGHT(A7,4)</f>
        <v>Oct 2025</v>
      </c>
      <c r="B23" s="11">
        <v>272127185.48970002</v>
      </c>
      <c r="C23" s="11" t="s">
        <v>417</v>
      </c>
      <c r="D23" s="11">
        <v>272127185.48970002</v>
      </c>
      <c r="E23" s="11">
        <v>1858773.31</v>
      </c>
      <c r="F23" s="11">
        <v>126911137.54000001</v>
      </c>
      <c r="G23" s="11">
        <v>400897096.33969998</v>
      </c>
    </row>
    <row r="24" spans="1:7" ht="12" customHeight="1" x14ac:dyDescent="0.2">
      <c r="A24" s="2" t="str">
        <f>"Nov "&amp;RIGHT(A7,4)</f>
        <v>Nov 2025</v>
      </c>
      <c r="B24" s="11">
        <v>212063043.10929999</v>
      </c>
      <c r="C24" s="11" t="s">
        <v>417</v>
      </c>
      <c r="D24" s="11">
        <v>212063043.10929999</v>
      </c>
      <c r="E24" s="11">
        <v>2179926.1850000001</v>
      </c>
      <c r="F24" s="11">
        <v>122544453.75</v>
      </c>
      <c r="G24" s="11">
        <v>336787423.04430002</v>
      </c>
    </row>
    <row r="25" spans="1:7" ht="12" customHeight="1" x14ac:dyDescent="0.2">
      <c r="A25" s="2" t="str">
        <f>"Dec "&amp;RIGHT(A7,4)</f>
        <v>Dec 2025</v>
      </c>
      <c r="B25" s="11">
        <v>201811568.73649999</v>
      </c>
      <c r="C25" s="11" t="s">
        <v>417</v>
      </c>
      <c r="D25" s="11">
        <v>201811568.73649999</v>
      </c>
      <c r="E25" s="11">
        <v>1581453.115</v>
      </c>
      <c r="F25" s="11">
        <v>102404438.45</v>
      </c>
      <c r="G25" s="11">
        <v>305797460.30150002</v>
      </c>
    </row>
    <row r="26" spans="1:7" ht="12" customHeight="1" x14ac:dyDescent="0.2">
      <c r="A26" s="2" t="str">
        <f>"Jan "&amp;RIGHT(A7,4)+1</f>
        <v>Jan 2026</v>
      </c>
      <c r="B26" s="11">
        <v>185670424.55450001</v>
      </c>
      <c r="C26" s="11" t="s">
        <v>417</v>
      </c>
      <c r="D26" s="11">
        <v>185670424.55450001</v>
      </c>
      <c r="E26" s="11">
        <v>3.9249999999999998</v>
      </c>
      <c r="F26" s="11">
        <v>63552194.670000002</v>
      </c>
      <c r="G26" s="11">
        <v>249222623.14950001</v>
      </c>
    </row>
    <row r="27" spans="1:7" ht="12" customHeight="1" x14ac:dyDescent="0.2">
      <c r="A27" s="2" t="str">
        <f>"Feb "&amp;RIGHT(A7,4)+1</f>
        <v>Feb 2026</v>
      </c>
      <c r="B27" s="11">
        <v>157088871.35089999</v>
      </c>
      <c r="C27" s="11" t="s">
        <v>417</v>
      </c>
      <c r="D27" s="11">
        <v>157088871.35089999</v>
      </c>
      <c r="E27" s="11">
        <v>24</v>
      </c>
      <c r="F27" s="11">
        <v>52970870.07</v>
      </c>
      <c r="G27" s="11">
        <v>210059765.42089999</v>
      </c>
    </row>
    <row r="28" spans="1:7" ht="12" customHeight="1" x14ac:dyDescent="0.2">
      <c r="A28" s="2" t="str">
        <f>"Mar "&amp;RIGHT(A7,4)+1</f>
        <v>Mar 2026</v>
      </c>
      <c r="B28" s="11">
        <v>178248235.55950001</v>
      </c>
      <c r="C28" s="11" t="s">
        <v>417</v>
      </c>
      <c r="D28" s="11">
        <v>178248235.55950001</v>
      </c>
      <c r="E28" s="11">
        <v>144</v>
      </c>
      <c r="F28" s="11">
        <v>55478274.869999997</v>
      </c>
      <c r="G28" s="11">
        <v>233726654.42950001</v>
      </c>
    </row>
    <row r="29" spans="1:7" ht="12" customHeight="1" x14ac:dyDescent="0.2">
      <c r="A29" s="2" t="str">
        <f>"Apr "&amp;RIGHT(A7,4)+1</f>
        <v>Apr 2026</v>
      </c>
      <c r="B29" s="11">
        <v>121995599.05509999</v>
      </c>
      <c r="C29" s="11" t="s">
        <v>417</v>
      </c>
      <c r="D29" s="11">
        <v>121995599.05509999</v>
      </c>
      <c r="E29" s="11" t="s">
        <v>417</v>
      </c>
      <c r="F29" s="11">
        <v>83295088.920000002</v>
      </c>
      <c r="G29" s="11">
        <v>205290687.97510001</v>
      </c>
    </row>
    <row r="30" spans="1:7" ht="12" customHeight="1" x14ac:dyDescent="0.2">
      <c r="A30" s="2" t="str">
        <f>"May "&amp;RIGHT(A7,4)+1</f>
        <v>May 2026</v>
      </c>
      <c r="B30" s="11" t="s">
        <v>417</v>
      </c>
      <c r="C30" s="11" t="s">
        <v>417</v>
      </c>
      <c r="D30" s="11" t="s">
        <v>417</v>
      </c>
      <c r="E30" s="11" t="s">
        <v>417</v>
      </c>
      <c r="F30" s="11" t="s">
        <v>417</v>
      </c>
      <c r="G30" s="11" t="s">
        <v>417</v>
      </c>
    </row>
    <row r="31" spans="1:7" ht="12" customHeight="1" x14ac:dyDescent="0.2">
      <c r="A31" s="2" t="str">
        <f>"Jun "&amp;RIGHT(A7,4)+1</f>
        <v>Jun 2026</v>
      </c>
      <c r="B31" s="11" t="s">
        <v>417</v>
      </c>
      <c r="C31" s="11" t="s">
        <v>417</v>
      </c>
      <c r="D31" s="11" t="s">
        <v>417</v>
      </c>
      <c r="E31" s="11" t="s">
        <v>417</v>
      </c>
      <c r="F31" s="11" t="s">
        <v>417</v>
      </c>
      <c r="G31" s="11" t="s">
        <v>417</v>
      </c>
    </row>
    <row r="32" spans="1:7" ht="12" customHeight="1" x14ac:dyDescent="0.2">
      <c r="A32" s="2" t="str">
        <f>"Jul "&amp;RIGHT(A7,4)+1</f>
        <v>Jul 2026</v>
      </c>
      <c r="B32" s="11" t="s">
        <v>417</v>
      </c>
      <c r="C32" s="11" t="s">
        <v>417</v>
      </c>
      <c r="D32" s="11" t="s">
        <v>417</v>
      </c>
      <c r="E32" s="11" t="s">
        <v>417</v>
      </c>
      <c r="F32" s="11" t="s">
        <v>417</v>
      </c>
      <c r="G32" s="11" t="s">
        <v>417</v>
      </c>
    </row>
    <row r="33" spans="1:7" ht="12" customHeight="1" x14ac:dyDescent="0.2">
      <c r="A33" s="2" t="str">
        <f>"Aug "&amp;RIGHT(A7,4)+1</f>
        <v>Aug 2026</v>
      </c>
      <c r="B33" s="11" t="s">
        <v>417</v>
      </c>
      <c r="C33" s="11" t="s">
        <v>417</v>
      </c>
      <c r="D33" s="11" t="s">
        <v>417</v>
      </c>
      <c r="E33" s="11" t="s">
        <v>417</v>
      </c>
      <c r="F33" s="11" t="s">
        <v>417</v>
      </c>
      <c r="G33" s="11" t="s">
        <v>417</v>
      </c>
    </row>
    <row r="34" spans="1:7" ht="12" customHeight="1" x14ac:dyDescent="0.2">
      <c r="A34" s="2" t="str">
        <f>"Sep "&amp;RIGHT(A7,4)+1</f>
        <v>Sep 2026</v>
      </c>
      <c r="B34" s="11" t="s">
        <v>417</v>
      </c>
      <c r="C34" s="11" t="s">
        <v>417</v>
      </c>
      <c r="D34" s="11" t="s">
        <v>417</v>
      </c>
      <c r="E34" s="11" t="s">
        <v>417</v>
      </c>
      <c r="F34" s="11" t="s">
        <v>417</v>
      </c>
      <c r="G34" s="11" t="s">
        <v>417</v>
      </c>
    </row>
    <row r="35" spans="1:7" ht="12" customHeight="1" x14ac:dyDescent="0.2">
      <c r="A35" s="12" t="s">
        <v>55</v>
      </c>
      <c r="B35" s="13">
        <v>1329004927.8555</v>
      </c>
      <c r="C35" s="13" t="s">
        <v>417</v>
      </c>
      <c r="D35" s="13">
        <v>1329004927.8555</v>
      </c>
      <c r="E35" s="13">
        <v>5620324.5350000001</v>
      </c>
      <c r="F35" s="13">
        <v>607156458.26999998</v>
      </c>
      <c r="G35" s="13">
        <v>1941781710.6605</v>
      </c>
    </row>
    <row r="36" spans="1:7" ht="12" customHeight="1" x14ac:dyDescent="0.2">
      <c r="A36" s="14" t="str">
        <f>"Total "&amp;MID(A21,7,LEN(A21)-13)&amp;" Months"</f>
        <v>Total 7 Months</v>
      </c>
      <c r="B36" s="15">
        <v>1329004927.8555</v>
      </c>
      <c r="C36" s="15" t="s">
        <v>417</v>
      </c>
      <c r="D36" s="15">
        <v>1329004927.8555</v>
      </c>
      <c r="E36" s="15">
        <v>5620324.5350000001</v>
      </c>
      <c r="F36" s="15">
        <v>607156458.26999998</v>
      </c>
      <c r="G36" s="15">
        <v>1941781710.6605</v>
      </c>
    </row>
    <row r="37" spans="1:7" ht="12" customHeight="1" x14ac:dyDescent="0.2">
      <c r="A37" s="75"/>
      <c r="B37" s="75"/>
      <c r="C37" s="75"/>
      <c r="D37" s="75"/>
      <c r="E37" s="75"/>
      <c r="F37" s="75"/>
      <c r="G37" s="75"/>
    </row>
    <row r="38" spans="1:7" ht="69.95" customHeight="1" x14ac:dyDescent="0.2">
      <c r="A38" s="76" t="s">
        <v>381</v>
      </c>
      <c r="B38" s="76"/>
      <c r="C38" s="76"/>
      <c r="D38" s="76"/>
      <c r="E38" s="76"/>
      <c r="F38" s="76"/>
      <c r="G38" s="76"/>
    </row>
  </sheetData>
  <mergeCells count="14">
    <mergeCell ref="A1:F1"/>
    <mergeCell ref="A2:F2"/>
    <mergeCell ref="A3:A5"/>
    <mergeCell ref="B3:D3"/>
    <mergeCell ref="E3:F3"/>
    <mergeCell ref="E4:E5"/>
    <mergeCell ref="F4:F5"/>
    <mergeCell ref="A38:G38"/>
    <mergeCell ref="G3:G5"/>
    <mergeCell ref="B4:B5"/>
    <mergeCell ref="C4:C5"/>
    <mergeCell ref="D4:D5"/>
    <mergeCell ref="B6:G6"/>
    <mergeCell ref="A37:G37"/>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A1:H37"/>
  <sheetViews>
    <sheetView showGridLines="0" workbookViewId="0">
      <selection activeCell="H1" sqref="H1"/>
    </sheetView>
  </sheetViews>
  <sheetFormatPr defaultRowHeight="12.75" x14ac:dyDescent="0.2"/>
  <cols>
    <col min="1" max="1" width="12.140625" customWidth="1"/>
    <col min="2" max="2" width="11.7109375" customWidth="1"/>
    <col min="3" max="8" width="11.42578125" customWidth="1"/>
  </cols>
  <sheetData>
    <row r="1" spans="1:8" ht="12" customHeight="1" x14ac:dyDescent="0.2">
      <c r="A1" s="77" t="s">
        <v>438</v>
      </c>
      <c r="B1" s="77"/>
      <c r="C1" s="77"/>
      <c r="D1" s="77"/>
      <c r="E1" s="77"/>
      <c r="F1" s="77"/>
      <c r="G1" s="77"/>
      <c r="H1" s="74">
        <v>46213</v>
      </c>
    </row>
    <row r="2" spans="1:8" ht="12" customHeight="1" x14ac:dyDescent="0.2">
      <c r="A2" s="78" t="s">
        <v>250</v>
      </c>
      <c r="B2" s="78"/>
      <c r="C2" s="78"/>
      <c r="D2" s="78"/>
      <c r="E2" s="78"/>
      <c r="F2" s="78"/>
      <c r="G2" s="78"/>
      <c r="H2" s="1"/>
    </row>
    <row r="3" spans="1:8" ht="24" customHeight="1" x14ac:dyDescent="0.2">
      <c r="A3" s="79" t="s">
        <v>50</v>
      </c>
      <c r="B3" s="83" t="s">
        <v>320</v>
      </c>
      <c r="C3" s="83" t="s">
        <v>259</v>
      </c>
      <c r="D3" s="81" t="s">
        <v>53</v>
      </c>
      <c r="E3" s="82"/>
      <c r="F3" s="81" t="s">
        <v>185</v>
      </c>
      <c r="G3" s="81"/>
      <c r="H3" s="81"/>
    </row>
    <row r="4" spans="1:8" ht="24" customHeight="1" x14ac:dyDescent="0.2">
      <c r="A4" s="80"/>
      <c r="B4" s="82"/>
      <c r="C4" s="82"/>
      <c r="D4" s="10" t="s">
        <v>251</v>
      </c>
      <c r="E4" s="10" t="s">
        <v>338</v>
      </c>
      <c r="F4" s="10" t="s">
        <v>370</v>
      </c>
      <c r="G4" s="10" t="s">
        <v>252</v>
      </c>
      <c r="H4" s="9" t="s">
        <v>55</v>
      </c>
    </row>
    <row r="5" spans="1:8" ht="12" customHeight="1" x14ac:dyDescent="0.2">
      <c r="A5" s="1"/>
      <c r="B5" s="75" t="str">
        <f>REPT("-",78)&amp;" Dollars "&amp;REPT("-",78)</f>
        <v>------------------------------------------------------------------------------ Dollars ------------------------------------------------------------------------------</v>
      </c>
      <c r="C5" s="75"/>
      <c r="D5" s="75"/>
      <c r="E5" s="75"/>
      <c r="F5" s="75"/>
      <c r="G5" s="75"/>
      <c r="H5" s="75"/>
    </row>
    <row r="6" spans="1:8" ht="12" customHeight="1" x14ac:dyDescent="0.2">
      <c r="A6" s="3" t="s">
        <v>418</v>
      </c>
    </row>
    <row r="7" spans="1:8" ht="12" customHeight="1" x14ac:dyDescent="0.2">
      <c r="A7" s="2" t="str">
        <f>"Oct "&amp;RIGHT(A6,4)-1</f>
        <v>Oct 2024</v>
      </c>
      <c r="B7" s="11">
        <v>8539106128</v>
      </c>
      <c r="C7" s="11" t="s">
        <v>417</v>
      </c>
      <c r="D7" s="11">
        <v>1206412049</v>
      </c>
      <c r="E7" s="11">
        <v>23640029.861499999</v>
      </c>
      <c r="F7" s="11">
        <v>7840552.2419999996</v>
      </c>
      <c r="G7" s="11">
        <v>112322.34</v>
      </c>
      <c r="H7" s="11">
        <v>7952874.5820000004</v>
      </c>
    </row>
    <row r="8" spans="1:8" ht="12" customHeight="1" x14ac:dyDescent="0.2">
      <c r="A8" s="2" t="str">
        <f>"Nov "&amp;RIGHT(A6,4)-1</f>
        <v>Nov 2024</v>
      </c>
      <c r="B8" s="11">
        <v>8394858672</v>
      </c>
      <c r="C8" s="11" t="s">
        <v>417</v>
      </c>
      <c r="D8" s="11">
        <v>601993892</v>
      </c>
      <c r="E8" s="11">
        <v>23617313.781399999</v>
      </c>
      <c r="F8" s="11">
        <v>7816431.8613</v>
      </c>
      <c r="G8" s="11">
        <v>157733.42000000001</v>
      </c>
      <c r="H8" s="11">
        <v>7974165.2812999999</v>
      </c>
    </row>
    <row r="9" spans="1:8" ht="12" customHeight="1" x14ac:dyDescent="0.2">
      <c r="A9" s="2" t="str">
        <f>"Dec "&amp;RIGHT(A6,4)-1</f>
        <v>Dec 2024</v>
      </c>
      <c r="B9" s="11">
        <v>9670705114</v>
      </c>
      <c r="C9" s="11">
        <v>10254443</v>
      </c>
      <c r="D9" s="11">
        <v>588481577</v>
      </c>
      <c r="E9" s="11">
        <v>22913652.0517</v>
      </c>
      <c r="F9" s="11">
        <v>14645589.716</v>
      </c>
      <c r="G9" s="11">
        <v>77135.5</v>
      </c>
      <c r="H9" s="11">
        <v>14722725.216</v>
      </c>
    </row>
    <row r="10" spans="1:8" ht="12" customHeight="1" x14ac:dyDescent="0.2">
      <c r="A10" s="2" t="str">
        <f>"Jan "&amp;RIGHT(A6,4)</f>
        <v>Jan 2025</v>
      </c>
      <c r="B10" s="11">
        <v>7996227798</v>
      </c>
      <c r="C10" s="11" t="s">
        <v>417</v>
      </c>
      <c r="D10" s="11">
        <v>594384108</v>
      </c>
      <c r="E10" s="11">
        <v>23061701.972899999</v>
      </c>
      <c r="F10" s="11">
        <v>8331152.9199000001</v>
      </c>
      <c r="G10" s="11">
        <v>44887.12</v>
      </c>
      <c r="H10" s="11">
        <v>8376040.0399000002</v>
      </c>
    </row>
    <row r="11" spans="1:8" ht="12" customHeight="1" x14ac:dyDescent="0.2">
      <c r="A11" s="2" t="str">
        <f>"Feb "&amp;RIGHT(A6,4)</f>
        <v>Feb 2025</v>
      </c>
      <c r="B11" s="11">
        <v>7941211272</v>
      </c>
      <c r="C11" s="11" t="s">
        <v>417</v>
      </c>
      <c r="D11" s="11">
        <v>566995368</v>
      </c>
      <c r="E11" s="11">
        <v>23199240.335299999</v>
      </c>
      <c r="F11" s="11">
        <v>7769969.1153999995</v>
      </c>
      <c r="G11" s="11" t="s">
        <v>417</v>
      </c>
      <c r="H11" s="11">
        <v>7769969.1153999995</v>
      </c>
    </row>
    <row r="12" spans="1:8" ht="12" customHeight="1" x14ac:dyDescent="0.2">
      <c r="A12" s="2" t="str">
        <f>"Mar "&amp;RIGHT(A6,4)</f>
        <v>Mar 2025</v>
      </c>
      <c r="B12" s="11">
        <v>9378456445</v>
      </c>
      <c r="C12" s="11">
        <v>5925816</v>
      </c>
      <c r="D12" s="11">
        <v>575755151</v>
      </c>
      <c r="E12" s="11">
        <v>23931240.005399998</v>
      </c>
      <c r="F12" s="11">
        <v>17829554.720800001</v>
      </c>
      <c r="G12" s="11" t="s">
        <v>417</v>
      </c>
      <c r="H12" s="11">
        <v>17829554.720800001</v>
      </c>
    </row>
    <row r="13" spans="1:8" ht="12" customHeight="1" x14ac:dyDescent="0.2">
      <c r="A13" s="2" t="str">
        <f>"Apr "&amp;RIGHT(A6,4)</f>
        <v>Apr 2025</v>
      </c>
      <c r="B13" s="11">
        <v>7946955580</v>
      </c>
      <c r="C13" s="11" t="s">
        <v>417</v>
      </c>
      <c r="D13" s="11">
        <v>605571684</v>
      </c>
      <c r="E13" s="11">
        <v>23467497.645500001</v>
      </c>
      <c r="F13" s="11">
        <v>8377958.6240999997</v>
      </c>
      <c r="G13" s="11">
        <v>129257.7</v>
      </c>
      <c r="H13" s="11">
        <v>8507216.3241000008</v>
      </c>
    </row>
    <row r="14" spans="1:8" ht="12" customHeight="1" x14ac:dyDescent="0.2">
      <c r="A14" s="2" t="str">
        <f>"May "&amp;RIGHT(A6,4)</f>
        <v>May 2025</v>
      </c>
      <c r="B14" s="11">
        <v>7907765276</v>
      </c>
      <c r="C14" s="11" t="s">
        <v>417</v>
      </c>
      <c r="D14" s="11">
        <v>577595103</v>
      </c>
      <c r="E14" s="11">
        <v>23530733.575599998</v>
      </c>
      <c r="F14" s="11">
        <v>8539480.3169999998</v>
      </c>
      <c r="G14" s="11" t="s">
        <v>417</v>
      </c>
      <c r="H14" s="11">
        <v>8539480.3169999998</v>
      </c>
    </row>
    <row r="15" spans="1:8" ht="12" customHeight="1" x14ac:dyDescent="0.2">
      <c r="A15" s="2" t="str">
        <f>"Jun "&amp;RIGHT(A6,4)</f>
        <v>Jun 2025</v>
      </c>
      <c r="B15" s="11">
        <v>9334330447</v>
      </c>
      <c r="C15" s="11">
        <v>16376792</v>
      </c>
      <c r="D15" s="11">
        <v>592079319</v>
      </c>
      <c r="E15" s="11">
        <v>23163139.802099999</v>
      </c>
      <c r="F15" s="11">
        <v>22817532.822700001</v>
      </c>
      <c r="G15" s="11" t="s">
        <v>417</v>
      </c>
      <c r="H15" s="11">
        <v>22817532.822700001</v>
      </c>
    </row>
    <row r="16" spans="1:8" ht="12" customHeight="1" x14ac:dyDescent="0.2">
      <c r="A16" s="2" t="str">
        <f>"Jul "&amp;RIGHT(A6,4)</f>
        <v>Jul 2025</v>
      </c>
      <c r="B16" s="11">
        <v>7851543994</v>
      </c>
      <c r="C16" s="11" t="s">
        <v>417</v>
      </c>
      <c r="D16" s="11">
        <v>585615087</v>
      </c>
      <c r="E16" s="11">
        <v>23425509.7663</v>
      </c>
      <c r="F16" s="11">
        <v>9025981.1764000002</v>
      </c>
      <c r="G16" s="11">
        <v>1991490.83</v>
      </c>
      <c r="H16" s="11">
        <v>11017472.0064</v>
      </c>
    </row>
    <row r="17" spans="1:8" ht="12" customHeight="1" x14ac:dyDescent="0.2">
      <c r="A17" s="2" t="str">
        <f>"Aug "&amp;RIGHT(A6,4)</f>
        <v>Aug 2025</v>
      </c>
      <c r="B17" s="11">
        <v>7819790595</v>
      </c>
      <c r="C17" s="11" t="s">
        <v>417</v>
      </c>
      <c r="D17" s="11">
        <v>575065348</v>
      </c>
      <c r="E17" s="11">
        <v>22694676.360599998</v>
      </c>
      <c r="F17" s="11">
        <v>9003689.3957000002</v>
      </c>
      <c r="G17" s="11">
        <v>24052.42</v>
      </c>
      <c r="H17" s="11">
        <v>9027741.8157000002</v>
      </c>
    </row>
    <row r="18" spans="1:8" ht="12" customHeight="1" x14ac:dyDescent="0.2">
      <c r="A18" s="2" t="str">
        <f>"Sep "&amp;RIGHT(A6,4)</f>
        <v>Sep 2025</v>
      </c>
      <c r="B18" s="11">
        <v>9809416206</v>
      </c>
      <c r="C18" s="11">
        <v>15228790</v>
      </c>
      <c r="D18" s="11">
        <v>723836224</v>
      </c>
      <c r="E18" s="11">
        <v>95406939.265900001</v>
      </c>
      <c r="F18" s="11">
        <v>47759275.850900002</v>
      </c>
      <c r="G18" s="11">
        <v>116319.53</v>
      </c>
      <c r="H18" s="11">
        <v>47875595.380900003</v>
      </c>
    </row>
    <row r="19" spans="1:8" ht="12" customHeight="1" x14ac:dyDescent="0.2">
      <c r="A19" s="12" t="s">
        <v>55</v>
      </c>
      <c r="B19" s="13">
        <v>102590367527</v>
      </c>
      <c r="C19" s="13">
        <v>47785841</v>
      </c>
      <c r="D19" s="13">
        <v>7793784910</v>
      </c>
      <c r="E19" s="13">
        <v>352051674.4242</v>
      </c>
      <c r="F19" s="13">
        <v>169757168.7622</v>
      </c>
      <c r="G19" s="13">
        <v>2653198.86</v>
      </c>
      <c r="H19" s="13">
        <v>172410367.62220001</v>
      </c>
    </row>
    <row r="20" spans="1:8" ht="12" customHeight="1" x14ac:dyDescent="0.2">
      <c r="A20" s="14" t="s">
        <v>419</v>
      </c>
      <c r="B20" s="15">
        <v>59867521009</v>
      </c>
      <c r="C20" s="15">
        <v>16180259</v>
      </c>
      <c r="D20" s="15">
        <v>4739593829</v>
      </c>
      <c r="E20" s="15">
        <v>163830675.65369999</v>
      </c>
      <c r="F20" s="15">
        <v>72611209.199499995</v>
      </c>
      <c r="G20" s="15">
        <v>521336.08</v>
      </c>
      <c r="H20" s="15">
        <v>73132545.279499993</v>
      </c>
    </row>
    <row r="21" spans="1:8" ht="12" customHeight="1" x14ac:dyDescent="0.2">
      <c r="A21" s="3" t="str">
        <f>"FY "&amp;RIGHT(A6,4)+1</f>
        <v>FY 2026</v>
      </c>
    </row>
    <row r="22" spans="1:8" ht="12" customHeight="1" x14ac:dyDescent="0.2">
      <c r="A22" s="2" t="str">
        <f>"Oct "&amp;RIGHT(A6,4)</f>
        <v>Oct 2025</v>
      </c>
      <c r="B22" s="11">
        <v>7811572245</v>
      </c>
      <c r="C22" s="11" t="s">
        <v>417</v>
      </c>
      <c r="D22" s="11">
        <v>1113226194</v>
      </c>
      <c r="E22" s="11">
        <v>23215852.9285</v>
      </c>
      <c r="F22" s="11">
        <v>10071175.1362</v>
      </c>
      <c r="G22" s="11">
        <v>55295.4</v>
      </c>
      <c r="H22" s="11">
        <v>10126470.5362</v>
      </c>
    </row>
    <row r="23" spans="1:8" ht="12" customHeight="1" x14ac:dyDescent="0.2">
      <c r="A23" s="2" t="str">
        <f>"Nov "&amp;RIGHT(A6,4)</f>
        <v>Nov 2025</v>
      </c>
      <c r="B23" s="11">
        <v>7688620280</v>
      </c>
      <c r="C23" s="11" t="s">
        <v>417</v>
      </c>
      <c r="D23" s="11">
        <v>596256993</v>
      </c>
      <c r="E23" s="11">
        <v>23717999.003600001</v>
      </c>
      <c r="F23" s="11">
        <v>10160055.955700001</v>
      </c>
      <c r="G23" s="11">
        <v>68518.2</v>
      </c>
      <c r="H23" s="11">
        <v>10228574.1557</v>
      </c>
    </row>
    <row r="24" spans="1:8" ht="12" customHeight="1" x14ac:dyDescent="0.2">
      <c r="A24" s="2" t="str">
        <f>"Dec "&amp;RIGHT(A6,4)</f>
        <v>Dec 2025</v>
      </c>
      <c r="B24" s="11">
        <v>8728662946</v>
      </c>
      <c r="C24" s="11">
        <v>11170665</v>
      </c>
      <c r="D24" s="11">
        <v>627948223</v>
      </c>
      <c r="E24" s="11">
        <v>52301921.992399998</v>
      </c>
      <c r="F24" s="11">
        <v>21657132.689100001</v>
      </c>
      <c r="G24" s="11" t="s">
        <v>417</v>
      </c>
      <c r="H24" s="11">
        <v>21657132.689100001</v>
      </c>
    </row>
    <row r="25" spans="1:8" ht="12" customHeight="1" x14ac:dyDescent="0.2">
      <c r="A25" s="2" t="str">
        <f>"Jan "&amp;RIGHT(A6,4)+1</f>
        <v>Jan 2026</v>
      </c>
      <c r="B25" s="11">
        <v>7286742105</v>
      </c>
      <c r="C25" s="11" t="s">
        <v>417</v>
      </c>
      <c r="D25" s="11">
        <v>591392671</v>
      </c>
      <c r="E25" s="11">
        <v>22068874.421</v>
      </c>
      <c r="F25" s="11">
        <v>9343979.9535000008</v>
      </c>
      <c r="G25" s="11" t="s">
        <v>417</v>
      </c>
      <c r="H25" s="11">
        <v>9343979.9535000008</v>
      </c>
    </row>
    <row r="26" spans="1:8" ht="12" customHeight="1" x14ac:dyDescent="0.2">
      <c r="A26" s="2" t="str">
        <f>"Feb "&amp;RIGHT(A6,4)+1</f>
        <v>Feb 2026</v>
      </c>
      <c r="B26" s="11">
        <v>7156403875</v>
      </c>
      <c r="C26" s="11" t="s">
        <v>417</v>
      </c>
      <c r="D26" s="11">
        <v>546268852</v>
      </c>
      <c r="E26" s="11">
        <v>23212098.3178</v>
      </c>
      <c r="F26" s="11">
        <v>9307303.6181000005</v>
      </c>
      <c r="G26" s="11" t="s">
        <v>417</v>
      </c>
      <c r="H26" s="11">
        <v>9307303.6181000005</v>
      </c>
    </row>
    <row r="27" spans="1:8" ht="12" customHeight="1" x14ac:dyDescent="0.2">
      <c r="A27" s="2" t="str">
        <f>"Mar "&amp;RIGHT(A6,4)+1</f>
        <v>Mar 2026</v>
      </c>
      <c r="B27" s="11">
        <v>8432918057</v>
      </c>
      <c r="C27" s="11">
        <v>11579487</v>
      </c>
      <c r="D27" s="11">
        <v>594088207</v>
      </c>
      <c r="E27" s="11">
        <v>55526834.803099997</v>
      </c>
      <c r="F27" s="11">
        <v>21035667.941399999</v>
      </c>
      <c r="G27" s="11" t="s">
        <v>417</v>
      </c>
      <c r="H27" s="11">
        <v>21035667.941399999</v>
      </c>
    </row>
    <row r="28" spans="1:8" ht="12" customHeight="1" x14ac:dyDescent="0.2">
      <c r="A28" s="2" t="str">
        <f>"Apr "&amp;RIGHT(A6,4)+1</f>
        <v>Apr 2026</v>
      </c>
      <c r="B28" s="11">
        <v>6916081866</v>
      </c>
      <c r="C28" s="11" t="s">
        <v>417</v>
      </c>
      <c r="D28" s="11">
        <v>574074014.16670001</v>
      </c>
      <c r="E28" s="11">
        <v>23155700.660999998</v>
      </c>
      <c r="F28" s="11">
        <v>9484092.4090999998</v>
      </c>
      <c r="G28" s="11" t="s">
        <v>417</v>
      </c>
      <c r="H28" s="11">
        <v>9484092.4090999998</v>
      </c>
    </row>
    <row r="29" spans="1:8" ht="12" customHeight="1" x14ac:dyDescent="0.2">
      <c r="A29" s="2" t="str">
        <f>"May "&amp;RIGHT(A6,4)+1</f>
        <v>May 2026</v>
      </c>
      <c r="B29" s="11" t="s">
        <v>417</v>
      </c>
      <c r="C29" s="11" t="s">
        <v>417</v>
      </c>
      <c r="D29" s="11" t="s">
        <v>417</v>
      </c>
      <c r="E29" s="11" t="s">
        <v>417</v>
      </c>
      <c r="F29" s="11" t="s">
        <v>417</v>
      </c>
      <c r="G29" s="11" t="s">
        <v>417</v>
      </c>
      <c r="H29" s="11" t="s">
        <v>417</v>
      </c>
    </row>
    <row r="30" spans="1:8" ht="12" customHeight="1" x14ac:dyDescent="0.2">
      <c r="A30" s="2" t="str">
        <f>"Jun "&amp;RIGHT(A6,4)+1</f>
        <v>Jun 2026</v>
      </c>
      <c r="B30" s="11" t="s">
        <v>417</v>
      </c>
      <c r="C30" s="11" t="s">
        <v>417</v>
      </c>
      <c r="D30" s="11" t="s">
        <v>417</v>
      </c>
      <c r="E30" s="11" t="s">
        <v>417</v>
      </c>
      <c r="F30" s="11" t="s">
        <v>417</v>
      </c>
      <c r="G30" s="11" t="s">
        <v>417</v>
      </c>
      <c r="H30" s="11" t="s">
        <v>417</v>
      </c>
    </row>
    <row r="31" spans="1:8" ht="12" customHeight="1" x14ac:dyDescent="0.2">
      <c r="A31" s="2" t="str">
        <f>"Jul "&amp;RIGHT(A6,4)+1</f>
        <v>Jul 2026</v>
      </c>
      <c r="B31" s="11" t="s">
        <v>417</v>
      </c>
      <c r="C31" s="11" t="s">
        <v>417</v>
      </c>
      <c r="D31" s="11" t="s">
        <v>417</v>
      </c>
      <c r="E31" s="11" t="s">
        <v>417</v>
      </c>
      <c r="F31" s="11" t="s">
        <v>417</v>
      </c>
      <c r="G31" s="11" t="s">
        <v>417</v>
      </c>
      <c r="H31" s="11" t="s">
        <v>417</v>
      </c>
    </row>
    <row r="32" spans="1:8" ht="12" customHeight="1" x14ac:dyDescent="0.2">
      <c r="A32" s="2" t="str">
        <f>"Aug "&amp;RIGHT(A6,4)+1</f>
        <v>Aug 2026</v>
      </c>
      <c r="B32" s="11" t="s">
        <v>417</v>
      </c>
      <c r="C32" s="11" t="s">
        <v>417</v>
      </c>
      <c r="D32" s="11" t="s">
        <v>417</v>
      </c>
      <c r="E32" s="11" t="s">
        <v>417</v>
      </c>
      <c r="F32" s="11" t="s">
        <v>417</v>
      </c>
      <c r="G32" s="11" t="s">
        <v>417</v>
      </c>
      <c r="H32" s="11" t="s">
        <v>417</v>
      </c>
    </row>
    <row r="33" spans="1:8" ht="12" customHeight="1" x14ac:dyDescent="0.2">
      <c r="A33" s="2" t="str">
        <f>"Sep "&amp;RIGHT(A6,4)+1</f>
        <v>Sep 2026</v>
      </c>
      <c r="B33" s="11" t="s">
        <v>417</v>
      </c>
      <c r="C33" s="11" t="s">
        <v>417</v>
      </c>
      <c r="D33" s="11" t="s">
        <v>417</v>
      </c>
      <c r="E33" s="11" t="s">
        <v>417</v>
      </c>
      <c r="F33" s="11" t="s">
        <v>417</v>
      </c>
      <c r="G33" s="11" t="s">
        <v>417</v>
      </c>
      <c r="H33" s="11" t="s">
        <v>417</v>
      </c>
    </row>
    <row r="34" spans="1:8" ht="12" customHeight="1" x14ac:dyDescent="0.2">
      <c r="A34" s="12" t="s">
        <v>55</v>
      </c>
      <c r="B34" s="13">
        <v>54021001374</v>
      </c>
      <c r="C34" s="13">
        <v>22750152</v>
      </c>
      <c r="D34" s="13">
        <v>4643255154.1667004</v>
      </c>
      <c r="E34" s="13">
        <v>223199282.12740001</v>
      </c>
      <c r="F34" s="13">
        <v>91059407.703099996</v>
      </c>
      <c r="G34" s="13">
        <v>123813.6</v>
      </c>
      <c r="H34" s="13">
        <v>91183221.303100005</v>
      </c>
    </row>
    <row r="35" spans="1:8" ht="12" customHeight="1" x14ac:dyDescent="0.2">
      <c r="A35" s="14" t="str">
        <f>"Total "&amp;MID(A20,7,LEN(A20)-13)&amp;" Months"</f>
        <v>Total 7 Months</v>
      </c>
      <c r="B35" s="15">
        <v>54021001374</v>
      </c>
      <c r="C35" s="15">
        <v>22750152</v>
      </c>
      <c r="D35" s="15">
        <v>4643255154.1667004</v>
      </c>
      <c r="E35" s="15">
        <v>223199282.12740001</v>
      </c>
      <c r="F35" s="15">
        <v>91059407.703099996</v>
      </c>
      <c r="G35" s="15">
        <v>123813.6</v>
      </c>
      <c r="H35" s="15">
        <v>91183221.303100005</v>
      </c>
    </row>
    <row r="36" spans="1:8" ht="12" customHeight="1" x14ac:dyDescent="0.2">
      <c r="A36" s="75"/>
      <c r="B36" s="75"/>
      <c r="C36" s="75"/>
      <c r="D36" s="75"/>
      <c r="E36" s="75"/>
      <c r="F36" s="75"/>
      <c r="G36" s="75"/>
      <c r="H36" s="75"/>
    </row>
    <row r="37" spans="1:8" ht="84" customHeight="1" x14ac:dyDescent="0.2">
      <c r="A37" s="76" t="s">
        <v>380</v>
      </c>
      <c r="B37" s="76"/>
      <c r="C37" s="76"/>
      <c r="D37" s="76"/>
      <c r="E37" s="76"/>
      <c r="F37" s="76"/>
      <c r="G37" s="76"/>
      <c r="H37" s="76"/>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pageSetUpPr fitToPage="1"/>
  </sheetPr>
  <dimension ref="A1:I37"/>
  <sheetViews>
    <sheetView showGridLines="0" workbookViewId="0">
      <selection activeCell="I1" sqref="I1"/>
    </sheetView>
  </sheetViews>
  <sheetFormatPr defaultRowHeight="12.75" x14ac:dyDescent="0.2"/>
  <cols>
    <col min="1" max="1" width="12.140625" customWidth="1"/>
    <col min="2" max="9" width="11.42578125" customWidth="1"/>
  </cols>
  <sheetData>
    <row r="1" spans="1:9" ht="12" customHeight="1" x14ac:dyDescent="0.2">
      <c r="A1" s="77" t="s">
        <v>438</v>
      </c>
      <c r="B1" s="77"/>
      <c r="C1" s="77"/>
      <c r="D1" s="77"/>
      <c r="E1" s="77"/>
      <c r="F1" s="77"/>
      <c r="G1" s="77"/>
      <c r="H1" s="77"/>
      <c r="I1" s="74">
        <v>46213</v>
      </c>
    </row>
    <row r="2" spans="1:9" ht="12" customHeight="1" x14ac:dyDescent="0.2">
      <c r="A2" s="78" t="s">
        <v>253</v>
      </c>
      <c r="B2" s="78"/>
      <c r="C2" s="78"/>
      <c r="D2" s="78"/>
      <c r="E2" s="78"/>
      <c r="F2" s="78"/>
      <c r="G2" s="78"/>
      <c r="H2" s="78"/>
      <c r="I2" s="1"/>
    </row>
    <row r="3" spans="1:9" ht="24" customHeight="1" x14ac:dyDescent="0.2">
      <c r="A3" s="79" t="s">
        <v>50</v>
      </c>
      <c r="B3" s="81" t="s">
        <v>254</v>
      </c>
      <c r="C3" s="81"/>
      <c r="D3" s="81"/>
      <c r="E3" s="81"/>
      <c r="F3" s="81"/>
      <c r="G3" s="81"/>
      <c r="H3" s="82"/>
      <c r="I3" s="86" t="s">
        <v>52</v>
      </c>
    </row>
    <row r="4" spans="1:9" ht="24" customHeight="1" x14ac:dyDescent="0.2">
      <c r="A4" s="80"/>
      <c r="B4" s="10" t="s">
        <v>186</v>
      </c>
      <c r="C4" s="10" t="s">
        <v>187</v>
      </c>
      <c r="D4" s="10" t="s">
        <v>188</v>
      </c>
      <c r="E4" s="10" t="s">
        <v>171</v>
      </c>
      <c r="F4" s="10" t="s">
        <v>189</v>
      </c>
      <c r="G4" s="10" t="s">
        <v>190</v>
      </c>
      <c r="H4" s="10" t="s">
        <v>55</v>
      </c>
      <c r="I4" s="81"/>
    </row>
    <row r="5" spans="1:9" ht="12" customHeight="1" x14ac:dyDescent="0.2">
      <c r="A5" s="1"/>
      <c r="B5" s="75" t="str">
        <f>REPT("-",90)&amp;" Dollars "&amp;REPT("-",90)</f>
        <v>------------------------------------------------------------------------------------------ Dollars ------------------------------------------------------------------------------------------</v>
      </c>
      <c r="C5" s="75"/>
      <c r="D5" s="75"/>
      <c r="E5" s="75"/>
      <c r="F5" s="75"/>
      <c r="G5" s="75"/>
      <c r="H5" s="75"/>
      <c r="I5" s="75"/>
    </row>
    <row r="6" spans="1:9" ht="12" customHeight="1" x14ac:dyDescent="0.2">
      <c r="A6" s="3" t="s">
        <v>418</v>
      </c>
    </row>
    <row r="7" spans="1:9" ht="12" customHeight="1" x14ac:dyDescent="0.2">
      <c r="A7" s="2" t="str">
        <f>"Oct "&amp;RIGHT(A6,4)-1</f>
        <v>Oct 2024</v>
      </c>
      <c r="B7" s="11">
        <v>2242755920.5700002</v>
      </c>
      <c r="C7" s="11" t="s">
        <v>417</v>
      </c>
      <c r="D7" s="11">
        <v>712104987</v>
      </c>
      <c r="E7" s="11">
        <v>387866639.36000001</v>
      </c>
      <c r="F7" s="11">
        <v>556347.93999999994</v>
      </c>
      <c r="G7" s="11" t="s">
        <v>417</v>
      </c>
      <c r="H7" s="11">
        <v>3343283894.8699999</v>
      </c>
      <c r="I7" s="11">
        <v>480940.67</v>
      </c>
    </row>
    <row r="8" spans="1:9" ht="12" customHeight="1" x14ac:dyDescent="0.2">
      <c r="A8" s="2" t="str">
        <f>"Nov "&amp;RIGHT(A6,4)-1</f>
        <v>Nov 2024</v>
      </c>
      <c r="B8" s="11">
        <v>1717289128.6099999</v>
      </c>
      <c r="C8" s="11" t="s">
        <v>417</v>
      </c>
      <c r="D8" s="11">
        <v>557830492.95000005</v>
      </c>
      <c r="E8" s="11">
        <v>311256257.81</v>
      </c>
      <c r="F8" s="11">
        <v>72573.600000000006</v>
      </c>
      <c r="G8" s="11" t="s">
        <v>417</v>
      </c>
      <c r="H8" s="11">
        <v>2586448452.9699998</v>
      </c>
      <c r="I8" s="11">
        <v>378887.96</v>
      </c>
    </row>
    <row r="9" spans="1:9" ht="12" customHeight="1" x14ac:dyDescent="0.2">
      <c r="A9" s="2" t="str">
        <f>"Dec "&amp;RIGHT(A6,4)-1</f>
        <v>Dec 2024</v>
      </c>
      <c r="B9" s="11">
        <v>1550098844.5699999</v>
      </c>
      <c r="C9" s="11" t="s">
        <v>417</v>
      </c>
      <c r="D9" s="11">
        <v>495044259.99000001</v>
      </c>
      <c r="E9" s="11">
        <v>372664671.25999999</v>
      </c>
      <c r="F9" s="11">
        <v>2859572.08</v>
      </c>
      <c r="G9" s="11">
        <v>148830366</v>
      </c>
      <c r="H9" s="11">
        <v>2569497713.9000001</v>
      </c>
      <c r="I9" s="11">
        <v>334721.40000000002</v>
      </c>
    </row>
    <row r="10" spans="1:9" ht="12" customHeight="1" x14ac:dyDescent="0.2">
      <c r="A10" s="2" t="str">
        <f>"Jan "&amp;RIGHT(A6,4)</f>
        <v>Jan 2025</v>
      </c>
      <c r="B10" s="11">
        <v>1798088506.03</v>
      </c>
      <c r="C10" s="11" t="s">
        <v>417</v>
      </c>
      <c r="D10" s="11">
        <v>558219334.82000005</v>
      </c>
      <c r="E10" s="11">
        <v>336182843.37</v>
      </c>
      <c r="F10" s="11">
        <v>164502.81</v>
      </c>
      <c r="G10" s="11" t="s">
        <v>417</v>
      </c>
      <c r="H10" s="11">
        <v>2692655187.0300002</v>
      </c>
      <c r="I10" s="11">
        <v>412914.82</v>
      </c>
    </row>
    <row r="11" spans="1:9" ht="12" customHeight="1" x14ac:dyDescent="0.2">
      <c r="A11" s="2" t="str">
        <f>"Feb "&amp;RIGHT(A6,4)</f>
        <v>Feb 2025</v>
      </c>
      <c r="B11" s="11">
        <v>1819995054.25</v>
      </c>
      <c r="C11" s="11" t="s">
        <v>417</v>
      </c>
      <c r="D11" s="11">
        <v>581989536.55999994</v>
      </c>
      <c r="E11" s="11">
        <v>336189352.25999999</v>
      </c>
      <c r="F11" s="11">
        <v>318835.65999999997</v>
      </c>
      <c r="G11" s="11" t="s">
        <v>417</v>
      </c>
      <c r="H11" s="11">
        <v>2738492778.73</v>
      </c>
      <c r="I11" s="11">
        <v>389433.81</v>
      </c>
    </row>
    <row r="12" spans="1:9" ht="12" customHeight="1" x14ac:dyDescent="0.2">
      <c r="A12" s="2" t="str">
        <f>"Mar "&amp;RIGHT(A6,4)</f>
        <v>Mar 2025</v>
      </c>
      <c r="B12" s="11">
        <v>1832213652.4300001</v>
      </c>
      <c r="C12" s="11" t="s">
        <v>417</v>
      </c>
      <c r="D12" s="11">
        <v>604290204.96000004</v>
      </c>
      <c r="E12" s="11">
        <v>441172539.56999999</v>
      </c>
      <c r="F12" s="11">
        <v>2982841.27</v>
      </c>
      <c r="G12" s="11">
        <v>120222437</v>
      </c>
      <c r="H12" s="11">
        <v>3000881675.23</v>
      </c>
      <c r="I12" s="11">
        <v>383294.17</v>
      </c>
    </row>
    <row r="13" spans="1:9" ht="12" customHeight="1" x14ac:dyDescent="0.2">
      <c r="A13" s="2" t="str">
        <f>"Apr "&amp;RIGHT(A6,4)</f>
        <v>Apr 2025</v>
      </c>
      <c r="B13" s="11">
        <v>1927457704.4100001</v>
      </c>
      <c r="C13" s="11" t="s">
        <v>417</v>
      </c>
      <c r="D13" s="11">
        <v>648415978.41999996</v>
      </c>
      <c r="E13" s="11">
        <v>378982164.02999997</v>
      </c>
      <c r="F13" s="11">
        <v>385938.97</v>
      </c>
      <c r="G13" s="11" t="s">
        <v>417</v>
      </c>
      <c r="H13" s="11">
        <v>2955241785.8299999</v>
      </c>
      <c r="I13" s="11">
        <v>416043.05</v>
      </c>
    </row>
    <row r="14" spans="1:9" ht="12" customHeight="1" x14ac:dyDescent="0.2">
      <c r="A14" s="2" t="str">
        <f>"May "&amp;RIGHT(A6,4)</f>
        <v>May 2025</v>
      </c>
      <c r="B14" s="11">
        <v>1812406059.75</v>
      </c>
      <c r="C14" s="11" t="s">
        <v>417</v>
      </c>
      <c r="D14" s="11">
        <v>629818412.35000002</v>
      </c>
      <c r="E14" s="11">
        <v>358919163.86000001</v>
      </c>
      <c r="F14" s="11">
        <v>7940795.8099999996</v>
      </c>
      <c r="G14" s="11" t="s">
        <v>417</v>
      </c>
      <c r="H14" s="11">
        <v>2809084431.77</v>
      </c>
      <c r="I14" s="11">
        <v>409996.54</v>
      </c>
    </row>
    <row r="15" spans="1:9" ht="12" customHeight="1" x14ac:dyDescent="0.2">
      <c r="A15" s="2" t="str">
        <f>"Jun "&amp;RIGHT(A6,4)</f>
        <v>Jun 2025</v>
      </c>
      <c r="B15" s="11">
        <v>430842415.41000003</v>
      </c>
      <c r="C15" s="11" t="s">
        <v>417</v>
      </c>
      <c r="D15" s="11">
        <v>158970952.06</v>
      </c>
      <c r="E15" s="11">
        <v>330536883</v>
      </c>
      <c r="F15" s="11">
        <v>244309105.09999999</v>
      </c>
      <c r="G15" s="11">
        <v>127399750</v>
      </c>
      <c r="H15" s="11">
        <v>1292059105.5699999</v>
      </c>
      <c r="I15" s="11">
        <v>172457.82</v>
      </c>
    </row>
    <row r="16" spans="1:9" ht="12" customHeight="1" x14ac:dyDescent="0.2">
      <c r="A16" s="2" t="str">
        <f>"Jul "&amp;RIGHT(A6,4)</f>
        <v>Jul 2025</v>
      </c>
      <c r="B16" s="11">
        <v>266903280.05500001</v>
      </c>
      <c r="C16" s="11" t="s">
        <v>417</v>
      </c>
      <c r="D16" s="11">
        <v>40777894.479999997</v>
      </c>
      <c r="E16" s="11">
        <v>246622085.00999999</v>
      </c>
      <c r="F16" s="11">
        <v>320664722.58999997</v>
      </c>
      <c r="G16" s="11" t="s">
        <v>417</v>
      </c>
      <c r="H16" s="11">
        <v>874967982.13499999</v>
      </c>
      <c r="I16" s="11">
        <v>245327.53</v>
      </c>
    </row>
    <row r="17" spans="1:9" ht="12" customHeight="1" x14ac:dyDescent="0.2">
      <c r="A17" s="2" t="str">
        <f>"Aug "&amp;RIGHT(A6,4)</f>
        <v>Aug 2025</v>
      </c>
      <c r="B17" s="11">
        <v>1248016744.96</v>
      </c>
      <c r="C17" s="11" t="s">
        <v>417</v>
      </c>
      <c r="D17" s="11">
        <v>359250436.5</v>
      </c>
      <c r="E17" s="11">
        <v>286390542.19999999</v>
      </c>
      <c r="F17" s="11">
        <v>86667319.540000007</v>
      </c>
      <c r="G17" s="11" t="s">
        <v>417</v>
      </c>
      <c r="H17" s="11">
        <v>1980325043.2</v>
      </c>
      <c r="I17" s="11">
        <v>197870.17499999999</v>
      </c>
    </row>
    <row r="18" spans="1:9" ht="12" customHeight="1" x14ac:dyDescent="0.2">
      <c r="A18" s="2" t="str">
        <f>"Sep "&amp;RIGHT(A6,4)</f>
        <v>Sep 2025</v>
      </c>
      <c r="B18" s="11">
        <v>2253162269.1199999</v>
      </c>
      <c r="C18" s="11" t="s">
        <v>417</v>
      </c>
      <c r="D18" s="11">
        <v>730033837.08000004</v>
      </c>
      <c r="E18" s="11">
        <v>470296075.85000002</v>
      </c>
      <c r="F18" s="11">
        <v>72967439.909999996</v>
      </c>
      <c r="G18" s="11">
        <v>255402182</v>
      </c>
      <c r="H18" s="11">
        <v>3781861803.96</v>
      </c>
      <c r="I18" s="11">
        <v>427156.6875</v>
      </c>
    </row>
    <row r="19" spans="1:9" ht="12" customHeight="1" x14ac:dyDescent="0.2">
      <c r="A19" s="12" t="s">
        <v>55</v>
      </c>
      <c r="B19" s="13">
        <v>18899229580.165001</v>
      </c>
      <c r="C19" s="13" t="s">
        <v>417</v>
      </c>
      <c r="D19" s="13">
        <v>6076746327.1700001</v>
      </c>
      <c r="E19" s="13">
        <v>4257079217.5799999</v>
      </c>
      <c r="F19" s="13">
        <v>739889995.27999997</v>
      </c>
      <c r="G19" s="13">
        <v>651854735</v>
      </c>
      <c r="H19" s="13">
        <v>30624799855.195</v>
      </c>
      <c r="I19" s="13">
        <v>4249044.6325000003</v>
      </c>
    </row>
    <row r="20" spans="1:9" ht="12" customHeight="1" x14ac:dyDescent="0.2">
      <c r="A20" s="14" t="s">
        <v>419</v>
      </c>
      <c r="B20" s="15">
        <v>12887898810.870001</v>
      </c>
      <c r="C20" s="15" t="s">
        <v>417</v>
      </c>
      <c r="D20" s="15">
        <v>4157894794.6999998</v>
      </c>
      <c r="E20" s="15">
        <v>2564314467.6599998</v>
      </c>
      <c r="F20" s="15">
        <v>7340612.3300000001</v>
      </c>
      <c r="G20" s="15">
        <v>269052803</v>
      </c>
      <c r="H20" s="15">
        <v>19886501488.560001</v>
      </c>
      <c r="I20" s="15">
        <v>2796235.88</v>
      </c>
    </row>
    <row r="21" spans="1:9" ht="12" customHeight="1" x14ac:dyDescent="0.2">
      <c r="A21" s="3" t="str">
        <f>"FY "&amp;RIGHT(A6,4)+1</f>
        <v>FY 2026</v>
      </c>
    </row>
    <row r="22" spans="1:9" ht="12" customHeight="1" x14ac:dyDescent="0.2">
      <c r="A22" s="2" t="str">
        <f>"Oct "&amp;RIGHT(A6,4)</f>
        <v>Oct 2025</v>
      </c>
      <c r="B22" s="11">
        <v>2315268036.0349998</v>
      </c>
      <c r="C22" s="11" t="s">
        <v>417</v>
      </c>
      <c r="D22" s="11">
        <v>736794215.24000001</v>
      </c>
      <c r="E22" s="11">
        <v>405920990.62</v>
      </c>
      <c r="F22" s="11">
        <v>39468.410000000003</v>
      </c>
      <c r="G22" s="11" t="s">
        <v>417</v>
      </c>
      <c r="H22" s="11">
        <v>3458022710.3049998</v>
      </c>
      <c r="I22" s="11">
        <v>423634.64250000002</v>
      </c>
    </row>
    <row r="23" spans="1:9" ht="12" customHeight="1" x14ac:dyDescent="0.2">
      <c r="A23" s="2" t="str">
        <f>"Nov "&amp;RIGHT(A6,4)</f>
        <v>Nov 2025</v>
      </c>
      <c r="B23" s="11">
        <v>1698942825.4749999</v>
      </c>
      <c r="C23" s="11" t="s">
        <v>417</v>
      </c>
      <c r="D23" s="11">
        <v>551257312.71000004</v>
      </c>
      <c r="E23" s="11">
        <v>311089111.37</v>
      </c>
      <c r="F23" s="11">
        <v>10237.969999999999</v>
      </c>
      <c r="G23" s="11" t="s">
        <v>417</v>
      </c>
      <c r="H23" s="11">
        <v>2561299487.5250001</v>
      </c>
      <c r="I23" s="11">
        <v>326623.64750000002</v>
      </c>
    </row>
    <row r="24" spans="1:9" ht="12" customHeight="1" x14ac:dyDescent="0.2">
      <c r="A24" s="2" t="str">
        <f>"Dec "&amp;RIGHT(A6,4)</f>
        <v>Dec 2025</v>
      </c>
      <c r="B24" s="11">
        <v>1588675867.76</v>
      </c>
      <c r="C24" s="11" t="s">
        <v>417</v>
      </c>
      <c r="D24" s="11">
        <v>505096973.62</v>
      </c>
      <c r="E24" s="11">
        <v>388396404.50999999</v>
      </c>
      <c r="F24" s="11">
        <v>2354019.69</v>
      </c>
      <c r="G24" s="11">
        <v>154090847</v>
      </c>
      <c r="H24" s="11">
        <v>2638614112.5799999</v>
      </c>
      <c r="I24" s="11">
        <v>299010.36249999999</v>
      </c>
    </row>
    <row r="25" spans="1:9" ht="12" customHeight="1" x14ac:dyDescent="0.2">
      <c r="A25" s="2" t="str">
        <f>"Jan "&amp;RIGHT(A6,4)+1</f>
        <v>Jan 2026</v>
      </c>
      <c r="B25" s="11">
        <v>1765586313.2449999</v>
      </c>
      <c r="C25" s="11" t="s">
        <v>417</v>
      </c>
      <c r="D25" s="11">
        <v>551153142.38999999</v>
      </c>
      <c r="E25" s="11">
        <v>332772982.81</v>
      </c>
      <c r="F25" s="11">
        <v>909278.01</v>
      </c>
      <c r="G25" s="11" t="s">
        <v>417</v>
      </c>
      <c r="H25" s="11">
        <v>2650421716.4549999</v>
      </c>
      <c r="I25" s="11">
        <v>359210.315</v>
      </c>
    </row>
    <row r="26" spans="1:9" ht="12" customHeight="1" x14ac:dyDescent="0.2">
      <c r="A26" s="2" t="str">
        <f>"Feb "&amp;RIGHT(A6,4)+1</f>
        <v>Feb 2026</v>
      </c>
      <c r="B26" s="11">
        <v>1846788055.9949999</v>
      </c>
      <c r="C26" s="11" t="s">
        <v>417</v>
      </c>
      <c r="D26" s="11">
        <v>599050987.05999994</v>
      </c>
      <c r="E26" s="11">
        <v>347979651.62</v>
      </c>
      <c r="F26" s="11">
        <v>243428.53</v>
      </c>
      <c r="G26" s="11" t="s">
        <v>417</v>
      </c>
      <c r="H26" s="11">
        <v>2794062123.2049999</v>
      </c>
      <c r="I26" s="11">
        <v>360627.875</v>
      </c>
    </row>
    <row r="27" spans="1:9" ht="12" customHeight="1" x14ac:dyDescent="0.2">
      <c r="A27" s="2" t="str">
        <f>"Mar "&amp;RIGHT(A6,4)+1</f>
        <v>Mar 2026</v>
      </c>
      <c r="B27" s="11">
        <v>1926198623.9849999</v>
      </c>
      <c r="C27" s="11" t="s">
        <v>417</v>
      </c>
      <c r="D27" s="11">
        <v>643654852.83000004</v>
      </c>
      <c r="E27" s="11">
        <v>471327285.05000001</v>
      </c>
      <c r="F27" s="11">
        <v>3892409.42</v>
      </c>
      <c r="G27" s="11">
        <v>105898878</v>
      </c>
      <c r="H27" s="11">
        <v>3150972049.2849998</v>
      </c>
      <c r="I27" s="11">
        <v>380208.815</v>
      </c>
    </row>
    <row r="28" spans="1:9" ht="12" customHeight="1" x14ac:dyDescent="0.2">
      <c r="A28" s="2" t="str">
        <f>"Apr "&amp;RIGHT(A6,4)+1</f>
        <v>Apr 2026</v>
      </c>
      <c r="B28" s="11">
        <v>1955327894.2449999</v>
      </c>
      <c r="C28" s="11" t="s">
        <v>417</v>
      </c>
      <c r="D28" s="11">
        <v>656286984.29999995</v>
      </c>
      <c r="E28" s="11">
        <v>378893584.88</v>
      </c>
      <c r="F28" s="11">
        <v>176748.77</v>
      </c>
      <c r="G28" s="11" t="s">
        <v>417</v>
      </c>
      <c r="H28" s="11">
        <v>2990685212.1950002</v>
      </c>
      <c r="I28" s="11">
        <v>380053.95750000002</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9" ht="12" customHeight="1" x14ac:dyDescent="0.2">
      <c r="A33" s="2" t="str">
        <f>"Sep "&amp;RIGHT(A6,4)+1</f>
        <v>Sep 2026</v>
      </c>
      <c r="B33" s="11" t="s">
        <v>417</v>
      </c>
      <c r="C33" s="11" t="s">
        <v>417</v>
      </c>
      <c r="D33" s="11" t="s">
        <v>417</v>
      </c>
      <c r="E33" s="11" t="s">
        <v>417</v>
      </c>
      <c r="F33" s="11" t="s">
        <v>417</v>
      </c>
      <c r="G33" s="11" t="s">
        <v>417</v>
      </c>
      <c r="H33" s="11" t="s">
        <v>417</v>
      </c>
      <c r="I33" s="11" t="s">
        <v>417</v>
      </c>
    </row>
    <row r="34" spans="1:9" ht="12" customHeight="1" x14ac:dyDescent="0.2">
      <c r="A34" s="12" t="s">
        <v>55</v>
      </c>
      <c r="B34" s="13">
        <v>13096787616.74</v>
      </c>
      <c r="C34" s="13" t="s">
        <v>417</v>
      </c>
      <c r="D34" s="13">
        <v>4243294468.1500001</v>
      </c>
      <c r="E34" s="13">
        <v>2636380010.8600001</v>
      </c>
      <c r="F34" s="13">
        <v>7625590.7999999998</v>
      </c>
      <c r="G34" s="13">
        <v>259989725</v>
      </c>
      <c r="H34" s="13">
        <v>20244077411.549999</v>
      </c>
      <c r="I34" s="13">
        <v>2529369.6150000002</v>
      </c>
    </row>
    <row r="35" spans="1:9" ht="12" customHeight="1" x14ac:dyDescent="0.2">
      <c r="A35" s="14" t="str">
        <f>"Total "&amp;MID(A20,7,LEN(A20)-13)&amp;" Months"</f>
        <v>Total 7 Months</v>
      </c>
      <c r="B35" s="15">
        <v>13096787616.74</v>
      </c>
      <c r="C35" s="15" t="s">
        <v>417</v>
      </c>
      <c r="D35" s="15">
        <v>4243294468.1500001</v>
      </c>
      <c r="E35" s="15">
        <v>2636380010.8600001</v>
      </c>
      <c r="F35" s="15">
        <v>7625590.7999999998</v>
      </c>
      <c r="G35" s="15">
        <v>259989725</v>
      </c>
      <c r="H35" s="15">
        <v>20244077411.549999</v>
      </c>
      <c r="I35" s="15">
        <v>2529369.6150000002</v>
      </c>
    </row>
    <row r="36" spans="1:9" ht="12" customHeight="1" x14ac:dyDescent="0.2">
      <c r="A36" s="75"/>
      <c r="B36" s="75"/>
      <c r="C36" s="75"/>
      <c r="D36" s="75"/>
      <c r="E36" s="75"/>
      <c r="F36" s="75"/>
      <c r="G36" s="75"/>
      <c r="H36" s="75"/>
      <c r="I36" s="75"/>
    </row>
    <row r="37" spans="1:9" ht="261.75" customHeight="1" x14ac:dyDescent="0.2">
      <c r="A37" s="76" t="s">
        <v>414</v>
      </c>
      <c r="B37" s="76"/>
      <c r="C37" s="76"/>
      <c r="D37" s="76"/>
      <c r="E37" s="76"/>
      <c r="F37" s="76"/>
      <c r="G37" s="76"/>
      <c r="H37" s="76"/>
      <c r="I37" s="76"/>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I37"/>
  <sheetViews>
    <sheetView showGridLines="0" zoomScaleNormal="100" workbookViewId="0">
      <selection activeCell="I1" sqref="I1"/>
    </sheetView>
  </sheetViews>
  <sheetFormatPr defaultRowHeight="12.75" x14ac:dyDescent="0.2"/>
  <cols>
    <col min="1" max="1" width="12.140625" customWidth="1"/>
    <col min="2" max="5" width="11.42578125" customWidth="1"/>
    <col min="6" max="7" width="12.7109375" customWidth="1"/>
    <col min="8" max="8" width="15.7109375" customWidth="1"/>
    <col min="9" max="9" width="19.28515625" customWidth="1"/>
  </cols>
  <sheetData>
    <row r="1" spans="1:9" ht="12" customHeight="1" x14ac:dyDescent="0.2">
      <c r="A1" s="77" t="s">
        <v>438</v>
      </c>
      <c r="B1" s="77"/>
      <c r="C1" s="77"/>
      <c r="D1" s="77"/>
      <c r="E1" s="77"/>
      <c r="F1" s="77"/>
      <c r="G1" s="77"/>
      <c r="H1" s="87"/>
      <c r="I1" s="74">
        <v>46213</v>
      </c>
    </row>
    <row r="2" spans="1:9" ht="12" customHeight="1" x14ac:dyDescent="0.2">
      <c r="A2" s="78" t="s">
        <v>255</v>
      </c>
      <c r="B2" s="78"/>
      <c r="C2" s="78"/>
      <c r="D2" s="78"/>
      <c r="E2" s="78"/>
      <c r="F2" s="78"/>
      <c r="G2" s="78"/>
      <c r="H2" s="5"/>
      <c r="I2" s="1"/>
    </row>
    <row r="3" spans="1:9" ht="24" customHeight="1" x14ac:dyDescent="0.2">
      <c r="A3" s="79" t="s">
        <v>50</v>
      </c>
      <c r="B3" s="83" t="s">
        <v>256</v>
      </c>
      <c r="C3" s="83" t="s">
        <v>257</v>
      </c>
      <c r="D3" s="83" t="s">
        <v>141</v>
      </c>
      <c r="E3" s="83" t="s">
        <v>191</v>
      </c>
      <c r="F3" s="83" t="s">
        <v>372</v>
      </c>
      <c r="G3" s="83" t="s">
        <v>321</v>
      </c>
      <c r="H3" s="83" t="s">
        <v>373</v>
      </c>
      <c r="I3" s="86" t="s">
        <v>322</v>
      </c>
    </row>
    <row r="4" spans="1:9" ht="24" customHeight="1" x14ac:dyDescent="0.2">
      <c r="A4" s="80"/>
      <c r="B4" s="82"/>
      <c r="C4" s="82"/>
      <c r="D4" s="82"/>
      <c r="E4" s="82"/>
      <c r="F4" s="82"/>
      <c r="G4" s="82"/>
      <c r="H4" s="82"/>
      <c r="I4" s="81"/>
    </row>
    <row r="5" spans="1:9" ht="12" customHeight="1" x14ac:dyDescent="0.2">
      <c r="A5" s="1"/>
      <c r="B5" s="75" t="str">
        <f>REPT("-",79)&amp;" Dollars "&amp;REPT("-",79)</f>
        <v>------------------------------------------------------------------------------- Dollars -------------------------------------------------------------------------------</v>
      </c>
      <c r="C5" s="75"/>
      <c r="D5" s="75"/>
      <c r="E5" s="75"/>
      <c r="F5" s="75"/>
      <c r="G5" s="75"/>
      <c r="H5" s="75"/>
      <c r="I5" s="75"/>
    </row>
    <row r="6" spans="1:9" ht="12" customHeight="1" x14ac:dyDescent="0.2">
      <c r="A6" s="3" t="s">
        <v>418</v>
      </c>
    </row>
    <row r="7" spans="1:9" ht="12" customHeight="1" x14ac:dyDescent="0.2">
      <c r="A7" s="2" t="str">
        <f>"Oct "&amp;RIGHT(A6,4)-1</f>
        <v>Oct 2024</v>
      </c>
      <c r="B7" s="11" t="s">
        <v>417</v>
      </c>
      <c r="C7" s="11" t="s">
        <v>417</v>
      </c>
      <c r="D7" s="11" t="s">
        <v>417</v>
      </c>
      <c r="E7" s="11" t="s">
        <v>417</v>
      </c>
      <c r="F7" s="11">
        <v>198144647.38999999</v>
      </c>
      <c r="G7" s="11">
        <v>6727854</v>
      </c>
      <c r="H7" s="11" t="s">
        <v>417</v>
      </c>
      <c r="I7" s="11">
        <v>13325748418.373501</v>
      </c>
    </row>
    <row r="8" spans="1:9" ht="12" customHeight="1" x14ac:dyDescent="0.2">
      <c r="A8" s="2" t="str">
        <f>"Nov "&amp;RIGHT(A6,4)-1</f>
        <v>Nov 2024</v>
      </c>
      <c r="B8" s="11">
        <v>80481.600000000006</v>
      </c>
      <c r="C8" s="11" t="s">
        <v>417</v>
      </c>
      <c r="D8" s="11" t="s">
        <v>417</v>
      </c>
      <c r="E8" s="11" t="s">
        <v>417</v>
      </c>
      <c r="F8" s="11">
        <v>175741344.49000001</v>
      </c>
      <c r="G8" s="11">
        <v>16336095</v>
      </c>
      <c r="H8" s="11" t="s">
        <v>417</v>
      </c>
      <c r="I8" s="11">
        <v>11807429305.082701</v>
      </c>
    </row>
    <row r="9" spans="1:9" ht="12" customHeight="1" x14ac:dyDescent="0.2">
      <c r="A9" s="2" t="str">
        <f>"Dec "&amp;RIGHT(A6,4)-1</f>
        <v>Dec 2024</v>
      </c>
      <c r="B9" s="11">
        <v>20102.02</v>
      </c>
      <c r="C9" s="11" t="s">
        <v>417</v>
      </c>
      <c r="D9" s="11" t="s">
        <v>417</v>
      </c>
      <c r="E9" s="11" t="s">
        <v>417</v>
      </c>
      <c r="F9" s="11">
        <v>175505592.31</v>
      </c>
      <c r="G9" s="11">
        <v>14240273</v>
      </c>
      <c r="H9" s="11" t="s">
        <v>417</v>
      </c>
      <c r="I9" s="11">
        <v>13066675913.897699</v>
      </c>
    </row>
    <row r="10" spans="1:9" ht="12" customHeight="1" x14ac:dyDescent="0.2">
      <c r="A10" s="2" t="str">
        <f>"Jan "&amp;RIGHT(A6,4)</f>
        <v>Jan 2025</v>
      </c>
      <c r="B10" s="11" t="s">
        <v>417</v>
      </c>
      <c r="C10" s="11" t="s">
        <v>417</v>
      </c>
      <c r="D10" s="11" t="s">
        <v>417</v>
      </c>
      <c r="E10" s="11" t="s">
        <v>417</v>
      </c>
      <c r="F10" s="11">
        <v>128668908.83</v>
      </c>
      <c r="G10" s="11">
        <v>14237741</v>
      </c>
      <c r="H10" s="11" t="s">
        <v>417</v>
      </c>
      <c r="I10" s="11">
        <v>11458024399.692801</v>
      </c>
    </row>
    <row r="11" spans="1:9" ht="12" customHeight="1" x14ac:dyDescent="0.2">
      <c r="A11" s="2" t="str">
        <f>"Feb "&amp;RIGHT(A6,4)</f>
        <v>Feb 2025</v>
      </c>
      <c r="B11" s="11" t="s">
        <v>417</v>
      </c>
      <c r="C11" s="11" t="s">
        <v>417</v>
      </c>
      <c r="D11" s="11" t="s">
        <v>417</v>
      </c>
      <c r="E11" s="11" t="s">
        <v>417</v>
      </c>
      <c r="F11" s="11">
        <v>96539729.920000002</v>
      </c>
      <c r="G11" s="11">
        <v>13849353</v>
      </c>
      <c r="H11" s="11" t="s">
        <v>417</v>
      </c>
      <c r="I11" s="11">
        <v>11388447144.9107</v>
      </c>
    </row>
    <row r="12" spans="1:9" ht="12" customHeight="1" x14ac:dyDescent="0.2">
      <c r="A12" s="2" t="str">
        <f>"Mar "&amp;RIGHT(A6,4)</f>
        <v>Mar 2025</v>
      </c>
      <c r="B12" s="11" t="s">
        <v>417</v>
      </c>
      <c r="C12" s="11" t="s">
        <v>417</v>
      </c>
      <c r="D12" s="11" t="s">
        <v>417</v>
      </c>
      <c r="E12" s="11" t="s">
        <v>417</v>
      </c>
      <c r="F12" s="11">
        <v>113402037.33</v>
      </c>
      <c r="G12" s="11">
        <v>12369418</v>
      </c>
      <c r="H12" s="11" t="s">
        <v>417</v>
      </c>
      <c r="I12" s="11">
        <v>13128934631.4562</v>
      </c>
    </row>
    <row r="13" spans="1:9" ht="12" customHeight="1" x14ac:dyDescent="0.2">
      <c r="A13" s="2" t="str">
        <f>"Apr "&amp;RIGHT(A6,4)</f>
        <v>Apr 2025</v>
      </c>
      <c r="B13" s="11" t="s">
        <v>417</v>
      </c>
      <c r="C13" s="11" t="s">
        <v>417</v>
      </c>
      <c r="D13" s="11" t="s">
        <v>417</v>
      </c>
      <c r="E13" s="11" t="s">
        <v>417</v>
      </c>
      <c r="F13" s="11">
        <v>95445488.760000005</v>
      </c>
      <c r="G13" s="11">
        <v>14572662</v>
      </c>
      <c r="H13" s="11" t="s">
        <v>417</v>
      </c>
      <c r="I13" s="11">
        <v>11650177957.6096</v>
      </c>
    </row>
    <row r="14" spans="1:9" ht="12" customHeight="1" x14ac:dyDescent="0.2">
      <c r="A14" s="2" t="str">
        <f>"May "&amp;RIGHT(A6,4)</f>
        <v>May 2025</v>
      </c>
      <c r="B14" s="11" t="s">
        <v>417</v>
      </c>
      <c r="C14" s="11" t="s">
        <v>417</v>
      </c>
      <c r="D14" s="11" t="s">
        <v>417</v>
      </c>
      <c r="E14" s="11" t="s">
        <v>417</v>
      </c>
      <c r="F14" s="11">
        <v>108990524.45</v>
      </c>
      <c r="G14" s="11">
        <v>15192049</v>
      </c>
      <c r="H14" s="11" t="s">
        <v>417</v>
      </c>
      <c r="I14" s="11">
        <v>11451107594.652599</v>
      </c>
    </row>
    <row r="15" spans="1:9" ht="12" customHeight="1" x14ac:dyDescent="0.2">
      <c r="A15" s="2" t="str">
        <f>"Jun "&amp;RIGHT(A6,4)</f>
        <v>Jun 2025</v>
      </c>
      <c r="B15" s="11" t="s">
        <v>417</v>
      </c>
      <c r="C15" s="11" t="s">
        <v>417</v>
      </c>
      <c r="D15" s="11" t="s">
        <v>417</v>
      </c>
      <c r="E15" s="11" t="s">
        <v>417</v>
      </c>
      <c r="F15" s="11">
        <v>154244560.66999999</v>
      </c>
      <c r="G15" s="11">
        <v>11184553</v>
      </c>
      <c r="H15" s="11" t="s">
        <v>417</v>
      </c>
      <c r="I15" s="11">
        <v>11446427907.684799</v>
      </c>
    </row>
    <row r="16" spans="1:9" ht="12" customHeight="1" x14ac:dyDescent="0.2">
      <c r="A16" s="2" t="str">
        <f>"Jul "&amp;RIGHT(A6,4)</f>
        <v>Jul 2025</v>
      </c>
      <c r="B16" s="11" t="s">
        <v>417</v>
      </c>
      <c r="C16" s="11" t="s">
        <v>417</v>
      </c>
      <c r="D16" s="11" t="s">
        <v>417</v>
      </c>
      <c r="E16" s="11" t="s">
        <v>417</v>
      </c>
      <c r="F16" s="11">
        <v>119218623.29000001</v>
      </c>
      <c r="G16" s="11">
        <v>8636647</v>
      </c>
      <c r="H16" s="11" t="s">
        <v>417</v>
      </c>
      <c r="I16" s="11">
        <v>9474670642.7276993</v>
      </c>
    </row>
    <row r="17" spans="1:9" ht="12" customHeight="1" x14ac:dyDescent="0.2">
      <c r="A17" s="2" t="str">
        <f>"Aug "&amp;RIGHT(A6,4)</f>
        <v>Aug 2025</v>
      </c>
      <c r="B17" s="11" t="s">
        <v>417</v>
      </c>
      <c r="C17" s="11" t="s">
        <v>417</v>
      </c>
      <c r="D17" s="11" t="s">
        <v>417</v>
      </c>
      <c r="E17" s="11" t="s">
        <v>417</v>
      </c>
      <c r="F17" s="11">
        <v>116412085.78</v>
      </c>
      <c r="G17" s="11">
        <v>11629562</v>
      </c>
      <c r="H17" s="11" t="s">
        <v>417</v>
      </c>
      <c r="I17" s="11">
        <v>10535142922.331301</v>
      </c>
    </row>
    <row r="18" spans="1:9" ht="12" customHeight="1" x14ac:dyDescent="0.2">
      <c r="A18" s="2" t="str">
        <f>"Sep "&amp;RIGHT(A6,4)</f>
        <v>Sep 2025</v>
      </c>
      <c r="B18" s="11" t="s">
        <v>417</v>
      </c>
      <c r="C18" s="11" t="s">
        <v>417</v>
      </c>
      <c r="D18" s="11" t="s">
        <v>417</v>
      </c>
      <c r="E18" s="11" t="s">
        <v>417</v>
      </c>
      <c r="F18" s="11">
        <v>191451357.41999999</v>
      </c>
      <c r="G18" s="11">
        <v>24894893</v>
      </c>
      <c r="H18" s="11" t="s">
        <v>417</v>
      </c>
      <c r="I18" s="11">
        <v>14690398965.7143</v>
      </c>
    </row>
    <row r="19" spans="1:9" ht="12" customHeight="1" x14ac:dyDescent="0.2">
      <c r="A19" s="12" t="s">
        <v>55</v>
      </c>
      <c r="B19" s="13">
        <v>100583.62</v>
      </c>
      <c r="C19" s="13" t="s">
        <v>417</v>
      </c>
      <c r="D19" s="13" t="s">
        <v>417</v>
      </c>
      <c r="E19" s="13" t="s">
        <v>417</v>
      </c>
      <c r="F19" s="13">
        <v>1673764900.6400001</v>
      </c>
      <c r="G19" s="13">
        <v>163871100</v>
      </c>
      <c r="H19" s="13" t="s">
        <v>417</v>
      </c>
      <c r="I19" s="13">
        <v>143423185804.13391</v>
      </c>
    </row>
    <row r="20" spans="1:9" ht="12" customHeight="1" x14ac:dyDescent="0.2">
      <c r="A20" s="14" t="s">
        <v>419</v>
      </c>
      <c r="B20" s="15">
        <v>100583.62</v>
      </c>
      <c r="C20" s="15" t="s">
        <v>417</v>
      </c>
      <c r="D20" s="15" t="s">
        <v>417</v>
      </c>
      <c r="E20" s="15" t="s">
        <v>417</v>
      </c>
      <c r="F20" s="15">
        <v>983447749.02999997</v>
      </c>
      <c r="G20" s="15">
        <v>92333396</v>
      </c>
      <c r="H20" s="15" t="s">
        <v>417</v>
      </c>
      <c r="I20" s="15">
        <v>85825437771.023193</v>
      </c>
    </row>
    <row r="21" spans="1:9" ht="12" customHeight="1" x14ac:dyDescent="0.2">
      <c r="A21" s="3" t="str">
        <f>"FY "&amp;RIGHT(A6,4)+1</f>
        <v>FY 2026</v>
      </c>
    </row>
    <row r="22" spans="1:9" ht="12" customHeight="1" x14ac:dyDescent="0.2">
      <c r="A22" s="2" t="str">
        <f>"Oct "&amp;RIGHT(A6,4)</f>
        <v>Oct 2025</v>
      </c>
      <c r="B22" s="11">
        <v>1858490.71</v>
      </c>
      <c r="C22" s="11" t="s">
        <v>417</v>
      </c>
      <c r="D22" s="11" t="s">
        <v>417</v>
      </c>
      <c r="E22" s="11" t="s">
        <v>417</v>
      </c>
      <c r="F22" s="11">
        <v>126911137.54000001</v>
      </c>
      <c r="G22" s="11">
        <v>35005</v>
      </c>
      <c r="H22" s="11" t="s">
        <v>417</v>
      </c>
      <c r="I22" s="11">
        <v>12545391740.662201</v>
      </c>
    </row>
    <row r="23" spans="1:9" ht="12" customHeight="1" x14ac:dyDescent="0.2">
      <c r="A23" s="2" t="str">
        <f>"Nov "&amp;RIGHT(A6,4)</f>
        <v>Nov 2025</v>
      </c>
      <c r="B23" s="11">
        <v>2111003.71</v>
      </c>
      <c r="C23" s="11" t="s">
        <v>417</v>
      </c>
      <c r="D23" s="11" t="s">
        <v>417</v>
      </c>
      <c r="E23" s="11" t="s">
        <v>417</v>
      </c>
      <c r="F23" s="11">
        <v>122544453.75</v>
      </c>
      <c r="G23" s="11">
        <v>15276567</v>
      </c>
      <c r="H23" s="11" t="s">
        <v>417</v>
      </c>
      <c r="I23" s="11">
        <v>11020381981.7918</v>
      </c>
    </row>
    <row r="24" spans="1:9" ht="12" customHeight="1" x14ac:dyDescent="0.2">
      <c r="A24" s="2" t="str">
        <f>"Dec "&amp;RIGHT(A6,4)</f>
        <v>Dec 2025</v>
      </c>
      <c r="B24" s="11">
        <v>1580970.34</v>
      </c>
      <c r="C24" s="11" t="s">
        <v>417</v>
      </c>
      <c r="D24" s="11" t="s">
        <v>417</v>
      </c>
      <c r="E24" s="11" t="s">
        <v>417</v>
      </c>
      <c r="F24" s="11">
        <v>150797039.44999999</v>
      </c>
      <c r="G24" s="11">
        <v>8392903</v>
      </c>
      <c r="H24" s="11" t="s">
        <v>417</v>
      </c>
      <c r="I24" s="11">
        <v>12241424924.414</v>
      </c>
    </row>
    <row r="25" spans="1:9" ht="12" customHeight="1" x14ac:dyDescent="0.2">
      <c r="A25" s="2" t="str">
        <f>"Jan "&amp;RIGHT(A6,4)+1</f>
        <v>Jan 2026</v>
      </c>
      <c r="B25" s="11" t="s">
        <v>417</v>
      </c>
      <c r="C25" s="11" t="s">
        <v>417</v>
      </c>
      <c r="D25" s="11" t="s">
        <v>417</v>
      </c>
      <c r="E25" s="11" t="s">
        <v>417</v>
      </c>
      <c r="F25" s="11">
        <v>63552194.670000002</v>
      </c>
      <c r="G25" s="11">
        <v>13619703</v>
      </c>
      <c r="H25" s="11" t="s">
        <v>417</v>
      </c>
      <c r="I25" s="11">
        <v>10637500454.814501</v>
      </c>
    </row>
    <row r="26" spans="1:9" ht="12" customHeight="1" x14ac:dyDescent="0.2">
      <c r="A26" s="2" t="str">
        <f>"Feb "&amp;RIGHT(A6,4)+1</f>
        <v>Feb 2026</v>
      </c>
      <c r="B26" s="11" t="s">
        <v>417</v>
      </c>
      <c r="C26" s="11" t="s">
        <v>417</v>
      </c>
      <c r="D26" s="11" t="s">
        <v>417</v>
      </c>
      <c r="E26" s="11" t="s">
        <v>417</v>
      </c>
      <c r="F26" s="11">
        <v>52970870.07</v>
      </c>
      <c r="G26" s="11">
        <v>8869884</v>
      </c>
      <c r="H26" s="11" t="s">
        <v>417</v>
      </c>
      <c r="I26" s="11">
        <v>10591455634.085899</v>
      </c>
    </row>
    <row r="27" spans="1:9" ht="12" customHeight="1" x14ac:dyDescent="0.2">
      <c r="A27" s="2" t="str">
        <f>"Mar "&amp;RIGHT(A6,4)+1</f>
        <v>Mar 2026</v>
      </c>
      <c r="B27" s="11" t="s">
        <v>417</v>
      </c>
      <c r="C27" s="11" t="s">
        <v>417</v>
      </c>
      <c r="D27" s="11" t="s">
        <v>417</v>
      </c>
      <c r="E27" s="11" t="s">
        <v>417</v>
      </c>
      <c r="F27" s="11">
        <v>94304513.870000005</v>
      </c>
      <c r="G27" s="11">
        <v>9145115</v>
      </c>
      <c r="H27" s="11" t="s">
        <v>417</v>
      </c>
      <c r="I27" s="11">
        <v>12369950140.7145</v>
      </c>
    </row>
    <row r="28" spans="1:9" ht="12" customHeight="1" x14ac:dyDescent="0.2">
      <c r="A28" s="2" t="str">
        <f>"Apr "&amp;RIGHT(A6,4)+1</f>
        <v>Apr 2026</v>
      </c>
      <c r="B28" s="11" t="s">
        <v>417</v>
      </c>
      <c r="C28" s="11" t="s">
        <v>417</v>
      </c>
      <c r="D28" s="11" t="s">
        <v>417</v>
      </c>
      <c r="E28" s="11" t="s">
        <v>417</v>
      </c>
      <c r="F28" s="11">
        <v>83295088.920000002</v>
      </c>
      <c r="G28" s="11">
        <v>10491909</v>
      </c>
      <c r="H28" s="11" t="s">
        <v>417</v>
      </c>
      <c r="I28" s="11">
        <v>10607647937.309299</v>
      </c>
    </row>
    <row r="29" spans="1:9" ht="12" customHeight="1" x14ac:dyDescent="0.2">
      <c r="A29" s="2" t="str">
        <f>"May "&amp;RIGHT(A6,4)+1</f>
        <v>May 2026</v>
      </c>
      <c r="B29" s="11" t="s">
        <v>417</v>
      </c>
      <c r="C29" s="11" t="s">
        <v>417</v>
      </c>
      <c r="D29" s="11" t="s">
        <v>417</v>
      </c>
      <c r="E29" s="11" t="s">
        <v>417</v>
      </c>
      <c r="F29" s="11" t="s">
        <v>417</v>
      </c>
      <c r="G29" s="11" t="s">
        <v>417</v>
      </c>
      <c r="H29" s="11" t="s">
        <v>417</v>
      </c>
      <c r="I29" s="11" t="s">
        <v>417</v>
      </c>
    </row>
    <row r="30" spans="1:9" ht="12" customHeight="1" x14ac:dyDescent="0.2">
      <c r="A30" s="2" t="str">
        <f>"Jun "&amp;RIGHT(A6,4)+1</f>
        <v>Jun 2026</v>
      </c>
      <c r="B30" s="11" t="s">
        <v>417</v>
      </c>
      <c r="C30" s="11" t="s">
        <v>417</v>
      </c>
      <c r="D30" s="11" t="s">
        <v>417</v>
      </c>
      <c r="E30" s="11" t="s">
        <v>417</v>
      </c>
      <c r="F30" s="11" t="s">
        <v>417</v>
      </c>
      <c r="G30" s="11" t="s">
        <v>417</v>
      </c>
      <c r="H30" s="11" t="s">
        <v>417</v>
      </c>
      <c r="I30" s="11" t="s">
        <v>417</v>
      </c>
    </row>
    <row r="31" spans="1:9" ht="12" customHeight="1" x14ac:dyDescent="0.2">
      <c r="A31" s="2" t="str">
        <f>"Jul "&amp;RIGHT(A6,4)+1</f>
        <v>Jul 2026</v>
      </c>
      <c r="B31" s="11" t="s">
        <v>417</v>
      </c>
      <c r="C31" s="11" t="s">
        <v>417</v>
      </c>
      <c r="D31" s="11" t="s">
        <v>417</v>
      </c>
      <c r="E31" s="11" t="s">
        <v>417</v>
      </c>
      <c r="F31" s="11" t="s">
        <v>417</v>
      </c>
      <c r="G31" s="11" t="s">
        <v>417</v>
      </c>
      <c r="H31" s="11" t="s">
        <v>417</v>
      </c>
      <c r="I31" s="11" t="s">
        <v>417</v>
      </c>
    </row>
    <row r="32" spans="1:9" ht="12" customHeight="1" x14ac:dyDescent="0.2">
      <c r="A32" s="2" t="str">
        <f>"Aug "&amp;RIGHT(A6,4)+1</f>
        <v>Aug 2026</v>
      </c>
      <c r="B32" s="11" t="s">
        <v>417</v>
      </c>
      <c r="C32" s="11" t="s">
        <v>417</v>
      </c>
      <c r="D32" s="11" t="s">
        <v>417</v>
      </c>
      <c r="E32" s="11" t="s">
        <v>417</v>
      </c>
      <c r="F32" s="11" t="s">
        <v>417</v>
      </c>
      <c r="G32" s="11" t="s">
        <v>417</v>
      </c>
      <c r="H32" s="11" t="s">
        <v>417</v>
      </c>
      <c r="I32" s="11" t="s">
        <v>417</v>
      </c>
    </row>
    <row r="33" spans="1:9" ht="12" customHeight="1" x14ac:dyDescent="0.2">
      <c r="A33" s="2" t="str">
        <f>"Sep "&amp;RIGHT(A6,4)+1</f>
        <v>Sep 2026</v>
      </c>
      <c r="B33" s="11" t="s">
        <v>417</v>
      </c>
      <c r="C33" s="11" t="s">
        <v>417</v>
      </c>
      <c r="D33" s="11" t="s">
        <v>417</v>
      </c>
      <c r="E33" s="11" t="s">
        <v>417</v>
      </c>
      <c r="F33" s="11" t="s">
        <v>417</v>
      </c>
      <c r="G33" s="11" t="s">
        <v>417</v>
      </c>
      <c r="H33" s="11" t="s">
        <v>417</v>
      </c>
      <c r="I33" s="11" t="s">
        <v>417</v>
      </c>
    </row>
    <row r="34" spans="1:9" ht="12" customHeight="1" x14ac:dyDescent="0.2">
      <c r="A34" s="12" t="s">
        <v>55</v>
      </c>
      <c r="B34" s="13">
        <v>5550464.7599999998</v>
      </c>
      <c r="C34" s="13" t="s">
        <v>417</v>
      </c>
      <c r="D34" s="13" t="s">
        <v>417</v>
      </c>
      <c r="E34" s="13" t="s">
        <v>417</v>
      </c>
      <c r="F34" s="13">
        <v>694375298.26999998</v>
      </c>
      <c r="G34" s="13">
        <v>65831086</v>
      </c>
      <c r="H34" s="13" t="s">
        <v>417</v>
      </c>
      <c r="I34" s="13">
        <v>80013752813.792206</v>
      </c>
    </row>
    <row r="35" spans="1:9" ht="12" customHeight="1" x14ac:dyDescent="0.2">
      <c r="A35" s="14" t="str">
        <f>"Total "&amp;MID(A20,7,LEN(A20)-13)&amp;" Months"</f>
        <v>Total 7 Months</v>
      </c>
      <c r="B35" s="15">
        <v>5550464.7599999998</v>
      </c>
      <c r="C35" s="15" t="s">
        <v>417</v>
      </c>
      <c r="D35" s="15" t="s">
        <v>417</v>
      </c>
      <c r="E35" s="15" t="s">
        <v>417</v>
      </c>
      <c r="F35" s="15">
        <v>694375298.26999998</v>
      </c>
      <c r="G35" s="15">
        <v>65831086</v>
      </c>
      <c r="H35" s="15" t="s">
        <v>417</v>
      </c>
      <c r="I35" s="15">
        <v>80013752813.792206</v>
      </c>
    </row>
    <row r="36" spans="1:9" ht="12" customHeight="1" x14ac:dyDescent="0.2">
      <c r="A36" s="75"/>
      <c r="B36" s="75"/>
      <c r="C36" s="75"/>
      <c r="D36" s="75"/>
      <c r="E36" s="75"/>
      <c r="F36" s="75"/>
      <c r="G36" s="75"/>
      <c r="H36" s="75"/>
      <c r="I36" s="75"/>
    </row>
    <row r="37" spans="1:9" ht="78.599999999999994" customHeight="1" x14ac:dyDescent="0.2">
      <c r="A37" s="76" t="s">
        <v>379</v>
      </c>
      <c r="B37" s="76"/>
      <c r="C37" s="76"/>
      <c r="D37" s="76"/>
      <c r="E37" s="76"/>
      <c r="F37" s="76"/>
      <c r="G37" s="76"/>
      <c r="H37" s="76"/>
      <c r="I37" s="76"/>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activeCell="Q1" sqref="Q1"/>
    </sheetView>
  </sheetViews>
  <sheetFormatPr defaultRowHeight="12.75" x14ac:dyDescent="0.2"/>
  <cols>
    <col min="1" max="1" width="10.7109375" style="1" customWidth="1"/>
    <col min="2" max="3" width="8.85546875" bestFit="1" customWidth="1"/>
    <col min="4" max="4" width="13.140625" customWidth="1"/>
    <col min="7" max="7" width="10.7109375" customWidth="1"/>
    <col min="10" max="10" width="10.7109375" customWidth="1"/>
    <col min="13" max="13" width="10.7109375" customWidth="1"/>
    <col min="14" max="15" width="8.85546875" bestFit="1" customWidth="1"/>
    <col min="16" max="16" width="8.7109375" customWidth="1"/>
    <col min="17" max="18" width="8.85546875" bestFit="1" customWidth="1"/>
    <col min="19" max="19" width="17.7109375" customWidth="1"/>
    <col min="245" max="245" width="10.42578125" customWidth="1"/>
    <col min="246" max="246" width="0.5703125" customWidth="1"/>
    <col min="247" max="248" width="8.85546875" bestFit="1" customWidth="1"/>
    <col min="250" max="250" width="4.7109375" customWidth="1"/>
    <col min="251" max="251" width="0.5703125" customWidth="1"/>
    <col min="255" max="255" width="4.7109375" customWidth="1"/>
    <col min="256" max="256" width="0.5703125" customWidth="1"/>
    <col min="260" max="260" width="4.7109375" customWidth="1"/>
    <col min="261" max="261" width="0.5703125" customWidth="1"/>
    <col min="265" max="265" width="4.7109375" customWidth="1"/>
    <col min="266" max="266" width="0.5703125" customWidth="1"/>
    <col min="267" max="268" width="8.85546875" bestFit="1" customWidth="1"/>
    <col min="269" max="269" width="8.7109375" customWidth="1"/>
    <col min="270" max="270" width="4.7109375" customWidth="1"/>
    <col min="271" max="271" width="0.5703125" customWidth="1"/>
    <col min="272" max="273" width="8.85546875" bestFit="1" customWidth="1"/>
    <col min="274" max="274" width="8.7109375" customWidth="1"/>
    <col min="275" max="275" width="4.7109375" customWidth="1"/>
    <col min="501" max="501" width="10.42578125" customWidth="1"/>
    <col min="502" max="502" width="0.5703125" customWidth="1"/>
    <col min="503" max="504" width="8.85546875" bestFit="1" customWidth="1"/>
    <col min="506" max="506" width="4.7109375" customWidth="1"/>
    <col min="507" max="507" width="0.5703125" customWidth="1"/>
    <col min="511" max="511" width="4.7109375" customWidth="1"/>
    <col min="512" max="512" width="0.5703125" customWidth="1"/>
    <col min="516" max="516" width="4.7109375" customWidth="1"/>
    <col min="517" max="517" width="0.5703125" customWidth="1"/>
    <col min="521" max="521" width="4.7109375" customWidth="1"/>
    <col min="522" max="522" width="0.5703125" customWidth="1"/>
    <col min="523" max="524" width="8.85546875" bestFit="1" customWidth="1"/>
    <col min="525" max="525" width="8.7109375" customWidth="1"/>
    <col min="526" max="526" width="4.7109375" customWidth="1"/>
    <col min="527" max="527" width="0.5703125" customWidth="1"/>
    <col min="528" max="529" width="8.85546875" bestFit="1" customWidth="1"/>
    <col min="530" max="530" width="8.7109375" customWidth="1"/>
    <col min="531" max="531" width="4.7109375" customWidth="1"/>
    <col min="757" max="757" width="10.42578125" customWidth="1"/>
    <col min="758" max="758" width="0.5703125" customWidth="1"/>
    <col min="759" max="760" width="8.85546875" bestFit="1" customWidth="1"/>
    <col min="762" max="762" width="4.7109375" customWidth="1"/>
    <col min="763" max="763" width="0.5703125" customWidth="1"/>
    <col min="767" max="767" width="4.7109375" customWidth="1"/>
    <col min="768" max="768" width="0.5703125" customWidth="1"/>
    <col min="772" max="772" width="4.7109375" customWidth="1"/>
    <col min="773" max="773" width="0.5703125" customWidth="1"/>
    <col min="777" max="777" width="4.7109375" customWidth="1"/>
    <col min="778" max="778" width="0.5703125" customWidth="1"/>
    <col min="779" max="780" width="8.85546875" bestFit="1" customWidth="1"/>
    <col min="781" max="781" width="8.7109375" customWidth="1"/>
    <col min="782" max="782" width="4.7109375" customWidth="1"/>
    <col min="783" max="783" width="0.5703125" customWidth="1"/>
    <col min="784" max="785" width="8.85546875" bestFit="1" customWidth="1"/>
    <col min="786" max="786" width="8.7109375" customWidth="1"/>
    <col min="787" max="787" width="4.7109375" customWidth="1"/>
    <col min="1013" max="1013" width="10.42578125" customWidth="1"/>
    <col min="1014" max="1014" width="0.5703125" customWidth="1"/>
    <col min="1015" max="1016" width="8.85546875" bestFit="1" customWidth="1"/>
    <col min="1018" max="1018" width="4.7109375" customWidth="1"/>
    <col min="1019" max="1019" width="0.5703125" customWidth="1"/>
    <col min="1023" max="1023" width="4.7109375" customWidth="1"/>
    <col min="1024" max="1024" width="0.5703125" customWidth="1"/>
    <col min="1028" max="1028" width="4.7109375" customWidth="1"/>
    <col min="1029" max="1029" width="0.5703125" customWidth="1"/>
    <col min="1033" max="1033" width="4.7109375" customWidth="1"/>
    <col min="1034" max="1034" width="0.5703125" customWidth="1"/>
    <col min="1035" max="1036" width="8.85546875" bestFit="1" customWidth="1"/>
    <col min="1037" max="1037" width="8.7109375" customWidth="1"/>
    <col min="1038" max="1038" width="4.7109375" customWidth="1"/>
    <col min="1039" max="1039" width="0.5703125" customWidth="1"/>
    <col min="1040" max="1041" width="8.85546875" bestFit="1" customWidth="1"/>
    <col min="1042" max="1042" width="8.7109375" customWidth="1"/>
    <col min="1043" max="1043" width="4.7109375" customWidth="1"/>
    <col min="1269" max="1269" width="10.42578125" customWidth="1"/>
    <col min="1270" max="1270" width="0.5703125" customWidth="1"/>
    <col min="1271" max="1272" width="8.85546875" bestFit="1" customWidth="1"/>
    <col min="1274" max="1274" width="4.7109375" customWidth="1"/>
    <col min="1275" max="1275" width="0.5703125" customWidth="1"/>
    <col min="1279" max="1279" width="4.7109375" customWidth="1"/>
    <col min="1280" max="1280" width="0.5703125" customWidth="1"/>
    <col min="1284" max="1284" width="4.7109375" customWidth="1"/>
    <col min="1285" max="1285" width="0.5703125" customWidth="1"/>
    <col min="1289" max="1289" width="4.7109375" customWidth="1"/>
    <col min="1290" max="1290" width="0.5703125" customWidth="1"/>
    <col min="1291" max="1292" width="8.85546875" bestFit="1" customWidth="1"/>
    <col min="1293" max="1293" width="8.7109375" customWidth="1"/>
    <col min="1294" max="1294" width="4.7109375" customWidth="1"/>
    <col min="1295" max="1295" width="0.5703125" customWidth="1"/>
    <col min="1296" max="1297" width="8.85546875" bestFit="1" customWidth="1"/>
    <col min="1298" max="1298" width="8.7109375" customWidth="1"/>
    <col min="1299" max="1299" width="4.7109375" customWidth="1"/>
    <col min="1525" max="1525" width="10.42578125" customWidth="1"/>
    <col min="1526" max="1526" width="0.5703125" customWidth="1"/>
    <col min="1527" max="1528" width="8.85546875" bestFit="1" customWidth="1"/>
    <col min="1530" max="1530" width="4.7109375" customWidth="1"/>
    <col min="1531" max="1531" width="0.5703125" customWidth="1"/>
    <col min="1535" max="1535" width="4.7109375" customWidth="1"/>
    <col min="1536" max="1536" width="0.5703125" customWidth="1"/>
    <col min="1540" max="1540" width="4.7109375" customWidth="1"/>
    <col min="1541" max="1541" width="0.5703125" customWidth="1"/>
    <col min="1545" max="1545" width="4.7109375" customWidth="1"/>
    <col min="1546" max="1546" width="0.5703125" customWidth="1"/>
    <col min="1547" max="1548" width="8.85546875" bestFit="1" customWidth="1"/>
    <col min="1549" max="1549" width="8.7109375" customWidth="1"/>
    <col min="1550" max="1550" width="4.7109375" customWidth="1"/>
    <col min="1551" max="1551" width="0.5703125" customWidth="1"/>
    <col min="1552" max="1553" width="8.85546875" bestFit="1" customWidth="1"/>
    <col min="1554" max="1554" width="8.7109375" customWidth="1"/>
    <col min="1555" max="1555" width="4.7109375" customWidth="1"/>
    <col min="1781" max="1781" width="10.42578125" customWidth="1"/>
    <col min="1782" max="1782" width="0.5703125" customWidth="1"/>
    <col min="1783" max="1784" width="8.85546875" bestFit="1" customWidth="1"/>
    <col min="1786" max="1786" width="4.7109375" customWidth="1"/>
    <col min="1787" max="1787" width="0.5703125" customWidth="1"/>
    <col min="1791" max="1791" width="4.7109375" customWidth="1"/>
    <col min="1792" max="1792" width="0.5703125" customWidth="1"/>
    <col min="1796" max="1796" width="4.7109375" customWidth="1"/>
    <col min="1797" max="1797" width="0.5703125" customWidth="1"/>
    <col min="1801" max="1801" width="4.7109375" customWidth="1"/>
    <col min="1802" max="1802" width="0.5703125" customWidth="1"/>
    <col min="1803" max="1804" width="8.85546875" bestFit="1" customWidth="1"/>
    <col min="1805" max="1805" width="8.7109375" customWidth="1"/>
    <col min="1806" max="1806" width="4.7109375" customWidth="1"/>
    <col min="1807" max="1807" width="0.5703125" customWidth="1"/>
    <col min="1808" max="1809" width="8.85546875" bestFit="1" customWidth="1"/>
    <col min="1810" max="1810" width="8.7109375" customWidth="1"/>
    <col min="1811" max="1811" width="4.7109375" customWidth="1"/>
    <col min="2037" max="2037" width="10.42578125" customWidth="1"/>
    <col min="2038" max="2038" width="0.5703125" customWidth="1"/>
    <col min="2039" max="2040" width="8.85546875" bestFit="1" customWidth="1"/>
    <col min="2042" max="2042" width="4.7109375" customWidth="1"/>
    <col min="2043" max="2043" width="0.5703125" customWidth="1"/>
    <col min="2047" max="2047" width="4.7109375" customWidth="1"/>
    <col min="2048" max="2048" width="0.5703125" customWidth="1"/>
    <col min="2052" max="2052" width="4.7109375" customWidth="1"/>
    <col min="2053" max="2053" width="0.5703125" customWidth="1"/>
    <col min="2057" max="2057" width="4.7109375" customWidth="1"/>
    <col min="2058" max="2058" width="0.5703125" customWidth="1"/>
    <col min="2059" max="2060" width="8.85546875" bestFit="1" customWidth="1"/>
    <col min="2061" max="2061" width="8.7109375" customWidth="1"/>
    <col min="2062" max="2062" width="4.7109375" customWidth="1"/>
    <col min="2063" max="2063" width="0.5703125" customWidth="1"/>
    <col min="2064" max="2065" width="8.85546875" bestFit="1" customWidth="1"/>
    <col min="2066" max="2066" width="8.7109375" customWidth="1"/>
    <col min="2067" max="2067" width="4.7109375" customWidth="1"/>
    <col min="2293" max="2293" width="10.42578125" customWidth="1"/>
    <col min="2294" max="2294" width="0.5703125" customWidth="1"/>
    <col min="2295" max="2296" width="8.85546875" bestFit="1" customWidth="1"/>
    <col min="2298" max="2298" width="4.7109375" customWidth="1"/>
    <col min="2299" max="2299" width="0.5703125" customWidth="1"/>
    <col min="2303" max="2303" width="4.7109375" customWidth="1"/>
    <col min="2304" max="2304" width="0.5703125" customWidth="1"/>
    <col min="2308" max="2308" width="4.7109375" customWidth="1"/>
    <col min="2309" max="2309" width="0.5703125" customWidth="1"/>
    <col min="2313" max="2313" width="4.7109375" customWidth="1"/>
    <col min="2314" max="2314" width="0.5703125" customWidth="1"/>
    <col min="2315" max="2316" width="8.85546875" bestFit="1" customWidth="1"/>
    <col min="2317" max="2317" width="8.7109375" customWidth="1"/>
    <col min="2318" max="2318" width="4.7109375" customWidth="1"/>
    <col min="2319" max="2319" width="0.5703125" customWidth="1"/>
    <col min="2320" max="2321" width="8.85546875" bestFit="1" customWidth="1"/>
    <col min="2322" max="2322" width="8.7109375" customWidth="1"/>
    <col min="2323" max="2323" width="4.7109375" customWidth="1"/>
    <col min="2549" max="2549" width="10.42578125" customWidth="1"/>
    <col min="2550" max="2550" width="0.5703125" customWidth="1"/>
    <col min="2551" max="2552" width="8.85546875" bestFit="1" customWidth="1"/>
    <col min="2554" max="2554" width="4.7109375" customWidth="1"/>
    <col min="2555" max="2555" width="0.5703125" customWidth="1"/>
    <col min="2559" max="2559" width="4.7109375" customWidth="1"/>
    <col min="2560" max="2560" width="0.5703125" customWidth="1"/>
    <col min="2564" max="2564" width="4.7109375" customWidth="1"/>
    <col min="2565" max="2565" width="0.5703125" customWidth="1"/>
    <col min="2569" max="2569" width="4.7109375" customWidth="1"/>
    <col min="2570" max="2570" width="0.5703125" customWidth="1"/>
    <col min="2571" max="2572" width="8.85546875" bestFit="1" customWidth="1"/>
    <col min="2573" max="2573" width="8.7109375" customWidth="1"/>
    <col min="2574" max="2574" width="4.7109375" customWidth="1"/>
    <col min="2575" max="2575" width="0.5703125" customWidth="1"/>
    <col min="2576" max="2577" width="8.85546875" bestFit="1" customWidth="1"/>
    <col min="2578" max="2578" width="8.7109375" customWidth="1"/>
    <col min="2579" max="2579" width="4.7109375" customWidth="1"/>
    <col min="2805" max="2805" width="10.42578125" customWidth="1"/>
    <col min="2806" max="2806" width="0.5703125" customWidth="1"/>
    <col min="2807" max="2808" width="8.85546875" bestFit="1" customWidth="1"/>
    <col min="2810" max="2810" width="4.7109375" customWidth="1"/>
    <col min="2811" max="2811" width="0.5703125" customWidth="1"/>
    <col min="2815" max="2815" width="4.7109375" customWidth="1"/>
    <col min="2816" max="2816" width="0.5703125" customWidth="1"/>
    <col min="2820" max="2820" width="4.7109375" customWidth="1"/>
    <col min="2821" max="2821" width="0.5703125" customWidth="1"/>
    <col min="2825" max="2825" width="4.7109375" customWidth="1"/>
    <col min="2826" max="2826" width="0.5703125" customWidth="1"/>
    <col min="2827" max="2828" width="8.85546875" bestFit="1" customWidth="1"/>
    <col min="2829" max="2829" width="8.7109375" customWidth="1"/>
    <col min="2830" max="2830" width="4.7109375" customWidth="1"/>
    <col min="2831" max="2831" width="0.5703125" customWidth="1"/>
    <col min="2832" max="2833" width="8.85546875" bestFit="1" customWidth="1"/>
    <col min="2834" max="2834" width="8.7109375" customWidth="1"/>
    <col min="2835" max="2835" width="4.7109375" customWidth="1"/>
    <col min="3061" max="3061" width="10.42578125" customWidth="1"/>
    <col min="3062" max="3062" width="0.5703125" customWidth="1"/>
    <col min="3063" max="3064" width="8.85546875" bestFit="1" customWidth="1"/>
    <col min="3066" max="3066" width="4.7109375" customWidth="1"/>
    <col min="3067" max="3067" width="0.5703125" customWidth="1"/>
    <col min="3071" max="3071" width="4.7109375" customWidth="1"/>
    <col min="3072" max="3072" width="0.5703125" customWidth="1"/>
    <col min="3076" max="3076" width="4.7109375" customWidth="1"/>
    <col min="3077" max="3077" width="0.5703125" customWidth="1"/>
    <col min="3081" max="3081" width="4.7109375" customWidth="1"/>
    <col min="3082" max="3082" width="0.5703125" customWidth="1"/>
    <col min="3083" max="3084" width="8.85546875" bestFit="1" customWidth="1"/>
    <col min="3085" max="3085" width="8.7109375" customWidth="1"/>
    <col min="3086" max="3086" width="4.7109375" customWidth="1"/>
    <col min="3087" max="3087" width="0.5703125" customWidth="1"/>
    <col min="3088" max="3089" width="8.85546875" bestFit="1" customWidth="1"/>
    <col min="3090" max="3090" width="8.7109375" customWidth="1"/>
    <col min="3091" max="3091" width="4.7109375" customWidth="1"/>
    <col min="3317" max="3317" width="10.42578125" customWidth="1"/>
    <col min="3318" max="3318" width="0.5703125" customWidth="1"/>
    <col min="3319" max="3320" width="8.85546875" bestFit="1" customWidth="1"/>
    <col min="3322" max="3322" width="4.7109375" customWidth="1"/>
    <col min="3323" max="3323" width="0.5703125" customWidth="1"/>
    <col min="3327" max="3327" width="4.7109375" customWidth="1"/>
    <col min="3328" max="3328" width="0.5703125" customWidth="1"/>
    <col min="3332" max="3332" width="4.7109375" customWidth="1"/>
    <col min="3333" max="3333" width="0.5703125" customWidth="1"/>
    <col min="3337" max="3337" width="4.7109375" customWidth="1"/>
    <col min="3338" max="3338" width="0.5703125" customWidth="1"/>
    <col min="3339" max="3340" width="8.85546875" bestFit="1" customWidth="1"/>
    <col min="3341" max="3341" width="8.7109375" customWidth="1"/>
    <col min="3342" max="3342" width="4.7109375" customWidth="1"/>
    <col min="3343" max="3343" width="0.5703125" customWidth="1"/>
    <col min="3344" max="3345" width="8.85546875" bestFit="1" customWidth="1"/>
    <col min="3346" max="3346" width="8.7109375" customWidth="1"/>
    <col min="3347" max="3347" width="4.7109375" customWidth="1"/>
    <col min="3573" max="3573" width="10.42578125" customWidth="1"/>
    <col min="3574" max="3574" width="0.5703125" customWidth="1"/>
    <col min="3575" max="3576" width="8.85546875" bestFit="1" customWidth="1"/>
    <col min="3578" max="3578" width="4.7109375" customWidth="1"/>
    <col min="3579" max="3579" width="0.5703125" customWidth="1"/>
    <col min="3583" max="3583" width="4.7109375" customWidth="1"/>
    <col min="3584" max="3584" width="0.5703125" customWidth="1"/>
    <col min="3588" max="3588" width="4.7109375" customWidth="1"/>
    <col min="3589" max="3589" width="0.5703125" customWidth="1"/>
    <col min="3593" max="3593" width="4.7109375" customWidth="1"/>
    <col min="3594" max="3594" width="0.5703125" customWidth="1"/>
    <col min="3595" max="3596" width="8.85546875" bestFit="1" customWidth="1"/>
    <col min="3597" max="3597" width="8.7109375" customWidth="1"/>
    <col min="3598" max="3598" width="4.7109375" customWidth="1"/>
    <col min="3599" max="3599" width="0.5703125" customWidth="1"/>
    <col min="3600" max="3601" width="8.85546875" bestFit="1" customWidth="1"/>
    <col min="3602" max="3602" width="8.7109375" customWidth="1"/>
    <col min="3603" max="3603" width="4.7109375" customWidth="1"/>
    <col min="3829" max="3829" width="10.42578125" customWidth="1"/>
    <col min="3830" max="3830" width="0.5703125" customWidth="1"/>
    <col min="3831" max="3832" width="8.85546875" bestFit="1" customWidth="1"/>
    <col min="3834" max="3834" width="4.7109375" customWidth="1"/>
    <col min="3835" max="3835" width="0.5703125" customWidth="1"/>
    <col min="3839" max="3839" width="4.7109375" customWidth="1"/>
    <col min="3840" max="3840" width="0.5703125" customWidth="1"/>
    <col min="3844" max="3844" width="4.7109375" customWidth="1"/>
    <col min="3845" max="3845" width="0.5703125" customWidth="1"/>
    <col min="3849" max="3849" width="4.7109375" customWidth="1"/>
    <col min="3850" max="3850" width="0.5703125" customWidth="1"/>
    <col min="3851" max="3852" width="8.85546875" bestFit="1" customWidth="1"/>
    <col min="3853" max="3853" width="8.7109375" customWidth="1"/>
    <col min="3854" max="3854" width="4.7109375" customWidth="1"/>
    <col min="3855" max="3855" width="0.5703125" customWidth="1"/>
    <col min="3856" max="3857" width="8.85546875" bestFit="1" customWidth="1"/>
    <col min="3858" max="3858" width="8.7109375" customWidth="1"/>
    <col min="3859" max="3859" width="4.7109375" customWidth="1"/>
    <col min="4085" max="4085" width="10.42578125" customWidth="1"/>
    <col min="4086" max="4086" width="0.5703125" customWidth="1"/>
    <col min="4087" max="4088" width="8.85546875" bestFit="1" customWidth="1"/>
    <col min="4090" max="4090" width="4.7109375" customWidth="1"/>
    <col min="4091" max="4091" width="0.5703125" customWidth="1"/>
    <col min="4095" max="4095" width="4.7109375" customWidth="1"/>
    <col min="4096" max="4096" width="0.5703125" customWidth="1"/>
    <col min="4100" max="4100" width="4.7109375" customWidth="1"/>
    <col min="4101" max="4101" width="0.5703125" customWidth="1"/>
    <col min="4105" max="4105" width="4.7109375" customWidth="1"/>
    <col min="4106" max="4106" width="0.5703125" customWidth="1"/>
    <col min="4107" max="4108" width="8.85546875" bestFit="1" customWidth="1"/>
    <col min="4109" max="4109" width="8.7109375" customWidth="1"/>
    <col min="4110" max="4110" width="4.7109375" customWidth="1"/>
    <col min="4111" max="4111" width="0.5703125" customWidth="1"/>
    <col min="4112" max="4113" width="8.85546875" bestFit="1" customWidth="1"/>
    <col min="4114" max="4114" width="8.7109375" customWidth="1"/>
    <col min="4115" max="4115" width="4.7109375" customWidth="1"/>
    <col min="4341" max="4341" width="10.42578125" customWidth="1"/>
    <col min="4342" max="4342" width="0.5703125" customWidth="1"/>
    <col min="4343" max="4344" width="8.85546875" bestFit="1" customWidth="1"/>
    <col min="4346" max="4346" width="4.7109375" customWidth="1"/>
    <col min="4347" max="4347" width="0.5703125" customWidth="1"/>
    <col min="4351" max="4351" width="4.7109375" customWidth="1"/>
    <col min="4352" max="4352" width="0.5703125" customWidth="1"/>
    <col min="4356" max="4356" width="4.7109375" customWidth="1"/>
    <col min="4357" max="4357" width="0.5703125" customWidth="1"/>
    <col min="4361" max="4361" width="4.7109375" customWidth="1"/>
    <col min="4362" max="4362" width="0.5703125" customWidth="1"/>
    <col min="4363" max="4364" width="8.85546875" bestFit="1" customWidth="1"/>
    <col min="4365" max="4365" width="8.7109375" customWidth="1"/>
    <col min="4366" max="4366" width="4.7109375" customWidth="1"/>
    <col min="4367" max="4367" width="0.5703125" customWidth="1"/>
    <col min="4368" max="4369" width="8.85546875" bestFit="1" customWidth="1"/>
    <col min="4370" max="4370" width="8.7109375" customWidth="1"/>
    <col min="4371" max="4371" width="4.7109375" customWidth="1"/>
    <col min="4597" max="4597" width="10.42578125" customWidth="1"/>
    <col min="4598" max="4598" width="0.5703125" customWidth="1"/>
    <col min="4599" max="4600" width="8.85546875" bestFit="1" customWidth="1"/>
    <col min="4602" max="4602" width="4.7109375" customWidth="1"/>
    <col min="4603" max="4603" width="0.5703125" customWidth="1"/>
    <col min="4607" max="4607" width="4.7109375" customWidth="1"/>
    <col min="4608" max="4608" width="0.5703125" customWidth="1"/>
    <col min="4612" max="4612" width="4.7109375" customWidth="1"/>
    <col min="4613" max="4613" width="0.5703125" customWidth="1"/>
    <col min="4617" max="4617" width="4.7109375" customWidth="1"/>
    <col min="4618" max="4618" width="0.5703125" customWidth="1"/>
    <col min="4619" max="4620" width="8.85546875" bestFit="1" customWidth="1"/>
    <col min="4621" max="4621" width="8.7109375" customWidth="1"/>
    <col min="4622" max="4622" width="4.7109375" customWidth="1"/>
    <col min="4623" max="4623" width="0.5703125" customWidth="1"/>
    <col min="4624" max="4625" width="8.85546875" bestFit="1" customWidth="1"/>
    <col min="4626" max="4626" width="8.7109375" customWidth="1"/>
    <col min="4627" max="4627" width="4.7109375" customWidth="1"/>
    <col min="4853" max="4853" width="10.42578125" customWidth="1"/>
    <col min="4854" max="4854" width="0.5703125" customWidth="1"/>
    <col min="4855" max="4856" width="8.85546875" bestFit="1" customWidth="1"/>
    <col min="4858" max="4858" width="4.7109375" customWidth="1"/>
    <col min="4859" max="4859" width="0.5703125" customWidth="1"/>
    <col min="4863" max="4863" width="4.7109375" customWidth="1"/>
    <col min="4864" max="4864" width="0.5703125" customWidth="1"/>
    <col min="4868" max="4868" width="4.7109375" customWidth="1"/>
    <col min="4869" max="4869" width="0.5703125" customWidth="1"/>
    <col min="4873" max="4873" width="4.7109375" customWidth="1"/>
    <col min="4874" max="4874" width="0.5703125" customWidth="1"/>
    <col min="4875" max="4876" width="8.85546875" bestFit="1" customWidth="1"/>
    <col min="4877" max="4877" width="8.7109375" customWidth="1"/>
    <col min="4878" max="4878" width="4.7109375" customWidth="1"/>
    <col min="4879" max="4879" width="0.5703125" customWidth="1"/>
    <col min="4880" max="4881" width="8.85546875" bestFit="1" customWidth="1"/>
    <col min="4882" max="4882" width="8.7109375" customWidth="1"/>
    <col min="4883" max="4883" width="4.7109375" customWidth="1"/>
    <col min="5109" max="5109" width="10.42578125" customWidth="1"/>
    <col min="5110" max="5110" width="0.5703125" customWidth="1"/>
    <col min="5111" max="5112" width="8.85546875" bestFit="1" customWidth="1"/>
    <col min="5114" max="5114" width="4.7109375" customWidth="1"/>
    <col min="5115" max="5115" width="0.5703125" customWidth="1"/>
    <col min="5119" max="5119" width="4.7109375" customWidth="1"/>
    <col min="5120" max="5120" width="0.5703125" customWidth="1"/>
    <col min="5124" max="5124" width="4.7109375" customWidth="1"/>
    <col min="5125" max="5125" width="0.5703125" customWidth="1"/>
    <col min="5129" max="5129" width="4.7109375" customWidth="1"/>
    <col min="5130" max="5130" width="0.5703125" customWidth="1"/>
    <col min="5131" max="5132" width="8.85546875" bestFit="1" customWidth="1"/>
    <col min="5133" max="5133" width="8.7109375" customWidth="1"/>
    <col min="5134" max="5134" width="4.7109375" customWidth="1"/>
    <col min="5135" max="5135" width="0.5703125" customWidth="1"/>
    <col min="5136" max="5137" width="8.85546875" bestFit="1" customWidth="1"/>
    <col min="5138" max="5138" width="8.7109375" customWidth="1"/>
    <col min="5139" max="5139" width="4.7109375" customWidth="1"/>
    <col min="5365" max="5365" width="10.42578125" customWidth="1"/>
    <col min="5366" max="5366" width="0.5703125" customWidth="1"/>
    <col min="5367" max="5368" width="8.85546875" bestFit="1" customWidth="1"/>
    <col min="5370" max="5370" width="4.7109375" customWidth="1"/>
    <col min="5371" max="5371" width="0.5703125" customWidth="1"/>
    <col min="5375" max="5375" width="4.7109375" customWidth="1"/>
    <col min="5376" max="5376" width="0.5703125" customWidth="1"/>
    <col min="5380" max="5380" width="4.7109375" customWidth="1"/>
    <col min="5381" max="5381" width="0.5703125" customWidth="1"/>
    <col min="5385" max="5385" width="4.7109375" customWidth="1"/>
    <col min="5386" max="5386" width="0.5703125" customWidth="1"/>
    <col min="5387" max="5388" width="8.85546875" bestFit="1" customWidth="1"/>
    <col min="5389" max="5389" width="8.7109375" customWidth="1"/>
    <col min="5390" max="5390" width="4.7109375" customWidth="1"/>
    <col min="5391" max="5391" width="0.5703125" customWidth="1"/>
    <col min="5392" max="5393" width="8.85546875" bestFit="1" customWidth="1"/>
    <col min="5394" max="5394" width="8.7109375" customWidth="1"/>
    <col min="5395" max="5395" width="4.7109375" customWidth="1"/>
    <col min="5621" max="5621" width="10.42578125" customWidth="1"/>
    <col min="5622" max="5622" width="0.5703125" customWidth="1"/>
    <col min="5623" max="5624" width="8.85546875" bestFit="1" customWidth="1"/>
    <col min="5626" max="5626" width="4.7109375" customWidth="1"/>
    <col min="5627" max="5627" width="0.5703125" customWidth="1"/>
    <col min="5631" max="5631" width="4.7109375" customWidth="1"/>
    <col min="5632" max="5632" width="0.5703125" customWidth="1"/>
    <col min="5636" max="5636" width="4.7109375" customWidth="1"/>
    <col min="5637" max="5637" width="0.5703125" customWidth="1"/>
    <col min="5641" max="5641" width="4.7109375" customWidth="1"/>
    <col min="5642" max="5642" width="0.5703125" customWidth="1"/>
    <col min="5643" max="5644" width="8.85546875" bestFit="1" customWidth="1"/>
    <col min="5645" max="5645" width="8.7109375" customWidth="1"/>
    <col min="5646" max="5646" width="4.7109375" customWidth="1"/>
    <col min="5647" max="5647" width="0.5703125" customWidth="1"/>
    <col min="5648" max="5649" width="8.85546875" bestFit="1" customWidth="1"/>
    <col min="5650" max="5650" width="8.7109375" customWidth="1"/>
    <col min="5651" max="5651" width="4.7109375" customWidth="1"/>
    <col min="5877" max="5877" width="10.42578125" customWidth="1"/>
    <col min="5878" max="5878" width="0.5703125" customWidth="1"/>
    <col min="5879" max="5880" width="8.85546875" bestFit="1" customWidth="1"/>
    <col min="5882" max="5882" width="4.7109375" customWidth="1"/>
    <col min="5883" max="5883" width="0.5703125" customWidth="1"/>
    <col min="5887" max="5887" width="4.7109375" customWidth="1"/>
    <col min="5888" max="5888" width="0.5703125" customWidth="1"/>
    <col min="5892" max="5892" width="4.7109375" customWidth="1"/>
    <col min="5893" max="5893" width="0.5703125" customWidth="1"/>
    <col min="5897" max="5897" width="4.7109375" customWidth="1"/>
    <col min="5898" max="5898" width="0.5703125" customWidth="1"/>
    <col min="5899" max="5900" width="8.85546875" bestFit="1" customWidth="1"/>
    <col min="5901" max="5901" width="8.7109375" customWidth="1"/>
    <col min="5902" max="5902" width="4.7109375" customWidth="1"/>
    <col min="5903" max="5903" width="0.5703125" customWidth="1"/>
    <col min="5904" max="5905" width="8.85546875" bestFit="1" customWidth="1"/>
    <col min="5906" max="5906" width="8.7109375" customWidth="1"/>
    <col min="5907" max="5907" width="4.7109375" customWidth="1"/>
    <col min="6133" max="6133" width="10.42578125" customWidth="1"/>
    <col min="6134" max="6134" width="0.5703125" customWidth="1"/>
    <col min="6135" max="6136" width="8.85546875" bestFit="1" customWidth="1"/>
    <col min="6138" max="6138" width="4.7109375" customWidth="1"/>
    <col min="6139" max="6139" width="0.5703125" customWidth="1"/>
    <col min="6143" max="6143" width="4.7109375" customWidth="1"/>
    <col min="6144" max="6144" width="0.5703125" customWidth="1"/>
    <col min="6148" max="6148" width="4.7109375" customWidth="1"/>
    <col min="6149" max="6149" width="0.5703125" customWidth="1"/>
    <col min="6153" max="6153" width="4.7109375" customWidth="1"/>
    <col min="6154" max="6154" width="0.5703125" customWidth="1"/>
    <col min="6155" max="6156" width="8.85546875" bestFit="1" customWidth="1"/>
    <col min="6157" max="6157" width="8.7109375" customWidth="1"/>
    <col min="6158" max="6158" width="4.7109375" customWidth="1"/>
    <col min="6159" max="6159" width="0.5703125" customWidth="1"/>
    <col min="6160" max="6161" width="8.85546875" bestFit="1" customWidth="1"/>
    <col min="6162" max="6162" width="8.7109375" customWidth="1"/>
    <col min="6163" max="6163" width="4.7109375" customWidth="1"/>
    <col min="6389" max="6389" width="10.42578125" customWidth="1"/>
    <col min="6390" max="6390" width="0.5703125" customWidth="1"/>
    <col min="6391" max="6392" width="8.85546875" bestFit="1" customWidth="1"/>
    <col min="6394" max="6394" width="4.7109375" customWidth="1"/>
    <col min="6395" max="6395" width="0.5703125" customWidth="1"/>
    <col min="6399" max="6399" width="4.7109375" customWidth="1"/>
    <col min="6400" max="6400" width="0.5703125" customWidth="1"/>
    <col min="6404" max="6404" width="4.7109375" customWidth="1"/>
    <col min="6405" max="6405" width="0.5703125" customWidth="1"/>
    <col min="6409" max="6409" width="4.7109375" customWidth="1"/>
    <col min="6410" max="6410" width="0.5703125" customWidth="1"/>
    <col min="6411" max="6412" width="8.85546875" bestFit="1" customWidth="1"/>
    <col min="6413" max="6413" width="8.7109375" customWidth="1"/>
    <col min="6414" max="6414" width="4.7109375" customWidth="1"/>
    <col min="6415" max="6415" width="0.5703125" customWidth="1"/>
    <col min="6416" max="6417" width="8.85546875" bestFit="1" customWidth="1"/>
    <col min="6418" max="6418" width="8.7109375" customWidth="1"/>
    <col min="6419" max="6419" width="4.7109375" customWidth="1"/>
    <col min="6645" max="6645" width="10.42578125" customWidth="1"/>
    <col min="6646" max="6646" width="0.5703125" customWidth="1"/>
    <col min="6647" max="6648" width="8.85546875" bestFit="1" customWidth="1"/>
    <col min="6650" max="6650" width="4.7109375" customWidth="1"/>
    <col min="6651" max="6651" width="0.5703125" customWidth="1"/>
    <col min="6655" max="6655" width="4.7109375" customWidth="1"/>
    <col min="6656" max="6656" width="0.5703125" customWidth="1"/>
    <col min="6660" max="6660" width="4.7109375" customWidth="1"/>
    <col min="6661" max="6661" width="0.5703125" customWidth="1"/>
    <col min="6665" max="6665" width="4.7109375" customWidth="1"/>
    <col min="6666" max="6666" width="0.5703125" customWidth="1"/>
    <col min="6667" max="6668" width="8.85546875" bestFit="1" customWidth="1"/>
    <col min="6669" max="6669" width="8.7109375" customWidth="1"/>
    <col min="6670" max="6670" width="4.7109375" customWidth="1"/>
    <col min="6671" max="6671" width="0.5703125" customWidth="1"/>
    <col min="6672" max="6673" width="8.85546875" bestFit="1" customWidth="1"/>
    <col min="6674" max="6674" width="8.7109375" customWidth="1"/>
    <col min="6675" max="6675" width="4.7109375" customWidth="1"/>
    <col min="6901" max="6901" width="10.42578125" customWidth="1"/>
    <col min="6902" max="6902" width="0.5703125" customWidth="1"/>
    <col min="6903" max="6904" width="8.85546875" bestFit="1" customWidth="1"/>
    <col min="6906" max="6906" width="4.7109375" customWidth="1"/>
    <col min="6907" max="6907" width="0.5703125" customWidth="1"/>
    <col min="6911" max="6911" width="4.7109375" customWidth="1"/>
    <col min="6912" max="6912" width="0.5703125" customWidth="1"/>
    <col min="6916" max="6916" width="4.7109375" customWidth="1"/>
    <col min="6917" max="6917" width="0.5703125" customWidth="1"/>
    <col min="6921" max="6921" width="4.7109375" customWidth="1"/>
    <col min="6922" max="6922" width="0.5703125" customWidth="1"/>
    <col min="6923" max="6924" width="8.85546875" bestFit="1" customWidth="1"/>
    <col min="6925" max="6925" width="8.7109375" customWidth="1"/>
    <col min="6926" max="6926" width="4.7109375" customWidth="1"/>
    <col min="6927" max="6927" width="0.5703125" customWidth="1"/>
    <col min="6928" max="6929" width="8.85546875" bestFit="1" customWidth="1"/>
    <col min="6930" max="6930" width="8.7109375" customWidth="1"/>
    <col min="6931" max="6931" width="4.7109375" customWidth="1"/>
    <col min="7157" max="7157" width="10.42578125" customWidth="1"/>
    <col min="7158" max="7158" width="0.5703125" customWidth="1"/>
    <col min="7159" max="7160" width="8.85546875" bestFit="1" customWidth="1"/>
    <col min="7162" max="7162" width="4.7109375" customWidth="1"/>
    <col min="7163" max="7163" width="0.5703125" customWidth="1"/>
    <col min="7167" max="7167" width="4.7109375" customWidth="1"/>
    <col min="7168" max="7168" width="0.5703125" customWidth="1"/>
    <col min="7172" max="7172" width="4.7109375" customWidth="1"/>
    <col min="7173" max="7173" width="0.5703125" customWidth="1"/>
    <col min="7177" max="7177" width="4.7109375" customWidth="1"/>
    <col min="7178" max="7178" width="0.5703125" customWidth="1"/>
    <col min="7179" max="7180" width="8.85546875" bestFit="1" customWidth="1"/>
    <col min="7181" max="7181" width="8.7109375" customWidth="1"/>
    <col min="7182" max="7182" width="4.7109375" customWidth="1"/>
    <col min="7183" max="7183" width="0.5703125" customWidth="1"/>
    <col min="7184" max="7185" width="8.85546875" bestFit="1" customWidth="1"/>
    <col min="7186" max="7186" width="8.7109375" customWidth="1"/>
    <col min="7187" max="7187" width="4.7109375" customWidth="1"/>
    <col min="7413" max="7413" width="10.42578125" customWidth="1"/>
    <col min="7414" max="7414" width="0.5703125" customWidth="1"/>
    <col min="7415" max="7416" width="8.85546875" bestFit="1" customWidth="1"/>
    <col min="7418" max="7418" width="4.7109375" customWidth="1"/>
    <col min="7419" max="7419" width="0.5703125" customWidth="1"/>
    <col min="7423" max="7423" width="4.7109375" customWidth="1"/>
    <col min="7424" max="7424" width="0.5703125" customWidth="1"/>
    <col min="7428" max="7428" width="4.7109375" customWidth="1"/>
    <col min="7429" max="7429" width="0.5703125" customWidth="1"/>
    <col min="7433" max="7433" width="4.7109375" customWidth="1"/>
    <col min="7434" max="7434" width="0.5703125" customWidth="1"/>
    <col min="7435" max="7436" width="8.85546875" bestFit="1" customWidth="1"/>
    <col min="7437" max="7437" width="8.7109375" customWidth="1"/>
    <col min="7438" max="7438" width="4.7109375" customWidth="1"/>
    <col min="7439" max="7439" width="0.5703125" customWidth="1"/>
    <col min="7440" max="7441" width="8.85546875" bestFit="1" customWidth="1"/>
    <col min="7442" max="7442" width="8.7109375" customWidth="1"/>
    <col min="7443" max="7443" width="4.7109375" customWidth="1"/>
    <col min="7669" max="7669" width="10.42578125" customWidth="1"/>
    <col min="7670" max="7670" width="0.5703125" customWidth="1"/>
    <col min="7671" max="7672" width="8.85546875" bestFit="1" customWidth="1"/>
    <col min="7674" max="7674" width="4.7109375" customWidth="1"/>
    <col min="7675" max="7675" width="0.5703125" customWidth="1"/>
    <col min="7679" max="7679" width="4.7109375" customWidth="1"/>
    <col min="7680" max="7680" width="0.5703125" customWidth="1"/>
    <col min="7684" max="7684" width="4.7109375" customWidth="1"/>
    <col min="7685" max="7685" width="0.5703125" customWidth="1"/>
    <col min="7689" max="7689" width="4.7109375" customWidth="1"/>
    <col min="7690" max="7690" width="0.5703125" customWidth="1"/>
    <col min="7691" max="7692" width="8.85546875" bestFit="1" customWidth="1"/>
    <col min="7693" max="7693" width="8.7109375" customWidth="1"/>
    <col min="7694" max="7694" width="4.7109375" customWidth="1"/>
    <col min="7695" max="7695" width="0.5703125" customWidth="1"/>
    <col min="7696" max="7697" width="8.85546875" bestFit="1" customWidth="1"/>
    <col min="7698" max="7698" width="8.7109375" customWidth="1"/>
    <col min="7699" max="7699" width="4.7109375" customWidth="1"/>
    <col min="7925" max="7925" width="10.42578125" customWidth="1"/>
    <col min="7926" max="7926" width="0.5703125" customWidth="1"/>
    <col min="7927" max="7928" width="8.85546875" bestFit="1" customWidth="1"/>
    <col min="7930" max="7930" width="4.7109375" customWidth="1"/>
    <col min="7931" max="7931" width="0.5703125" customWidth="1"/>
    <col min="7935" max="7935" width="4.7109375" customWidth="1"/>
    <col min="7936" max="7936" width="0.5703125" customWidth="1"/>
    <col min="7940" max="7940" width="4.7109375" customWidth="1"/>
    <col min="7941" max="7941" width="0.5703125" customWidth="1"/>
    <col min="7945" max="7945" width="4.7109375" customWidth="1"/>
    <col min="7946" max="7946" width="0.5703125" customWidth="1"/>
    <col min="7947" max="7948" width="8.85546875" bestFit="1" customWidth="1"/>
    <col min="7949" max="7949" width="8.7109375" customWidth="1"/>
    <col min="7950" max="7950" width="4.7109375" customWidth="1"/>
    <col min="7951" max="7951" width="0.5703125" customWidth="1"/>
    <col min="7952" max="7953" width="8.85546875" bestFit="1" customWidth="1"/>
    <col min="7954" max="7954" width="8.7109375" customWidth="1"/>
    <col min="7955" max="7955" width="4.7109375" customWidth="1"/>
    <col min="8181" max="8181" width="10.42578125" customWidth="1"/>
    <col min="8182" max="8182" width="0.5703125" customWidth="1"/>
    <col min="8183" max="8184" width="8.85546875" bestFit="1" customWidth="1"/>
    <col min="8186" max="8186" width="4.7109375" customWidth="1"/>
    <col min="8187" max="8187" width="0.5703125" customWidth="1"/>
    <col min="8191" max="8191" width="4.7109375" customWidth="1"/>
    <col min="8192" max="8192" width="0.5703125" customWidth="1"/>
    <col min="8196" max="8196" width="4.7109375" customWidth="1"/>
    <col min="8197" max="8197" width="0.5703125" customWidth="1"/>
    <col min="8201" max="8201" width="4.7109375" customWidth="1"/>
    <col min="8202" max="8202" width="0.5703125" customWidth="1"/>
    <col min="8203" max="8204" width="8.85546875" bestFit="1" customWidth="1"/>
    <col min="8205" max="8205" width="8.7109375" customWidth="1"/>
    <col min="8206" max="8206" width="4.7109375" customWidth="1"/>
    <col min="8207" max="8207" width="0.5703125" customWidth="1"/>
    <col min="8208" max="8209" width="8.85546875" bestFit="1" customWidth="1"/>
    <col min="8210" max="8210" width="8.7109375" customWidth="1"/>
    <col min="8211" max="8211" width="4.7109375" customWidth="1"/>
    <col min="8437" max="8437" width="10.42578125" customWidth="1"/>
    <col min="8438" max="8438" width="0.5703125" customWidth="1"/>
    <col min="8439" max="8440" width="8.85546875" bestFit="1" customWidth="1"/>
    <col min="8442" max="8442" width="4.7109375" customWidth="1"/>
    <col min="8443" max="8443" width="0.5703125" customWidth="1"/>
    <col min="8447" max="8447" width="4.7109375" customWidth="1"/>
    <col min="8448" max="8448" width="0.5703125" customWidth="1"/>
    <col min="8452" max="8452" width="4.7109375" customWidth="1"/>
    <col min="8453" max="8453" width="0.5703125" customWidth="1"/>
    <col min="8457" max="8457" width="4.7109375" customWidth="1"/>
    <col min="8458" max="8458" width="0.5703125" customWidth="1"/>
    <col min="8459" max="8460" width="8.85546875" bestFit="1" customWidth="1"/>
    <col min="8461" max="8461" width="8.7109375" customWidth="1"/>
    <col min="8462" max="8462" width="4.7109375" customWidth="1"/>
    <col min="8463" max="8463" width="0.5703125" customWidth="1"/>
    <col min="8464" max="8465" width="8.85546875" bestFit="1" customWidth="1"/>
    <col min="8466" max="8466" width="8.7109375" customWidth="1"/>
    <col min="8467" max="8467" width="4.7109375" customWidth="1"/>
    <col min="8693" max="8693" width="10.42578125" customWidth="1"/>
    <col min="8694" max="8694" width="0.5703125" customWidth="1"/>
    <col min="8695" max="8696" width="8.85546875" bestFit="1" customWidth="1"/>
    <col min="8698" max="8698" width="4.7109375" customWidth="1"/>
    <col min="8699" max="8699" width="0.5703125" customWidth="1"/>
    <col min="8703" max="8703" width="4.7109375" customWidth="1"/>
    <col min="8704" max="8704" width="0.5703125" customWidth="1"/>
    <col min="8708" max="8708" width="4.7109375" customWidth="1"/>
    <col min="8709" max="8709" width="0.5703125" customWidth="1"/>
    <col min="8713" max="8713" width="4.7109375" customWidth="1"/>
    <col min="8714" max="8714" width="0.5703125" customWidth="1"/>
    <col min="8715" max="8716" width="8.85546875" bestFit="1" customWidth="1"/>
    <col min="8717" max="8717" width="8.7109375" customWidth="1"/>
    <col min="8718" max="8718" width="4.7109375" customWidth="1"/>
    <col min="8719" max="8719" width="0.5703125" customWidth="1"/>
    <col min="8720" max="8721" width="8.85546875" bestFit="1" customWidth="1"/>
    <col min="8722" max="8722" width="8.7109375" customWidth="1"/>
    <col min="8723" max="8723" width="4.7109375" customWidth="1"/>
    <col min="8949" max="8949" width="10.42578125" customWidth="1"/>
    <col min="8950" max="8950" width="0.5703125" customWidth="1"/>
    <col min="8951" max="8952" width="8.85546875" bestFit="1" customWidth="1"/>
    <col min="8954" max="8954" width="4.7109375" customWidth="1"/>
    <col min="8955" max="8955" width="0.5703125" customWidth="1"/>
    <col min="8959" max="8959" width="4.7109375" customWidth="1"/>
    <col min="8960" max="8960" width="0.5703125" customWidth="1"/>
    <col min="8964" max="8964" width="4.7109375" customWidth="1"/>
    <col min="8965" max="8965" width="0.5703125" customWidth="1"/>
    <col min="8969" max="8969" width="4.7109375" customWidth="1"/>
    <col min="8970" max="8970" width="0.5703125" customWidth="1"/>
    <col min="8971" max="8972" width="8.85546875" bestFit="1" customWidth="1"/>
    <col min="8973" max="8973" width="8.7109375" customWidth="1"/>
    <col min="8974" max="8974" width="4.7109375" customWidth="1"/>
    <col min="8975" max="8975" width="0.5703125" customWidth="1"/>
    <col min="8976" max="8977" width="8.85546875" bestFit="1" customWidth="1"/>
    <col min="8978" max="8978" width="8.7109375" customWidth="1"/>
    <col min="8979" max="8979" width="4.7109375" customWidth="1"/>
    <col min="9205" max="9205" width="10.42578125" customWidth="1"/>
    <col min="9206" max="9206" width="0.5703125" customWidth="1"/>
    <col min="9207" max="9208" width="8.85546875" bestFit="1" customWidth="1"/>
    <col min="9210" max="9210" width="4.7109375" customWidth="1"/>
    <col min="9211" max="9211" width="0.5703125" customWidth="1"/>
    <col min="9215" max="9215" width="4.7109375" customWidth="1"/>
    <col min="9216" max="9216" width="0.5703125" customWidth="1"/>
    <col min="9220" max="9220" width="4.7109375" customWidth="1"/>
    <col min="9221" max="9221" width="0.5703125" customWidth="1"/>
    <col min="9225" max="9225" width="4.7109375" customWidth="1"/>
    <col min="9226" max="9226" width="0.5703125" customWidth="1"/>
    <col min="9227" max="9228" width="8.85546875" bestFit="1" customWidth="1"/>
    <col min="9229" max="9229" width="8.7109375" customWidth="1"/>
    <col min="9230" max="9230" width="4.7109375" customWidth="1"/>
    <col min="9231" max="9231" width="0.5703125" customWidth="1"/>
    <col min="9232" max="9233" width="8.85546875" bestFit="1" customWidth="1"/>
    <col min="9234" max="9234" width="8.7109375" customWidth="1"/>
    <col min="9235" max="9235" width="4.7109375" customWidth="1"/>
    <col min="9461" max="9461" width="10.42578125" customWidth="1"/>
    <col min="9462" max="9462" width="0.5703125" customWidth="1"/>
    <col min="9463" max="9464" width="8.85546875" bestFit="1" customWidth="1"/>
    <col min="9466" max="9466" width="4.7109375" customWidth="1"/>
    <col min="9467" max="9467" width="0.5703125" customWidth="1"/>
    <col min="9471" max="9471" width="4.7109375" customWidth="1"/>
    <col min="9472" max="9472" width="0.5703125" customWidth="1"/>
    <col min="9476" max="9476" width="4.7109375" customWidth="1"/>
    <col min="9477" max="9477" width="0.5703125" customWidth="1"/>
    <col min="9481" max="9481" width="4.7109375" customWidth="1"/>
    <col min="9482" max="9482" width="0.5703125" customWidth="1"/>
    <col min="9483" max="9484" width="8.85546875" bestFit="1" customWidth="1"/>
    <col min="9485" max="9485" width="8.7109375" customWidth="1"/>
    <col min="9486" max="9486" width="4.7109375" customWidth="1"/>
    <col min="9487" max="9487" width="0.5703125" customWidth="1"/>
    <col min="9488" max="9489" width="8.85546875" bestFit="1" customWidth="1"/>
    <col min="9490" max="9490" width="8.7109375" customWidth="1"/>
    <col min="9491" max="9491" width="4.7109375" customWidth="1"/>
    <col min="9717" max="9717" width="10.42578125" customWidth="1"/>
    <col min="9718" max="9718" width="0.5703125" customWidth="1"/>
    <col min="9719" max="9720" width="8.85546875" bestFit="1" customWidth="1"/>
    <col min="9722" max="9722" width="4.7109375" customWidth="1"/>
    <col min="9723" max="9723" width="0.5703125" customWidth="1"/>
    <col min="9727" max="9727" width="4.7109375" customWidth="1"/>
    <col min="9728" max="9728" width="0.5703125" customWidth="1"/>
    <col min="9732" max="9732" width="4.7109375" customWidth="1"/>
    <col min="9733" max="9733" width="0.5703125" customWidth="1"/>
    <col min="9737" max="9737" width="4.7109375" customWidth="1"/>
    <col min="9738" max="9738" width="0.5703125" customWidth="1"/>
    <col min="9739" max="9740" width="8.85546875" bestFit="1" customWidth="1"/>
    <col min="9741" max="9741" width="8.7109375" customWidth="1"/>
    <col min="9742" max="9742" width="4.7109375" customWidth="1"/>
    <col min="9743" max="9743" width="0.5703125" customWidth="1"/>
    <col min="9744" max="9745" width="8.85546875" bestFit="1" customWidth="1"/>
    <col min="9746" max="9746" width="8.7109375" customWidth="1"/>
    <col min="9747" max="9747" width="4.7109375" customWidth="1"/>
    <col min="9973" max="9973" width="10.42578125" customWidth="1"/>
    <col min="9974" max="9974" width="0.5703125" customWidth="1"/>
    <col min="9975" max="9976" width="8.85546875" bestFit="1" customWidth="1"/>
    <col min="9978" max="9978" width="4.7109375" customWidth="1"/>
    <col min="9979" max="9979" width="0.5703125" customWidth="1"/>
    <col min="9983" max="9983" width="4.7109375" customWidth="1"/>
    <col min="9984" max="9984" width="0.5703125" customWidth="1"/>
    <col min="9988" max="9988" width="4.7109375" customWidth="1"/>
    <col min="9989" max="9989" width="0.5703125" customWidth="1"/>
    <col min="9993" max="9993" width="4.7109375" customWidth="1"/>
    <col min="9994" max="9994" width="0.5703125" customWidth="1"/>
    <col min="9995" max="9996" width="8.85546875" bestFit="1" customWidth="1"/>
    <col min="9997" max="9997" width="8.7109375" customWidth="1"/>
    <col min="9998" max="9998" width="4.7109375" customWidth="1"/>
    <col min="9999" max="9999" width="0.5703125" customWidth="1"/>
    <col min="10000" max="10001" width="8.85546875" bestFit="1" customWidth="1"/>
    <col min="10002" max="10002" width="8.7109375" customWidth="1"/>
    <col min="10003" max="10003" width="4.7109375" customWidth="1"/>
    <col min="10229" max="10229" width="10.42578125" customWidth="1"/>
    <col min="10230" max="10230" width="0.5703125" customWidth="1"/>
    <col min="10231" max="10232" width="8.85546875" bestFit="1" customWidth="1"/>
    <col min="10234" max="10234" width="4.7109375" customWidth="1"/>
    <col min="10235" max="10235" width="0.5703125" customWidth="1"/>
    <col min="10239" max="10239" width="4.7109375" customWidth="1"/>
    <col min="10240" max="10240" width="0.5703125" customWidth="1"/>
    <col min="10244" max="10244" width="4.7109375" customWidth="1"/>
    <col min="10245" max="10245" width="0.5703125" customWidth="1"/>
    <col min="10249" max="10249" width="4.7109375" customWidth="1"/>
    <col min="10250" max="10250" width="0.5703125" customWidth="1"/>
    <col min="10251" max="10252" width="8.85546875" bestFit="1" customWidth="1"/>
    <col min="10253" max="10253" width="8.7109375" customWidth="1"/>
    <col min="10254" max="10254" width="4.7109375" customWidth="1"/>
    <col min="10255" max="10255" width="0.5703125" customWidth="1"/>
    <col min="10256" max="10257" width="8.85546875" bestFit="1" customWidth="1"/>
    <col min="10258" max="10258" width="8.7109375" customWidth="1"/>
    <col min="10259" max="10259" width="4.7109375" customWidth="1"/>
    <col min="10485" max="10485" width="10.42578125" customWidth="1"/>
    <col min="10486" max="10486" width="0.5703125" customWidth="1"/>
    <col min="10487" max="10488" width="8.85546875" bestFit="1" customWidth="1"/>
    <col min="10490" max="10490" width="4.7109375" customWidth="1"/>
    <col min="10491" max="10491" width="0.5703125" customWidth="1"/>
    <col min="10495" max="10495" width="4.7109375" customWidth="1"/>
    <col min="10496" max="10496" width="0.5703125" customWidth="1"/>
    <col min="10500" max="10500" width="4.7109375" customWidth="1"/>
    <col min="10501" max="10501" width="0.5703125" customWidth="1"/>
    <col min="10505" max="10505" width="4.7109375" customWidth="1"/>
    <col min="10506" max="10506" width="0.5703125" customWidth="1"/>
    <col min="10507" max="10508" width="8.85546875" bestFit="1" customWidth="1"/>
    <col min="10509" max="10509" width="8.7109375" customWidth="1"/>
    <col min="10510" max="10510" width="4.7109375" customWidth="1"/>
    <col min="10511" max="10511" width="0.5703125" customWidth="1"/>
    <col min="10512" max="10513" width="8.85546875" bestFit="1" customWidth="1"/>
    <col min="10514" max="10514" width="8.7109375" customWidth="1"/>
    <col min="10515" max="10515" width="4.7109375" customWidth="1"/>
    <col min="10741" max="10741" width="10.42578125" customWidth="1"/>
    <col min="10742" max="10742" width="0.5703125" customWidth="1"/>
    <col min="10743" max="10744" width="8.85546875" bestFit="1" customWidth="1"/>
    <col min="10746" max="10746" width="4.7109375" customWidth="1"/>
    <col min="10747" max="10747" width="0.5703125" customWidth="1"/>
    <col min="10751" max="10751" width="4.7109375" customWidth="1"/>
    <col min="10752" max="10752" width="0.5703125" customWidth="1"/>
    <col min="10756" max="10756" width="4.7109375" customWidth="1"/>
    <col min="10757" max="10757" width="0.5703125" customWidth="1"/>
    <col min="10761" max="10761" width="4.7109375" customWidth="1"/>
    <col min="10762" max="10762" width="0.5703125" customWidth="1"/>
    <col min="10763" max="10764" width="8.85546875" bestFit="1" customWidth="1"/>
    <col min="10765" max="10765" width="8.7109375" customWidth="1"/>
    <col min="10766" max="10766" width="4.7109375" customWidth="1"/>
    <col min="10767" max="10767" width="0.5703125" customWidth="1"/>
    <col min="10768" max="10769" width="8.85546875" bestFit="1" customWidth="1"/>
    <col min="10770" max="10770" width="8.7109375" customWidth="1"/>
    <col min="10771" max="10771" width="4.7109375" customWidth="1"/>
    <col min="10997" max="10997" width="10.42578125" customWidth="1"/>
    <col min="10998" max="10998" width="0.5703125" customWidth="1"/>
    <col min="10999" max="11000" width="8.85546875" bestFit="1" customWidth="1"/>
    <col min="11002" max="11002" width="4.7109375" customWidth="1"/>
    <col min="11003" max="11003" width="0.5703125" customWidth="1"/>
    <col min="11007" max="11007" width="4.7109375" customWidth="1"/>
    <col min="11008" max="11008" width="0.5703125" customWidth="1"/>
    <col min="11012" max="11012" width="4.7109375" customWidth="1"/>
    <col min="11013" max="11013" width="0.5703125" customWidth="1"/>
    <col min="11017" max="11017" width="4.7109375" customWidth="1"/>
    <col min="11018" max="11018" width="0.5703125" customWidth="1"/>
    <col min="11019" max="11020" width="8.85546875" bestFit="1" customWidth="1"/>
    <col min="11021" max="11021" width="8.7109375" customWidth="1"/>
    <col min="11022" max="11022" width="4.7109375" customWidth="1"/>
    <col min="11023" max="11023" width="0.5703125" customWidth="1"/>
    <col min="11024" max="11025" width="8.85546875" bestFit="1" customWidth="1"/>
    <col min="11026" max="11026" width="8.7109375" customWidth="1"/>
    <col min="11027" max="11027" width="4.7109375" customWidth="1"/>
    <col min="11253" max="11253" width="10.42578125" customWidth="1"/>
    <col min="11254" max="11254" width="0.5703125" customWidth="1"/>
    <col min="11255" max="11256" width="8.85546875" bestFit="1" customWidth="1"/>
    <col min="11258" max="11258" width="4.7109375" customWidth="1"/>
    <col min="11259" max="11259" width="0.5703125" customWidth="1"/>
    <col min="11263" max="11263" width="4.7109375" customWidth="1"/>
    <col min="11264" max="11264" width="0.5703125" customWidth="1"/>
    <col min="11268" max="11268" width="4.7109375" customWidth="1"/>
    <col min="11269" max="11269" width="0.5703125" customWidth="1"/>
    <col min="11273" max="11273" width="4.7109375" customWidth="1"/>
    <col min="11274" max="11274" width="0.5703125" customWidth="1"/>
    <col min="11275" max="11276" width="8.85546875" bestFit="1" customWidth="1"/>
    <col min="11277" max="11277" width="8.7109375" customWidth="1"/>
    <col min="11278" max="11278" width="4.7109375" customWidth="1"/>
    <col min="11279" max="11279" width="0.5703125" customWidth="1"/>
    <col min="11280" max="11281" width="8.85546875" bestFit="1" customWidth="1"/>
    <col min="11282" max="11282" width="8.7109375" customWidth="1"/>
    <col min="11283" max="11283" width="4.7109375" customWidth="1"/>
    <col min="11509" max="11509" width="10.42578125" customWidth="1"/>
    <col min="11510" max="11510" width="0.5703125" customWidth="1"/>
    <col min="11511" max="11512" width="8.85546875" bestFit="1" customWidth="1"/>
    <col min="11514" max="11514" width="4.7109375" customWidth="1"/>
    <col min="11515" max="11515" width="0.5703125" customWidth="1"/>
    <col min="11519" max="11519" width="4.7109375" customWidth="1"/>
    <col min="11520" max="11520" width="0.5703125" customWidth="1"/>
    <col min="11524" max="11524" width="4.7109375" customWidth="1"/>
    <col min="11525" max="11525" width="0.5703125" customWidth="1"/>
    <col min="11529" max="11529" width="4.7109375" customWidth="1"/>
    <col min="11530" max="11530" width="0.5703125" customWidth="1"/>
    <col min="11531" max="11532" width="8.85546875" bestFit="1" customWidth="1"/>
    <col min="11533" max="11533" width="8.7109375" customWidth="1"/>
    <col min="11534" max="11534" width="4.7109375" customWidth="1"/>
    <col min="11535" max="11535" width="0.5703125" customWidth="1"/>
    <col min="11536" max="11537" width="8.85546875" bestFit="1" customWidth="1"/>
    <col min="11538" max="11538" width="8.7109375" customWidth="1"/>
    <col min="11539" max="11539" width="4.7109375" customWidth="1"/>
    <col min="11765" max="11765" width="10.42578125" customWidth="1"/>
    <col min="11766" max="11766" width="0.5703125" customWidth="1"/>
    <col min="11767" max="11768" width="8.85546875" bestFit="1" customWidth="1"/>
    <col min="11770" max="11770" width="4.7109375" customWidth="1"/>
    <col min="11771" max="11771" width="0.5703125" customWidth="1"/>
    <col min="11775" max="11775" width="4.7109375" customWidth="1"/>
    <col min="11776" max="11776" width="0.5703125" customWidth="1"/>
    <col min="11780" max="11780" width="4.7109375" customWidth="1"/>
    <col min="11781" max="11781" width="0.5703125" customWidth="1"/>
    <col min="11785" max="11785" width="4.7109375" customWidth="1"/>
    <col min="11786" max="11786" width="0.5703125" customWidth="1"/>
    <col min="11787" max="11788" width="8.85546875" bestFit="1" customWidth="1"/>
    <col min="11789" max="11789" width="8.7109375" customWidth="1"/>
    <col min="11790" max="11790" width="4.7109375" customWidth="1"/>
    <col min="11791" max="11791" width="0.5703125" customWidth="1"/>
    <col min="11792" max="11793" width="8.85546875" bestFit="1" customWidth="1"/>
    <col min="11794" max="11794" width="8.7109375" customWidth="1"/>
    <col min="11795" max="11795" width="4.7109375" customWidth="1"/>
    <col min="12021" max="12021" width="10.42578125" customWidth="1"/>
    <col min="12022" max="12022" width="0.5703125" customWidth="1"/>
    <col min="12023" max="12024" width="8.85546875" bestFit="1" customWidth="1"/>
    <col min="12026" max="12026" width="4.7109375" customWidth="1"/>
    <col min="12027" max="12027" width="0.5703125" customWidth="1"/>
    <col min="12031" max="12031" width="4.7109375" customWidth="1"/>
    <col min="12032" max="12032" width="0.5703125" customWidth="1"/>
    <col min="12036" max="12036" width="4.7109375" customWidth="1"/>
    <col min="12037" max="12037" width="0.5703125" customWidth="1"/>
    <col min="12041" max="12041" width="4.7109375" customWidth="1"/>
    <col min="12042" max="12042" width="0.5703125" customWidth="1"/>
    <col min="12043" max="12044" width="8.85546875" bestFit="1" customWidth="1"/>
    <col min="12045" max="12045" width="8.7109375" customWidth="1"/>
    <col min="12046" max="12046" width="4.7109375" customWidth="1"/>
    <col min="12047" max="12047" width="0.5703125" customWidth="1"/>
    <col min="12048" max="12049" width="8.85546875" bestFit="1" customWidth="1"/>
    <col min="12050" max="12050" width="8.7109375" customWidth="1"/>
    <col min="12051" max="12051" width="4.7109375" customWidth="1"/>
    <col min="12277" max="12277" width="10.42578125" customWidth="1"/>
    <col min="12278" max="12278" width="0.5703125" customWidth="1"/>
    <col min="12279" max="12280" width="8.85546875" bestFit="1" customWidth="1"/>
    <col min="12282" max="12282" width="4.7109375" customWidth="1"/>
    <col min="12283" max="12283" width="0.5703125" customWidth="1"/>
    <col min="12287" max="12287" width="4.7109375" customWidth="1"/>
    <col min="12288" max="12288" width="0.5703125" customWidth="1"/>
    <col min="12292" max="12292" width="4.7109375" customWidth="1"/>
    <col min="12293" max="12293" width="0.5703125" customWidth="1"/>
    <col min="12297" max="12297" width="4.7109375" customWidth="1"/>
    <col min="12298" max="12298" width="0.5703125" customWidth="1"/>
    <col min="12299" max="12300" width="8.85546875" bestFit="1" customWidth="1"/>
    <col min="12301" max="12301" width="8.7109375" customWidth="1"/>
    <col min="12302" max="12302" width="4.7109375" customWidth="1"/>
    <col min="12303" max="12303" width="0.5703125" customWidth="1"/>
    <col min="12304" max="12305" width="8.85546875" bestFit="1" customWidth="1"/>
    <col min="12306" max="12306" width="8.7109375" customWidth="1"/>
    <col min="12307" max="12307" width="4.7109375" customWidth="1"/>
    <col min="12533" max="12533" width="10.42578125" customWidth="1"/>
    <col min="12534" max="12534" width="0.5703125" customWidth="1"/>
    <col min="12535" max="12536" width="8.85546875" bestFit="1" customWidth="1"/>
    <col min="12538" max="12538" width="4.7109375" customWidth="1"/>
    <col min="12539" max="12539" width="0.5703125" customWidth="1"/>
    <col min="12543" max="12543" width="4.7109375" customWidth="1"/>
    <col min="12544" max="12544" width="0.5703125" customWidth="1"/>
    <col min="12548" max="12548" width="4.7109375" customWidth="1"/>
    <col min="12549" max="12549" width="0.5703125" customWidth="1"/>
    <col min="12553" max="12553" width="4.7109375" customWidth="1"/>
    <col min="12554" max="12554" width="0.5703125" customWidth="1"/>
    <col min="12555" max="12556" width="8.85546875" bestFit="1" customWidth="1"/>
    <col min="12557" max="12557" width="8.7109375" customWidth="1"/>
    <col min="12558" max="12558" width="4.7109375" customWidth="1"/>
    <col min="12559" max="12559" width="0.5703125" customWidth="1"/>
    <col min="12560" max="12561" width="8.85546875" bestFit="1" customWidth="1"/>
    <col min="12562" max="12562" width="8.7109375" customWidth="1"/>
    <col min="12563" max="12563" width="4.7109375" customWidth="1"/>
    <col min="12789" max="12789" width="10.42578125" customWidth="1"/>
    <col min="12790" max="12790" width="0.5703125" customWidth="1"/>
    <col min="12791" max="12792" width="8.85546875" bestFit="1" customWidth="1"/>
    <col min="12794" max="12794" width="4.7109375" customWidth="1"/>
    <col min="12795" max="12795" width="0.5703125" customWidth="1"/>
    <col min="12799" max="12799" width="4.7109375" customWidth="1"/>
    <col min="12800" max="12800" width="0.5703125" customWidth="1"/>
    <col min="12804" max="12804" width="4.7109375" customWidth="1"/>
    <col min="12805" max="12805" width="0.5703125" customWidth="1"/>
    <col min="12809" max="12809" width="4.7109375" customWidth="1"/>
    <col min="12810" max="12810" width="0.5703125" customWidth="1"/>
    <col min="12811" max="12812" width="8.85546875" bestFit="1" customWidth="1"/>
    <col min="12813" max="12813" width="8.7109375" customWidth="1"/>
    <col min="12814" max="12814" width="4.7109375" customWidth="1"/>
    <col min="12815" max="12815" width="0.5703125" customWidth="1"/>
    <col min="12816" max="12817" width="8.85546875" bestFit="1" customWidth="1"/>
    <col min="12818" max="12818" width="8.7109375" customWidth="1"/>
    <col min="12819" max="12819" width="4.7109375" customWidth="1"/>
    <col min="13045" max="13045" width="10.42578125" customWidth="1"/>
    <col min="13046" max="13046" width="0.5703125" customWidth="1"/>
    <col min="13047" max="13048" width="8.85546875" bestFit="1" customWidth="1"/>
    <col min="13050" max="13050" width="4.7109375" customWidth="1"/>
    <col min="13051" max="13051" width="0.5703125" customWidth="1"/>
    <col min="13055" max="13055" width="4.7109375" customWidth="1"/>
    <col min="13056" max="13056" width="0.5703125" customWidth="1"/>
    <col min="13060" max="13060" width="4.7109375" customWidth="1"/>
    <col min="13061" max="13061" width="0.5703125" customWidth="1"/>
    <col min="13065" max="13065" width="4.7109375" customWidth="1"/>
    <col min="13066" max="13066" width="0.5703125" customWidth="1"/>
    <col min="13067" max="13068" width="8.85546875" bestFit="1" customWidth="1"/>
    <col min="13069" max="13069" width="8.7109375" customWidth="1"/>
    <col min="13070" max="13070" width="4.7109375" customWidth="1"/>
    <col min="13071" max="13071" width="0.5703125" customWidth="1"/>
    <col min="13072" max="13073" width="8.85546875" bestFit="1" customWidth="1"/>
    <col min="13074" max="13074" width="8.7109375" customWidth="1"/>
    <col min="13075" max="13075" width="4.7109375" customWidth="1"/>
    <col min="13301" max="13301" width="10.42578125" customWidth="1"/>
    <col min="13302" max="13302" width="0.5703125" customWidth="1"/>
    <col min="13303" max="13304" width="8.85546875" bestFit="1" customWidth="1"/>
    <col min="13306" max="13306" width="4.7109375" customWidth="1"/>
    <col min="13307" max="13307" width="0.5703125" customWidth="1"/>
    <col min="13311" max="13311" width="4.7109375" customWidth="1"/>
    <col min="13312" max="13312" width="0.5703125" customWidth="1"/>
    <col min="13316" max="13316" width="4.7109375" customWidth="1"/>
    <col min="13317" max="13317" width="0.5703125" customWidth="1"/>
    <col min="13321" max="13321" width="4.7109375" customWidth="1"/>
    <col min="13322" max="13322" width="0.5703125" customWidth="1"/>
    <col min="13323" max="13324" width="8.85546875" bestFit="1" customWidth="1"/>
    <col min="13325" max="13325" width="8.7109375" customWidth="1"/>
    <col min="13326" max="13326" width="4.7109375" customWidth="1"/>
    <col min="13327" max="13327" width="0.5703125" customWidth="1"/>
    <col min="13328" max="13329" width="8.85546875" bestFit="1" customWidth="1"/>
    <col min="13330" max="13330" width="8.7109375" customWidth="1"/>
    <col min="13331" max="13331" width="4.7109375" customWidth="1"/>
    <col min="13557" max="13557" width="10.42578125" customWidth="1"/>
    <col min="13558" max="13558" width="0.5703125" customWidth="1"/>
    <col min="13559" max="13560" width="8.85546875" bestFit="1" customWidth="1"/>
    <col min="13562" max="13562" width="4.7109375" customWidth="1"/>
    <col min="13563" max="13563" width="0.5703125" customWidth="1"/>
    <col min="13567" max="13567" width="4.7109375" customWidth="1"/>
    <col min="13568" max="13568" width="0.5703125" customWidth="1"/>
    <col min="13572" max="13572" width="4.7109375" customWidth="1"/>
    <col min="13573" max="13573" width="0.5703125" customWidth="1"/>
    <col min="13577" max="13577" width="4.7109375" customWidth="1"/>
    <col min="13578" max="13578" width="0.5703125" customWidth="1"/>
    <col min="13579" max="13580" width="8.85546875" bestFit="1" customWidth="1"/>
    <col min="13581" max="13581" width="8.7109375" customWidth="1"/>
    <col min="13582" max="13582" width="4.7109375" customWidth="1"/>
    <col min="13583" max="13583" width="0.5703125" customWidth="1"/>
    <col min="13584" max="13585" width="8.85546875" bestFit="1" customWidth="1"/>
    <col min="13586" max="13586" width="8.7109375" customWidth="1"/>
    <col min="13587" max="13587" width="4.7109375" customWidth="1"/>
    <col min="13813" max="13813" width="10.42578125" customWidth="1"/>
    <col min="13814" max="13814" width="0.5703125" customWidth="1"/>
    <col min="13815" max="13816" width="8.85546875" bestFit="1" customWidth="1"/>
    <col min="13818" max="13818" width="4.7109375" customWidth="1"/>
    <col min="13819" max="13819" width="0.5703125" customWidth="1"/>
    <col min="13823" max="13823" width="4.7109375" customWidth="1"/>
    <col min="13824" max="13824" width="0.5703125" customWidth="1"/>
    <col min="13828" max="13828" width="4.7109375" customWidth="1"/>
    <col min="13829" max="13829" width="0.5703125" customWidth="1"/>
    <col min="13833" max="13833" width="4.7109375" customWidth="1"/>
    <col min="13834" max="13834" width="0.5703125" customWidth="1"/>
    <col min="13835" max="13836" width="8.85546875" bestFit="1" customWidth="1"/>
    <col min="13837" max="13837" width="8.7109375" customWidth="1"/>
    <col min="13838" max="13838" width="4.7109375" customWidth="1"/>
    <col min="13839" max="13839" width="0.5703125" customWidth="1"/>
    <col min="13840" max="13841" width="8.85546875" bestFit="1" customWidth="1"/>
    <col min="13842" max="13842" width="8.7109375" customWidth="1"/>
    <col min="13843" max="13843" width="4.7109375" customWidth="1"/>
    <col min="14069" max="14069" width="10.42578125" customWidth="1"/>
    <col min="14070" max="14070" width="0.5703125" customWidth="1"/>
    <col min="14071" max="14072" width="8.85546875" bestFit="1" customWidth="1"/>
    <col min="14074" max="14074" width="4.7109375" customWidth="1"/>
    <col min="14075" max="14075" width="0.5703125" customWidth="1"/>
    <col min="14079" max="14079" width="4.7109375" customWidth="1"/>
    <col min="14080" max="14080" width="0.5703125" customWidth="1"/>
    <col min="14084" max="14084" width="4.7109375" customWidth="1"/>
    <col min="14085" max="14085" width="0.5703125" customWidth="1"/>
    <col min="14089" max="14089" width="4.7109375" customWidth="1"/>
    <col min="14090" max="14090" width="0.5703125" customWidth="1"/>
    <col min="14091" max="14092" width="8.85546875" bestFit="1" customWidth="1"/>
    <col min="14093" max="14093" width="8.7109375" customWidth="1"/>
    <col min="14094" max="14094" width="4.7109375" customWidth="1"/>
    <col min="14095" max="14095" width="0.5703125" customWidth="1"/>
    <col min="14096" max="14097" width="8.85546875" bestFit="1" customWidth="1"/>
    <col min="14098" max="14098" width="8.7109375" customWidth="1"/>
    <col min="14099" max="14099" width="4.7109375" customWidth="1"/>
    <col min="14325" max="14325" width="10.42578125" customWidth="1"/>
    <col min="14326" max="14326" width="0.5703125" customWidth="1"/>
    <col min="14327" max="14328" width="8.85546875" bestFit="1" customWidth="1"/>
    <col min="14330" max="14330" width="4.7109375" customWidth="1"/>
    <col min="14331" max="14331" width="0.5703125" customWidth="1"/>
    <col min="14335" max="14335" width="4.7109375" customWidth="1"/>
    <col min="14336" max="14336" width="0.5703125" customWidth="1"/>
    <col min="14340" max="14340" width="4.7109375" customWidth="1"/>
    <col min="14341" max="14341" width="0.5703125" customWidth="1"/>
    <col min="14345" max="14345" width="4.7109375" customWidth="1"/>
    <col min="14346" max="14346" width="0.5703125" customWidth="1"/>
    <col min="14347" max="14348" width="8.85546875" bestFit="1" customWidth="1"/>
    <col min="14349" max="14349" width="8.7109375" customWidth="1"/>
    <col min="14350" max="14350" width="4.7109375" customWidth="1"/>
    <col min="14351" max="14351" width="0.5703125" customWidth="1"/>
    <col min="14352" max="14353" width="8.85546875" bestFit="1" customWidth="1"/>
    <col min="14354" max="14354" width="8.7109375" customWidth="1"/>
    <col min="14355" max="14355" width="4.7109375" customWidth="1"/>
    <col min="14581" max="14581" width="10.42578125" customWidth="1"/>
    <col min="14582" max="14582" width="0.5703125" customWidth="1"/>
    <col min="14583" max="14584" width="8.85546875" bestFit="1" customWidth="1"/>
    <col min="14586" max="14586" width="4.7109375" customWidth="1"/>
    <col min="14587" max="14587" width="0.5703125" customWidth="1"/>
    <col min="14591" max="14591" width="4.7109375" customWidth="1"/>
    <col min="14592" max="14592" width="0.5703125" customWidth="1"/>
    <col min="14596" max="14596" width="4.7109375" customWidth="1"/>
    <col min="14597" max="14597" width="0.5703125" customWidth="1"/>
    <col min="14601" max="14601" width="4.7109375" customWidth="1"/>
    <col min="14602" max="14602" width="0.5703125" customWidth="1"/>
    <col min="14603" max="14604" width="8.85546875" bestFit="1" customWidth="1"/>
    <col min="14605" max="14605" width="8.7109375" customWidth="1"/>
    <col min="14606" max="14606" width="4.7109375" customWidth="1"/>
    <col min="14607" max="14607" width="0.5703125" customWidth="1"/>
    <col min="14608" max="14609" width="8.85546875" bestFit="1" customWidth="1"/>
    <col min="14610" max="14610" width="8.7109375" customWidth="1"/>
    <col min="14611" max="14611" width="4.7109375" customWidth="1"/>
    <col min="14837" max="14837" width="10.42578125" customWidth="1"/>
    <col min="14838" max="14838" width="0.5703125" customWidth="1"/>
    <col min="14839" max="14840" width="8.85546875" bestFit="1" customWidth="1"/>
    <col min="14842" max="14842" width="4.7109375" customWidth="1"/>
    <col min="14843" max="14843" width="0.5703125" customWidth="1"/>
    <col min="14847" max="14847" width="4.7109375" customWidth="1"/>
    <col min="14848" max="14848" width="0.5703125" customWidth="1"/>
    <col min="14852" max="14852" width="4.7109375" customWidth="1"/>
    <col min="14853" max="14853" width="0.5703125" customWidth="1"/>
    <col min="14857" max="14857" width="4.7109375" customWidth="1"/>
    <col min="14858" max="14858" width="0.5703125" customWidth="1"/>
    <col min="14859" max="14860" width="8.85546875" bestFit="1" customWidth="1"/>
    <col min="14861" max="14861" width="8.7109375" customWidth="1"/>
    <col min="14862" max="14862" width="4.7109375" customWidth="1"/>
    <col min="14863" max="14863" width="0.5703125" customWidth="1"/>
    <col min="14864" max="14865" width="8.85546875" bestFit="1" customWidth="1"/>
    <col min="14866" max="14866" width="8.7109375" customWidth="1"/>
    <col min="14867" max="14867" width="4.7109375" customWidth="1"/>
    <col min="15093" max="15093" width="10.42578125" customWidth="1"/>
    <col min="15094" max="15094" width="0.5703125" customWidth="1"/>
    <col min="15095" max="15096" width="8.85546875" bestFit="1" customWidth="1"/>
    <col min="15098" max="15098" width="4.7109375" customWidth="1"/>
    <col min="15099" max="15099" width="0.5703125" customWidth="1"/>
    <col min="15103" max="15103" width="4.7109375" customWidth="1"/>
    <col min="15104" max="15104" width="0.5703125" customWidth="1"/>
    <col min="15108" max="15108" width="4.7109375" customWidth="1"/>
    <col min="15109" max="15109" width="0.5703125" customWidth="1"/>
    <col min="15113" max="15113" width="4.7109375" customWidth="1"/>
    <col min="15114" max="15114" width="0.5703125" customWidth="1"/>
    <col min="15115" max="15116" width="8.85546875" bestFit="1" customWidth="1"/>
    <col min="15117" max="15117" width="8.7109375" customWidth="1"/>
    <col min="15118" max="15118" width="4.7109375" customWidth="1"/>
    <col min="15119" max="15119" width="0.5703125" customWidth="1"/>
    <col min="15120" max="15121" width="8.85546875" bestFit="1" customWidth="1"/>
    <col min="15122" max="15122" width="8.7109375" customWidth="1"/>
    <col min="15123" max="15123" width="4.7109375" customWidth="1"/>
    <col min="15349" max="15349" width="10.42578125" customWidth="1"/>
    <col min="15350" max="15350" width="0.5703125" customWidth="1"/>
    <col min="15351" max="15352" width="8.85546875" bestFit="1" customWidth="1"/>
    <col min="15354" max="15354" width="4.7109375" customWidth="1"/>
    <col min="15355" max="15355" width="0.5703125" customWidth="1"/>
    <col min="15359" max="15359" width="4.7109375" customWidth="1"/>
    <col min="15360" max="15360" width="0.5703125" customWidth="1"/>
    <col min="15364" max="15364" width="4.7109375" customWidth="1"/>
    <col min="15365" max="15365" width="0.5703125" customWidth="1"/>
    <col min="15369" max="15369" width="4.7109375" customWidth="1"/>
    <col min="15370" max="15370" width="0.5703125" customWidth="1"/>
    <col min="15371" max="15372" width="8.85546875" bestFit="1" customWidth="1"/>
    <col min="15373" max="15373" width="8.7109375" customWidth="1"/>
    <col min="15374" max="15374" width="4.7109375" customWidth="1"/>
    <col min="15375" max="15375" width="0.5703125" customWidth="1"/>
    <col min="15376" max="15377" width="8.85546875" bestFit="1" customWidth="1"/>
    <col min="15378" max="15378" width="8.7109375" customWidth="1"/>
    <col min="15379" max="15379" width="4.7109375" customWidth="1"/>
    <col min="15605" max="15605" width="10.42578125" customWidth="1"/>
    <col min="15606" max="15606" width="0.5703125" customWidth="1"/>
    <col min="15607" max="15608" width="8.85546875" bestFit="1" customWidth="1"/>
    <col min="15610" max="15610" width="4.7109375" customWidth="1"/>
    <col min="15611" max="15611" width="0.5703125" customWidth="1"/>
    <col min="15615" max="15615" width="4.7109375" customWidth="1"/>
    <col min="15616" max="15616" width="0.5703125" customWidth="1"/>
    <col min="15620" max="15620" width="4.7109375" customWidth="1"/>
    <col min="15621" max="15621" width="0.5703125" customWidth="1"/>
    <col min="15625" max="15625" width="4.7109375" customWidth="1"/>
    <col min="15626" max="15626" width="0.5703125" customWidth="1"/>
    <col min="15627" max="15628" width="8.85546875" bestFit="1" customWidth="1"/>
    <col min="15629" max="15629" width="8.7109375" customWidth="1"/>
    <col min="15630" max="15630" width="4.7109375" customWidth="1"/>
    <col min="15631" max="15631" width="0.5703125" customWidth="1"/>
    <col min="15632" max="15633" width="8.85546875" bestFit="1" customWidth="1"/>
    <col min="15634" max="15634" width="8.7109375" customWidth="1"/>
    <col min="15635" max="15635" width="4.7109375" customWidth="1"/>
    <col min="15861" max="15861" width="10.42578125" customWidth="1"/>
    <col min="15862" max="15862" width="0.5703125" customWidth="1"/>
    <col min="15863" max="15864" width="8.85546875" bestFit="1" customWidth="1"/>
    <col min="15866" max="15866" width="4.7109375" customWidth="1"/>
    <col min="15867" max="15867" width="0.5703125" customWidth="1"/>
    <col min="15871" max="15871" width="4.7109375" customWidth="1"/>
    <col min="15872" max="15872" width="0.5703125" customWidth="1"/>
    <col min="15876" max="15876" width="4.7109375" customWidth="1"/>
    <col min="15877" max="15877" width="0.5703125" customWidth="1"/>
    <col min="15881" max="15881" width="4.7109375" customWidth="1"/>
    <col min="15882" max="15882" width="0.5703125" customWidth="1"/>
    <col min="15883" max="15884" width="8.85546875" bestFit="1" customWidth="1"/>
    <col min="15885" max="15885" width="8.7109375" customWidth="1"/>
    <col min="15886" max="15886" width="4.7109375" customWidth="1"/>
    <col min="15887" max="15887" width="0.5703125" customWidth="1"/>
    <col min="15888" max="15889" width="8.85546875" bestFit="1" customWidth="1"/>
    <col min="15890" max="15890" width="8.7109375" customWidth="1"/>
    <col min="15891" max="15891" width="4.7109375" customWidth="1"/>
    <col min="16117" max="16117" width="10.42578125" customWidth="1"/>
    <col min="16118" max="16118" width="0.5703125" customWidth="1"/>
    <col min="16119" max="16120" width="8.85546875" bestFit="1" customWidth="1"/>
    <col min="16122" max="16122" width="4.7109375" customWidth="1"/>
    <col min="16123" max="16123" width="0.5703125" customWidth="1"/>
    <col min="16127" max="16127" width="4.7109375" customWidth="1"/>
    <col min="16128" max="16128" width="0.5703125" customWidth="1"/>
    <col min="16132" max="16132" width="4.7109375" customWidth="1"/>
    <col min="16133" max="16133" width="0.5703125" customWidth="1"/>
    <col min="16137" max="16137" width="4.7109375" customWidth="1"/>
    <col min="16138" max="16138" width="0.5703125" customWidth="1"/>
    <col min="16139" max="16140" width="8.85546875" bestFit="1" customWidth="1"/>
    <col min="16141" max="16141" width="8.7109375" customWidth="1"/>
    <col min="16142" max="16142" width="4.7109375" customWidth="1"/>
    <col min="16143" max="16143" width="0.5703125" customWidth="1"/>
    <col min="16144" max="16145" width="8.85546875" bestFit="1" customWidth="1"/>
    <col min="16146" max="16146" width="8.7109375" customWidth="1"/>
    <col min="16147" max="16147" width="4.7109375" customWidth="1"/>
  </cols>
  <sheetData>
    <row r="1" spans="1:19" x14ac:dyDescent="0.2">
      <c r="A1" s="77" t="s">
        <v>438</v>
      </c>
      <c r="B1" s="87"/>
      <c r="C1" s="87"/>
      <c r="D1" s="87"/>
      <c r="E1" s="87"/>
      <c r="F1" s="87"/>
      <c r="G1" s="87"/>
      <c r="H1" s="87"/>
      <c r="I1" s="87"/>
      <c r="J1" s="87"/>
      <c r="K1" s="87"/>
      <c r="L1" s="87"/>
      <c r="M1" s="87"/>
      <c r="N1" s="87"/>
      <c r="O1" s="87"/>
      <c r="P1" s="87"/>
      <c r="Q1" s="74">
        <v>46213</v>
      </c>
    </row>
    <row r="2" spans="1:19" x14ac:dyDescent="0.2">
      <c r="A2" s="77" t="s">
        <v>339</v>
      </c>
      <c r="B2" s="87"/>
      <c r="C2" s="87"/>
      <c r="D2" s="87"/>
      <c r="E2" s="87"/>
      <c r="F2" s="87"/>
      <c r="G2" s="87"/>
      <c r="H2" s="87"/>
      <c r="I2" s="87"/>
      <c r="J2" s="87"/>
      <c r="K2" s="87"/>
      <c r="L2" s="87"/>
      <c r="M2" s="87"/>
      <c r="N2" s="87"/>
      <c r="O2" s="87"/>
      <c r="P2" s="87"/>
    </row>
    <row r="3" spans="1:19" s="29" customFormat="1" ht="25.15" customHeight="1" x14ac:dyDescent="0.2">
      <c r="A3" s="28" t="s">
        <v>340</v>
      </c>
      <c r="B3" s="94" t="s">
        <v>341</v>
      </c>
      <c r="C3" s="94"/>
      <c r="D3" s="95"/>
      <c r="E3" s="96" t="s">
        <v>342</v>
      </c>
      <c r="F3" s="96"/>
      <c r="G3" s="97"/>
      <c r="H3" s="94" t="s">
        <v>343</v>
      </c>
      <c r="I3" s="94"/>
      <c r="J3" s="95"/>
      <c r="K3" s="94" t="s">
        <v>344</v>
      </c>
      <c r="L3" s="94"/>
      <c r="M3" s="98"/>
      <c r="N3" s="94" t="s">
        <v>345</v>
      </c>
      <c r="O3" s="94"/>
      <c r="P3" s="95"/>
      <c r="Q3" s="94" t="s">
        <v>346</v>
      </c>
      <c r="R3" s="94"/>
      <c r="S3" s="95"/>
    </row>
    <row r="4" spans="1:19" s="30" customFormat="1" ht="11.25" x14ac:dyDescent="0.2">
      <c r="A4" s="99" t="s">
        <v>50</v>
      </c>
      <c r="B4" s="101" t="s">
        <v>347</v>
      </c>
      <c r="C4" s="101"/>
      <c r="D4" s="92" t="s">
        <v>127</v>
      </c>
      <c r="E4" s="101" t="s">
        <v>347</v>
      </c>
      <c r="F4" s="101"/>
      <c r="G4" s="92" t="s">
        <v>127</v>
      </c>
      <c r="H4" s="101" t="s">
        <v>347</v>
      </c>
      <c r="I4" s="101"/>
      <c r="J4" s="92" t="s">
        <v>127</v>
      </c>
      <c r="K4" s="101" t="s">
        <v>347</v>
      </c>
      <c r="L4" s="101"/>
      <c r="M4" s="92" t="s">
        <v>127</v>
      </c>
      <c r="N4" s="101" t="s">
        <v>347</v>
      </c>
      <c r="O4" s="101"/>
      <c r="P4" s="92" t="s">
        <v>127</v>
      </c>
      <c r="Q4" s="101" t="s">
        <v>348</v>
      </c>
      <c r="R4" s="101"/>
      <c r="S4" s="92" t="s">
        <v>127</v>
      </c>
    </row>
    <row r="5" spans="1:19" s="30" customFormat="1" ht="11.25" x14ac:dyDescent="0.2">
      <c r="A5" s="100"/>
      <c r="B5" s="31" t="s">
        <v>59</v>
      </c>
      <c r="C5" s="32" t="s">
        <v>60</v>
      </c>
      <c r="D5" s="93"/>
      <c r="E5" s="31" t="s">
        <v>59</v>
      </c>
      <c r="F5" s="32" t="s">
        <v>60</v>
      </c>
      <c r="G5" s="93"/>
      <c r="H5" s="31" t="s">
        <v>59</v>
      </c>
      <c r="I5" s="32" t="s">
        <v>60</v>
      </c>
      <c r="J5" s="102"/>
      <c r="K5" s="31" t="s">
        <v>59</v>
      </c>
      <c r="L5" s="32" t="s">
        <v>60</v>
      </c>
      <c r="M5" s="93"/>
      <c r="N5" s="31" t="s">
        <v>59</v>
      </c>
      <c r="O5" s="32" t="s">
        <v>60</v>
      </c>
      <c r="P5" s="102"/>
      <c r="Q5" s="31" t="s">
        <v>59</v>
      </c>
      <c r="R5" s="32" t="s">
        <v>60</v>
      </c>
      <c r="S5" s="93"/>
    </row>
    <row r="6" spans="1:19" x14ac:dyDescent="0.2">
      <c r="A6" s="3" t="s">
        <v>418</v>
      </c>
      <c r="B6" s="33" t="s">
        <v>340</v>
      </c>
      <c r="C6" s="34" t="s">
        <v>340</v>
      </c>
      <c r="D6" s="35" t="s">
        <v>340</v>
      </c>
      <c r="E6" s="34"/>
      <c r="F6" s="34"/>
      <c r="G6" s="35"/>
      <c r="H6" s="34"/>
      <c r="I6" s="34"/>
      <c r="J6" s="35"/>
      <c r="K6" s="34"/>
      <c r="L6" s="34"/>
      <c r="M6" s="35"/>
      <c r="N6" s="34"/>
      <c r="O6" s="34"/>
      <c r="P6" s="35"/>
      <c r="Q6" s="34"/>
      <c r="R6" s="34"/>
      <c r="S6" s="35"/>
    </row>
    <row r="7" spans="1:19" x14ac:dyDescent="0.2">
      <c r="A7" s="2" t="str">
        <f>"Oct "&amp;RIGHT(A6,4)-1</f>
        <v>Oct 2024</v>
      </c>
      <c r="B7" s="36">
        <v>22755079</v>
      </c>
      <c r="C7" s="37">
        <v>42642304</v>
      </c>
      <c r="D7" s="37">
        <v>8162711814</v>
      </c>
      <c r="E7" s="36">
        <v>260056</v>
      </c>
      <c r="F7" s="37">
        <v>611809</v>
      </c>
      <c r="G7" s="38">
        <v>77608268</v>
      </c>
      <c r="H7" s="37">
        <v>439795</v>
      </c>
      <c r="I7" s="37">
        <v>875078</v>
      </c>
      <c r="J7" s="38">
        <v>106124150</v>
      </c>
      <c r="K7" s="37">
        <v>523449</v>
      </c>
      <c r="L7" s="37">
        <v>1143591</v>
      </c>
      <c r="M7" s="38">
        <v>158581989</v>
      </c>
      <c r="N7" s="37" t="s">
        <v>417</v>
      </c>
      <c r="O7" s="37" t="s">
        <v>417</v>
      </c>
      <c r="P7" s="38">
        <v>82074</v>
      </c>
      <c r="Q7" s="37">
        <v>23015135</v>
      </c>
      <c r="R7" s="37">
        <v>43254113</v>
      </c>
      <c r="S7" s="38">
        <v>8505108295</v>
      </c>
    </row>
    <row r="8" spans="1:19" x14ac:dyDescent="0.2">
      <c r="A8" s="2" t="str">
        <f>"Nov "&amp;RIGHT(A6,4)-1</f>
        <v>Nov 2024</v>
      </c>
      <c r="B8" s="36">
        <v>22709559</v>
      </c>
      <c r="C8" s="37">
        <v>42504983</v>
      </c>
      <c r="D8" s="37">
        <v>8125358543</v>
      </c>
      <c r="E8" s="36">
        <v>216828</v>
      </c>
      <c r="F8" s="37">
        <v>510359</v>
      </c>
      <c r="G8" s="37">
        <v>159732155</v>
      </c>
      <c r="H8" s="36">
        <v>213581</v>
      </c>
      <c r="I8" s="37">
        <v>434694</v>
      </c>
      <c r="J8" s="37">
        <v>55532648</v>
      </c>
      <c r="K8" s="36">
        <v>28100</v>
      </c>
      <c r="L8" s="37">
        <v>59052</v>
      </c>
      <c r="M8" s="37">
        <v>20161460</v>
      </c>
      <c r="N8" s="36" t="s">
        <v>417</v>
      </c>
      <c r="O8" s="37" t="s">
        <v>417</v>
      </c>
      <c r="P8" s="37">
        <v>76033</v>
      </c>
      <c r="Q8" s="36">
        <v>22926387</v>
      </c>
      <c r="R8" s="37">
        <v>43015342</v>
      </c>
      <c r="S8" s="38">
        <v>8360860839</v>
      </c>
    </row>
    <row r="9" spans="1:19" x14ac:dyDescent="0.2">
      <c r="A9" s="2" t="str">
        <f>"Dec "&amp;RIGHT(A6,4)-1</f>
        <v>Dec 2024</v>
      </c>
      <c r="B9" s="36">
        <v>22751267</v>
      </c>
      <c r="C9" s="37">
        <v>42554663</v>
      </c>
      <c r="D9" s="37">
        <v>8087748461</v>
      </c>
      <c r="E9" s="36">
        <v>151085</v>
      </c>
      <c r="F9" s="37">
        <v>402556</v>
      </c>
      <c r="G9" s="37">
        <v>69861844</v>
      </c>
      <c r="H9" s="36">
        <v>3737</v>
      </c>
      <c r="I9" s="37">
        <v>7970</v>
      </c>
      <c r="J9" s="37">
        <v>33710340</v>
      </c>
      <c r="K9" s="36">
        <v>19977</v>
      </c>
      <c r="L9" s="37">
        <v>48696</v>
      </c>
      <c r="M9" s="37">
        <v>17840883</v>
      </c>
      <c r="N9" s="36" t="s">
        <v>417</v>
      </c>
      <c r="O9" s="37" t="s">
        <v>417</v>
      </c>
      <c r="P9" s="37">
        <v>70032</v>
      </c>
      <c r="Q9" s="36">
        <v>22902352</v>
      </c>
      <c r="R9" s="37">
        <v>42957219</v>
      </c>
      <c r="S9" s="38">
        <v>8209231560</v>
      </c>
    </row>
    <row r="10" spans="1:19" x14ac:dyDescent="0.2">
      <c r="A10" s="2" t="str">
        <f>"Jan "&amp;RIGHT(A6,4)</f>
        <v>Jan 2025</v>
      </c>
      <c r="B10" s="36">
        <v>22705793</v>
      </c>
      <c r="C10" s="37">
        <v>42818686</v>
      </c>
      <c r="D10" s="37">
        <v>7946816696</v>
      </c>
      <c r="E10" s="36">
        <v>135</v>
      </c>
      <c r="F10" s="37">
        <v>378</v>
      </c>
      <c r="G10" s="37">
        <v>11078</v>
      </c>
      <c r="H10" s="36">
        <v>1</v>
      </c>
      <c r="I10" s="37">
        <v>2</v>
      </c>
      <c r="J10" s="37">
        <v>92540</v>
      </c>
      <c r="K10" s="36">
        <v>61492</v>
      </c>
      <c r="L10" s="37">
        <v>112224</v>
      </c>
      <c r="M10" s="37">
        <v>15264097</v>
      </c>
      <c r="N10" s="36" t="s">
        <v>417</v>
      </c>
      <c r="O10" s="37" t="s">
        <v>417</v>
      </c>
      <c r="P10" s="37">
        <v>45554</v>
      </c>
      <c r="Q10" s="36">
        <v>22705928</v>
      </c>
      <c r="R10" s="37">
        <v>42819064</v>
      </c>
      <c r="S10" s="38">
        <v>7962229965</v>
      </c>
    </row>
    <row r="11" spans="1:19" x14ac:dyDescent="0.2">
      <c r="A11" s="2" t="str">
        <f>"Feb "&amp;RIGHT(A6,4)</f>
        <v>Feb 2025</v>
      </c>
      <c r="B11" s="36">
        <v>22598460</v>
      </c>
      <c r="C11" s="37">
        <v>42177333</v>
      </c>
      <c r="D11" s="37">
        <v>7898138585</v>
      </c>
      <c r="E11" s="36">
        <v>1872</v>
      </c>
      <c r="F11" s="37">
        <v>3190</v>
      </c>
      <c r="G11" s="37">
        <v>-11342610</v>
      </c>
      <c r="H11" s="36">
        <v>3685</v>
      </c>
      <c r="I11" s="37">
        <v>5822</v>
      </c>
      <c r="J11" s="37">
        <v>769945</v>
      </c>
      <c r="K11" s="36">
        <v>92564</v>
      </c>
      <c r="L11" s="37">
        <v>162177</v>
      </c>
      <c r="M11" s="37">
        <v>19585992</v>
      </c>
      <c r="N11" s="36" t="s">
        <v>417</v>
      </c>
      <c r="O11" s="37" t="s">
        <v>417</v>
      </c>
      <c r="P11" s="37">
        <v>61527</v>
      </c>
      <c r="Q11" s="36">
        <v>22600332</v>
      </c>
      <c r="R11" s="37">
        <v>42180523</v>
      </c>
      <c r="S11" s="38">
        <v>7907213439</v>
      </c>
    </row>
    <row r="12" spans="1:19" x14ac:dyDescent="0.2">
      <c r="A12" s="2" t="str">
        <f>"Mar "&amp;RIGHT(A6,4)</f>
        <v>Mar 2025</v>
      </c>
      <c r="B12" s="36">
        <v>22627360</v>
      </c>
      <c r="C12" s="37">
        <v>42177094</v>
      </c>
      <c r="D12" s="37">
        <v>7943847350</v>
      </c>
      <c r="E12" s="36">
        <v>6596</v>
      </c>
      <c r="F12" s="37">
        <v>16761</v>
      </c>
      <c r="G12" s="37">
        <v>-13028467</v>
      </c>
      <c r="H12" s="36">
        <v>3427</v>
      </c>
      <c r="I12" s="37">
        <v>11622</v>
      </c>
      <c r="J12" s="37">
        <v>689398</v>
      </c>
      <c r="K12" s="36">
        <v>12386</v>
      </c>
      <c r="L12" s="37">
        <v>25319</v>
      </c>
      <c r="M12" s="37">
        <v>4220571</v>
      </c>
      <c r="N12" s="36" t="s">
        <v>417</v>
      </c>
      <c r="O12" s="37" t="s">
        <v>417</v>
      </c>
      <c r="P12" s="37">
        <v>111173</v>
      </c>
      <c r="Q12" s="36">
        <v>22633956</v>
      </c>
      <c r="R12" s="37">
        <v>42193855</v>
      </c>
      <c r="S12" s="38">
        <v>7935840025</v>
      </c>
    </row>
    <row r="13" spans="1:19" x14ac:dyDescent="0.2">
      <c r="A13" s="2" t="str">
        <f>"Apr "&amp;RIGHT(A6,4)</f>
        <v>Apr 2025</v>
      </c>
      <c r="B13" s="36">
        <v>22531009</v>
      </c>
      <c r="C13" s="37">
        <v>42353144</v>
      </c>
      <c r="D13" s="37">
        <v>7923568114</v>
      </c>
      <c r="E13" s="36">
        <v>3</v>
      </c>
      <c r="F13" s="37">
        <v>5</v>
      </c>
      <c r="G13" s="37">
        <v>-13157309</v>
      </c>
      <c r="H13" s="36">
        <v>544</v>
      </c>
      <c r="I13" s="37">
        <v>544</v>
      </c>
      <c r="J13" s="37">
        <v>0</v>
      </c>
      <c r="K13" s="36">
        <v>8201</v>
      </c>
      <c r="L13" s="37">
        <v>16071</v>
      </c>
      <c r="M13" s="37">
        <v>2473571</v>
      </c>
      <c r="N13" s="36" t="s">
        <v>417</v>
      </c>
      <c r="O13" s="37" t="s">
        <v>417</v>
      </c>
      <c r="P13" s="37">
        <v>73371</v>
      </c>
      <c r="Q13" s="36">
        <v>22531012</v>
      </c>
      <c r="R13" s="37">
        <v>42353149</v>
      </c>
      <c r="S13" s="38">
        <v>7912957747</v>
      </c>
    </row>
    <row r="14" spans="1:19" x14ac:dyDescent="0.2">
      <c r="A14" s="2" t="str">
        <f>"May "&amp;RIGHT(A6,4)</f>
        <v>May 2025</v>
      </c>
      <c r="B14" s="36">
        <v>22490693</v>
      </c>
      <c r="C14" s="37">
        <v>42243777</v>
      </c>
      <c r="D14" s="37">
        <v>7873272954</v>
      </c>
      <c r="E14" s="36">
        <v>1715</v>
      </c>
      <c r="F14" s="37">
        <v>4524</v>
      </c>
      <c r="G14" s="37">
        <v>-13151209</v>
      </c>
      <c r="H14" s="36">
        <v>1</v>
      </c>
      <c r="I14" s="37">
        <v>1</v>
      </c>
      <c r="J14" s="37">
        <v>1468</v>
      </c>
      <c r="K14" s="36">
        <v>17061</v>
      </c>
      <c r="L14" s="37">
        <v>40873</v>
      </c>
      <c r="M14" s="37">
        <v>13590652</v>
      </c>
      <c r="N14" s="36" t="s">
        <v>417</v>
      </c>
      <c r="O14" s="37" t="s">
        <v>417</v>
      </c>
      <c r="P14" s="37">
        <v>53578</v>
      </c>
      <c r="Q14" s="36">
        <v>22492408</v>
      </c>
      <c r="R14" s="37">
        <v>42248301</v>
      </c>
      <c r="S14" s="38">
        <v>7873767443</v>
      </c>
    </row>
    <row r="15" spans="1:19" x14ac:dyDescent="0.2">
      <c r="A15" s="2" t="str">
        <f>"Jun "&amp;RIGHT(A6,4)</f>
        <v>Jun 2025</v>
      </c>
      <c r="B15" s="36">
        <v>22386534</v>
      </c>
      <c r="C15" s="37">
        <v>42082283</v>
      </c>
      <c r="D15" s="37">
        <v>7801217980</v>
      </c>
      <c r="E15" s="36">
        <v>1057</v>
      </c>
      <c r="F15" s="37">
        <v>2597</v>
      </c>
      <c r="G15" s="37">
        <v>-12799090</v>
      </c>
      <c r="H15" s="36">
        <v>2</v>
      </c>
      <c r="I15" s="37">
        <v>6</v>
      </c>
      <c r="J15" s="37">
        <v>3860</v>
      </c>
      <c r="K15" s="36">
        <v>14074</v>
      </c>
      <c r="L15" s="37">
        <v>33525</v>
      </c>
      <c r="M15" s="37">
        <v>4876586</v>
      </c>
      <c r="N15" s="36" t="s">
        <v>417</v>
      </c>
      <c r="O15" s="37" t="s">
        <v>417</v>
      </c>
      <c r="P15" s="37">
        <v>55289</v>
      </c>
      <c r="Q15" s="36">
        <v>22387591</v>
      </c>
      <c r="R15" s="37">
        <v>42084880</v>
      </c>
      <c r="S15" s="38">
        <v>7793354625</v>
      </c>
    </row>
    <row r="16" spans="1:19" x14ac:dyDescent="0.2">
      <c r="A16" s="2" t="str">
        <f>"Jul "&amp;RIGHT(A6,4)</f>
        <v>Jul 2025</v>
      </c>
      <c r="B16" s="36">
        <v>22349186</v>
      </c>
      <c r="C16" s="37">
        <v>42012827</v>
      </c>
      <c r="D16" s="37">
        <v>7828421930</v>
      </c>
      <c r="E16" s="36">
        <v>1</v>
      </c>
      <c r="F16" s="37">
        <v>3</v>
      </c>
      <c r="G16" s="37">
        <v>-13854319</v>
      </c>
      <c r="H16" s="36">
        <v>0</v>
      </c>
      <c r="I16" s="37">
        <v>0</v>
      </c>
      <c r="J16" s="37">
        <v>0</v>
      </c>
      <c r="K16" s="36">
        <v>8560</v>
      </c>
      <c r="L16" s="37">
        <v>19999</v>
      </c>
      <c r="M16" s="37">
        <v>2930304</v>
      </c>
      <c r="N16" s="36" t="s">
        <v>417</v>
      </c>
      <c r="O16" s="37" t="s">
        <v>417</v>
      </c>
      <c r="P16" s="37">
        <v>48246</v>
      </c>
      <c r="Q16" s="36">
        <v>22349187</v>
      </c>
      <c r="R16" s="37">
        <v>42012830</v>
      </c>
      <c r="S16" s="38">
        <v>7817546161</v>
      </c>
    </row>
    <row r="17" spans="1:19" x14ac:dyDescent="0.2">
      <c r="A17" s="2" t="str">
        <f>"Aug "&amp;RIGHT(A6,4)</f>
        <v>Aug 2025</v>
      </c>
      <c r="B17" s="36">
        <v>22247090</v>
      </c>
      <c r="C17" s="37">
        <v>41826374</v>
      </c>
      <c r="D17" s="37">
        <v>7792543097</v>
      </c>
      <c r="E17" s="36">
        <v>3988</v>
      </c>
      <c r="F17" s="37">
        <v>10526</v>
      </c>
      <c r="G17" s="37">
        <v>-11844550</v>
      </c>
      <c r="H17" s="36">
        <v>1240</v>
      </c>
      <c r="I17" s="37">
        <v>3585</v>
      </c>
      <c r="J17" s="37">
        <v>436454</v>
      </c>
      <c r="K17" s="36">
        <v>13557</v>
      </c>
      <c r="L17" s="37">
        <v>34786</v>
      </c>
      <c r="M17" s="37">
        <v>4592117</v>
      </c>
      <c r="N17" s="36" t="s">
        <v>417</v>
      </c>
      <c r="O17" s="37" t="s">
        <v>417</v>
      </c>
      <c r="P17" s="37">
        <v>65644</v>
      </c>
      <c r="Q17" s="36">
        <v>22251078</v>
      </c>
      <c r="R17" s="37">
        <v>41836900</v>
      </c>
      <c r="S17" s="38">
        <v>7785792762</v>
      </c>
    </row>
    <row r="18" spans="1:19" x14ac:dyDescent="0.2">
      <c r="A18" s="2" t="str">
        <f>"Sep "&amp;RIGHT(A6,4)</f>
        <v>Sep 2025</v>
      </c>
      <c r="B18" s="36">
        <v>22167197</v>
      </c>
      <c r="C18" s="37">
        <v>41632863</v>
      </c>
      <c r="D18" s="37">
        <v>7718686984</v>
      </c>
      <c r="E18" s="36">
        <v>126</v>
      </c>
      <c r="F18" s="37">
        <v>227</v>
      </c>
      <c r="G18" s="37">
        <v>-12996405</v>
      </c>
      <c r="H18" s="36">
        <v>3</v>
      </c>
      <c r="I18" s="37">
        <v>9</v>
      </c>
      <c r="J18" s="37">
        <v>937</v>
      </c>
      <c r="K18" s="36">
        <v>14644</v>
      </c>
      <c r="L18" s="37">
        <v>36259</v>
      </c>
      <c r="M18" s="37">
        <v>12400192</v>
      </c>
      <c r="N18" s="36" t="s">
        <v>417</v>
      </c>
      <c r="O18" s="37" t="s">
        <v>417</v>
      </c>
      <c r="P18" s="37">
        <v>101321</v>
      </c>
      <c r="Q18" s="36">
        <v>22167323</v>
      </c>
      <c r="R18" s="37">
        <v>41633090</v>
      </c>
      <c r="S18" s="39">
        <v>7718193029</v>
      </c>
    </row>
    <row r="19" spans="1:19" s="42" customFormat="1" x14ac:dyDescent="0.2">
      <c r="A19" s="40" t="s">
        <v>55</v>
      </c>
      <c r="B19" s="41">
        <v>22526602.25</v>
      </c>
      <c r="C19" s="41">
        <v>42252194.25</v>
      </c>
      <c r="D19" s="41">
        <v>95102332508</v>
      </c>
      <c r="E19" s="41">
        <v>53621.833299999998</v>
      </c>
      <c r="F19" s="41">
        <v>130244.5833</v>
      </c>
      <c r="G19" s="41">
        <v>205039386</v>
      </c>
      <c r="H19" s="41">
        <v>55501.333299999998</v>
      </c>
      <c r="I19" s="41">
        <v>111611.0833</v>
      </c>
      <c r="J19" s="41">
        <v>197361740</v>
      </c>
      <c r="K19" s="41">
        <v>67838.75</v>
      </c>
      <c r="L19" s="41">
        <v>144381</v>
      </c>
      <c r="M19" s="41">
        <v>276518414</v>
      </c>
      <c r="N19" s="41" t="s">
        <v>417</v>
      </c>
      <c r="O19" s="41" t="s">
        <v>417</v>
      </c>
      <c r="P19" s="41">
        <v>843842</v>
      </c>
      <c r="Q19" s="41">
        <v>22580224.083299998</v>
      </c>
      <c r="R19" s="41">
        <v>42382438.833300002</v>
      </c>
      <c r="S19" s="41">
        <v>95782095890</v>
      </c>
    </row>
    <row r="20" spans="1:19" s="42" customFormat="1" x14ac:dyDescent="0.2">
      <c r="A20" s="14" t="s">
        <v>419</v>
      </c>
      <c r="B20" s="43">
        <v>22668361</v>
      </c>
      <c r="C20" s="43">
        <v>42461172.428599998</v>
      </c>
      <c r="D20" s="43">
        <v>56088189563</v>
      </c>
      <c r="E20" s="43">
        <v>90939.285699999993</v>
      </c>
      <c r="F20" s="43">
        <v>220722.57139999999</v>
      </c>
      <c r="G20" s="43">
        <v>269684959</v>
      </c>
      <c r="H20" s="43">
        <v>94967.142900000006</v>
      </c>
      <c r="I20" s="43">
        <v>190818.85709999999</v>
      </c>
      <c r="J20" s="43">
        <v>196919021</v>
      </c>
      <c r="K20" s="43">
        <v>106595.5714</v>
      </c>
      <c r="L20" s="43">
        <v>223875.71429999999</v>
      </c>
      <c r="M20" s="43">
        <v>238128563</v>
      </c>
      <c r="N20" s="43" t="s">
        <v>417</v>
      </c>
      <c r="O20" s="43" t="s">
        <v>417</v>
      </c>
      <c r="P20" s="43">
        <v>519764</v>
      </c>
      <c r="Q20" s="43">
        <v>22759300.285700001</v>
      </c>
      <c r="R20" s="43">
        <v>42681895</v>
      </c>
      <c r="S20" s="43">
        <v>56793441870</v>
      </c>
    </row>
    <row r="21" spans="1:19" x14ac:dyDescent="0.2">
      <c r="A21" s="3" t="str">
        <f>"FY "&amp;RIGHT(A6,4)+1</f>
        <v>FY 2026</v>
      </c>
      <c r="B21" s="44" t="s">
        <v>340</v>
      </c>
      <c r="C21" s="45" t="s">
        <v>340</v>
      </c>
      <c r="D21" s="46" t="s">
        <v>340</v>
      </c>
      <c r="E21" s="45"/>
      <c r="F21" s="45"/>
      <c r="G21" s="46"/>
      <c r="H21" s="45"/>
      <c r="I21" s="45"/>
      <c r="J21" s="46"/>
      <c r="K21" s="45"/>
      <c r="L21" s="45"/>
      <c r="M21" s="46"/>
      <c r="N21" s="45"/>
      <c r="O21" s="45"/>
      <c r="P21" s="46"/>
      <c r="Q21" s="45"/>
      <c r="R21" s="45"/>
      <c r="S21" s="46"/>
    </row>
    <row r="22" spans="1:19" x14ac:dyDescent="0.2">
      <c r="A22" s="2" t="str">
        <f>"Oct "&amp;RIGHT(A6,4)</f>
        <v>Oct 2025</v>
      </c>
      <c r="B22" s="36">
        <v>21915694</v>
      </c>
      <c r="C22" s="37">
        <v>41091794</v>
      </c>
      <c r="D22" s="37">
        <v>7819523214</v>
      </c>
      <c r="E22" s="36">
        <v>1</v>
      </c>
      <c r="F22" s="37">
        <v>6</v>
      </c>
      <c r="G22" s="37">
        <v>-13315159</v>
      </c>
      <c r="H22" s="36">
        <v>1</v>
      </c>
      <c r="I22" s="37">
        <v>6</v>
      </c>
      <c r="J22" s="37">
        <v>195</v>
      </c>
      <c r="K22" s="36">
        <v>1469</v>
      </c>
      <c r="L22" s="37">
        <v>3712</v>
      </c>
      <c r="M22" s="37">
        <v>5353070</v>
      </c>
      <c r="N22" s="36">
        <v>1619</v>
      </c>
      <c r="O22" s="37">
        <v>4860</v>
      </c>
      <c r="P22" s="37">
        <v>16515</v>
      </c>
      <c r="Q22" s="36">
        <v>21917314</v>
      </c>
      <c r="R22" s="37">
        <v>41096660</v>
      </c>
      <c r="S22" s="38">
        <v>7811572245</v>
      </c>
    </row>
    <row r="23" spans="1:19" x14ac:dyDescent="0.2">
      <c r="A23" s="2" t="str">
        <f>"Nov "&amp;RIGHT(A6,4)</f>
        <v>Nov 2025</v>
      </c>
      <c r="B23" s="36">
        <v>21565975</v>
      </c>
      <c r="C23" s="37">
        <v>39997940</v>
      </c>
      <c r="D23" s="37">
        <v>7688625195</v>
      </c>
      <c r="E23" s="36">
        <v>0</v>
      </c>
      <c r="F23" s="37">
        <v>0</v>
      </c>
      <c r="G23" s="37">
        <v>-237912</v>
      </c>
      <c r="H23" s="36">
        <v>2</v>
      </c>
      <c r="I23" s="37">
        <v>2</v>
      </c>
      <c r="J23" s="37">
        <v>697</v>
      </c>
      <c r="K23" s="36">
        <v>677</v>
      </c>
      <c r="L23" s="37">
        <v>1772</v>
      </c>
      <c r="M23" s="37">
        <v>198354</v>
      </c>
      <c r="N23" s="36">
        <v>759</v>
      </c>
      <c r="O23" s="37">
        <v>1950</v>
      </c>
      <c r="P23" s="37">
        <v>43636</v>
      </c>
      <c r="Q23" s="36">
        <v>21566734</v>
      </c>
      <c r="R23" s="37">
        <v>39999890</v>
      </c>
      <c r="S23" s="38">
        <v>7688620280</v>
      </c>
    </row>
    <row r="24" spans="1:19" x14ac:dyDescent="0.2">
      <c r="A24" s="2" t="str">
        <f>"Dec "&amp;RIGHT(A6,4)</f>
        <v>Dec 2025</v>
      </c>
      <c r="B24" s="36">
        <v>21218367</v>
      </c>
      <c r="C24" s="37">
        <v>39205146</v>
      </c>
      <c r="D24" s="37">
        <v>7560135442</v>
      </c>
      <c r="E24" s="36">
        <v>0</v>
      </c>
      <c r="F24" s="37">
        <v>0</v>
      </c>
      <c r="G24" s="37">
        <v>-68584344</v>
      </c>
      <c r="H24" s="36">
        <v>0</v>
      </c>
      <c r="I24" s="37">
        <v>0</v>
      </c>
      <c r="J24" s="37">
        <v>0</v>
      </c>
      <c r="K24" s="36">
        <v>2266</v>
      </c>
      <c r="L24" s="37">
        <v>5172</v>
      </c>
      <c r="M24" s="37">
        <v>672431</v>
      </c>
      <c r="N24" s="36">
        <v>990</v>
      </c>
      <c r="O24" s="37">
        <v>2752</v>
      </c>
      <c r="P24" s="37">
        <v>26079</v>
      </c>
      <c r="Q24" s="36">
        <v>21219357</v>
      </c>
      <c r="R24" s="37">
        <v>39207898</v>
      </c>
      <c r="S24" s="38">
        <v>7492249108</v>
      </c>
    </row>
    <row r="25" spans="1:19" x14ac:dyDescent="0.2">
      <c r="A25" s="2" t="str">
        <f>"Jan "&amp;RIGHT(A6,4)+1</f>
        <v>Jan 2026</v>
      </c>
      <c r="B25" s="36">
        <v>20883986</v>
      </c>
      <c r="C25" s="37">
        <v>38473870</v>
      </c>
      <c r="D25" s="37">
        <v>7298450496</v>
      </c>
      <c r="E25" s="36">
        <v>0</v>
      </c>
      <c r="F25" s="37">
        <v>0</v>
      </c>
      <c r="G25" s="37">
        <v>-14224920</v>
      </c>
      <c r="H25" s="36">
        <v>1</v>
      </c>
      <c r="I25" s="37">
        <v>2</v>
      </c>
      <c r="J25" s="37">
        <v>9120</v>
      </c>
      <c r="K25" s="36">
        <v>4082</v>
      </c>
      <c r="L25" s="37">
        <v>8239</v>
      </c>
      <c r="M25" s="37">
        <v>2464006</v>
      </c>
      <c r="N25" s="36">
        <v>868</v>
      </c>
      <c r="O25" s="37">
        <v>2481</v>
      </c>
      <c r="P25" s="37">
        <v>45249</v>
      </c>
      <c r="Q25" s="36">
        <v>20884854</v>
      </c>
      <c r="R25" s="37">
        <v>38476351</v>
      </c>
      <c r="S25" s="38">
        <v>7286742105</v>
      </c>
    </row>
    <row r="26" spans="1:19" x14ac:dyDescent="0.2">
      <c r="A26" s="2" t="str">
        <f>"Feb "&amp;RIGHT(A6,4)+1</f>
        <v>Feb 2026</v>
      </c>
      <c r="B26" s="36">
        <v>20583166</v>
      </c>
      <c r="C26" s="37">
        <v>37873164</v>
      </c>
      <c r="D26" s="37">
        <v>7160797654</v>
      </c>
      <c r="E26" s="36">
        <v>0</v>
      </c>
      <c r="F26" s="37">
        <v>0</v>
      </c>
      <c r="G26" s="37">
        <v>-12487662</v>
      </c>
      <c r="H26" s="36">
        <v>0</v>
      </c>
      <c r="I26" s="37">
        <v>0</v>
      </c>
      <c r="J26" s="37">
        <v>0</v>
      </c>
      <c r="K26" s="36">
        <v>52203</v>
      </c>
      <c r="L26" s="37">
        <v>86905</v>
      </c>
      <c r="M26" s="37">
        <v>8042071</v>
      </c>
      <c r="N26" s="36">
        <v>910</v>
      </c>
      <c r="O26" s="37">
        <v>2669</v>
      </c>
      <c r="P26" s="37">
        <v>60984</v>
      </c>
      <c r="Q26" s="36">
        <v>20584076</v>
      </c>
      <c r="R26" s="37">
        <v>37875833</v>
      </c>
      <c r="S26" s="38">
        <v>7156403875</v>
      </c>
    </row>
    <row r="27" spans="1:19" x14ac:dyDescent="0.2">
      <c r="A27" s="2" t="str">
        <f>"Mar "&amp;RIGHT(A6,4)+1</f>
        <v>Mar 2026</v>
      </c>
      <c r="B27" s="36">
        <v>20408517</v>
      </c>
      <c r="C27" s="37">
        <v>37435408</v>
      </c>
      <c r="D27" s="37">
        <v>7068815852</v>
      </c>
      <c r="E27" s="36">
        <v>0</v>
      </c>
      <c r="F27" s="37">
        <v>0</v>
      </c>
      <c r="G27" s="37">
        <v>-14223688</v>
      </c>
      <c r="H27" s="36">
        <v>1</v>
      </c>
      <c r="I27" s="37">
        <v>2</v>
      </c>
      <c r="J27" s="37">
        <v>253</v>
      </c>
      <c r="K27" s="36">
        <v>19821</v>
      </c>
      <c r="L27" s="37">
        <v>44594</v>
      </c>
      <c r="M27" s="37">
        <v>5818132</v>
      </c>
      <c r="N27" s="36">
        <v>942</v>
      </c>
      <c r="O27" s="37">
        <v>2640</v>
      </c>
      <c r="P27" s="37">
        <v>232460</v>
      </c>
      <c r="Q27" s="36">
        <v>20409459</v>
      </c>
      <c r="R27" s="37">
        <v>37438048</v>
      </c>
      <c r="S27" s="38">
        <v>7060643009</v>
      </c>
    </row>
    <row r="28" spans="1:19" x14ac:dyDescent="0.2">
      <c r="A28" s="2" t="str">
        <f>"Apr "&amp;RIGHT(A6,4)+1</f>
        <v>Apr 2026</v>
      </c>
      <c r="B28" s="36">
        <v>20174505</v>
      </c>
      <c r="C28" s="37">
        <v>37009040</v>
      </c>
      <c r="D28" s="37">
        <v>6911176378</v>
      </c>
      <c r="E28" s="36">
        <v>0</v>
      </c>
      <c r="F28" s="37">
        <v>0</v>
      </c>
      <c r="G28" s="37">
        <v>-31</v>
      </c>
      <c r="H28" s="36">
        <v>0</v>
      </c>
      <c r="I28" s="37">
        <v>0</v>
      </c>
      <c r="J28" s="37">
        <v>0</v>
      </c>
      <c r="K28" s="36">
        <v>11828</v>
      </c>
      <c r="L28" s="37">
        <v>31756</v>
      </c>
      <c r="M28" s="37">
        <v>4747745</v>
      </c>
      <c r="N28" s="36">
        <v>799</v>
      </c>
      <c r="O28" s="37">
        <v>2056</v>
      </c>
      <c r="P28" s="37">
        <v>157774</v>
      </c>
      <c r="Q28" s="36">
        <v>20175304</v>
      </c>
      <c r="R28" s="37">
        <v>37011096</v>
      </c>
      <c r="S28" s="38">
        <v>6916081866</v>
      </c>
    </row>
    <row r="29" spans="1:19" x14ac:dyDescent="0.2">
      <c r="A29" s="2" t="str">
        <f>"May "&amp;RIGHT(A6,4)+1</f>
        <v>May 2026</v>
      </c>
      <c r="B29" s="36" t="s">
        <v>417</v>
      </c>
      <c r="C29" s="37" t="s">
        <v>417</v>
      </c>
      <c r="D29" s="37" t="s">
        <v>417</v>
      </c>
      <c r="E29" s="36" t="s">
        <v>417</v>
      </c>
      <c r="F29" s="37" t="s">
        <v>417</v>
      </c>
      <c r="G29" s="37" t="s">
        <v>417</v>
      </c>
      <c r="H29" s="36" t="s">
        <v>417</v>
      </c>
      <c r="I29" s="37" t="s">
        <v>417</v>
      </c>
      <c r="J29" s="37" t="s">
        <v>417</v>
      </c>
      <c r="K29" s="36" t="s">
        <v>417</v>
      </c>
      <c r="L29" s="37" t="s">
        <v>417</v>
      </c>
      <c r="M29" s="37" t="s">
        <v>417</v>
      </c>
      <c r="N29" s="36" t="s">
        <v>417</v>
      </c>
      <c r="O29" s="37" t="s">
        <v>417</v>
      </c>
      <c r="P29" s="37" t="s">
        <v>417</v>
      </c>
      <c r="Q29" s="36" t="s">
        <v>417</v>
      </c>
      <c r="R29" s="37" t="s">
        <v>417</v>
      </c>
      <c r="S29" s="38" t="s">
        <v>417</v>
      </c>
    </row>
    <row r="30" spans="1:19" x14ac:dyDescent="0.2">
      <c r="A30" s="2" t="str">
        <f>"Jun "&amp;RIGHT(A6,4)+1</f>
        <v>Jun 2026</v>
      </c>
      <c r="B30" s="36" t="s">
        <v>417</v>
      </c>
      <c r="C30" s="37" t="s">
        <v>417</v>
      </c>
      <c r="D30" s="37" t="s">
        <v>417</v>
      </c>
      <c r="E30" s="36" t="s">
        <v>417</v>
      </c>
      <c r="F30" s="37" t="s">
        <v>417</v>
      </c>
      <c r="G30" s="37" t="s">
        <v>417</v>
      </c>
      <c r="H30" s="36" t="s">
        <v>417</v>
      </c>
      <c r="I30" s="37" t="s">
        <v>417</v>
      </c>
      <c r="J30" s="37" t="s">
        <v>417</v>
      </c>
      <c r="K30" s="36" t="s">
        <v>417</v>
      </c>
      <c r="L30" s="37" t="s">
        <v>417</v>
      </c>
      <c r="M30" s="37" t="s">
        <v>417</v>
      </c>
      <c r="N30" s="36" t="s">
        <v>417</v>
      </c>
      <c r="O30" s="37" t="s">
        <v>417</v>
      </c>
      <c r="P30" s="37" t="s">
        <v>417</v>
      </c>
      <c r="Q30" s="36" t="s">
        <v>417</v>
      </c>
      <c r="R30" s="37" t="s">
        <v>417</v>
      </c>
      <c r="S30" s="38" t="s">
        <v>417</v>
      </c>
    </row>
    <row r="31" spans="1:19" x14ac:dyDescent="0.2">
      <c r="A31" s="2" t="str">
        <f>"Jul "&amp;RIGHT(A6,4)+1</f>
        <v>Jul 2026</v>
      </c>
      <c r="B31" s="36" t="s">
        <v>417</v>
      </c>
      <c r="C31" s="37" t="s">
        <v>417</v>
      </c>
      <c r="D31" s="37" t="s">
        <v>417</v>
      </c>
      <c r="E31" s="36" t="s">
        <v>417</v>
      </c>
      <c r="F31" s="37" t="s">
        <v>417</v>
      </c>
      <c r="G31" s="37" t="s">
        <v>417</v>
      </c>
      <c r="H31" s="36" t="s">
        <v>417</v>
      </c>
      <c r="I31" s="37" t="s">
        <v>417</v>
      </c>
      <c r="J31" s="37" t="s">
        <v>417</v>
      </c>
      <c r="K31" s="36" t="s">
        <v>417</v>
      </c>
      <c r="L31" s="37" t="s">
        <v>417</v>
      </c>
      <c r="M31" s="37" t="s">
        <v>417</v>
      </c>
      <c r="N31" s="36" t="s">
        <v>417</v>
      </c>
      <c r="O31" s="37" t="s">
        <v>417</v>
      </c>
      <c r="P31" s="37" t="s">
        <v>417</v>
      </c>
      <c r="Q31" s="36" t="s">
        <v>417</v>
      </c>
      <c r="R31" s="37" t="s">
        <v>417</v>
      </c>
      <c r="S31" s="38" t="s">
        <v>417</v>
      </c>
    </row>
    <row r="32" spans="1:19" x14ac:dyDescent="0.2">
      <c r="A32" s="2" t="str">
        <f>"Aug "&amp;RIGHT(A6,4)+1</f>
        <v>Aug 2026</v>
      </c>
      <c r="B32" s="36" t="s">
        <v>417</v>
      </c>
      <c r="C32" s="37" t="s">
        <v>417</v>
      </c>
      <c r="D32" s="37" t="s">
        <v>417</v>
      </c>
      <c r="E32" s="36" t="s">
        <v>417</v>
      </c>
      <c r="F32" s="37" t="s">
        <v>417</v>
      </c>
      <c r="G32" s="37" t="s">
        <v>417</v>
      </c>
      <c r="H32" s="36" t="s">
        <v>417</v>
      </c>
      <c r="I32" s="37" t="s">
        <v>417</v>
      </c>
      <c r="J32" s="37" t="s">
        <v>417</v>
      </c>
      <c r="K32" s="36" t="s">
        <v>417</v>
      </c>
      <c r="L32" s="37" t="s">
        <v>417</v>
      </c>
      <c r="M32" s="37" t="s">
        <v>417</v>
      </c>
      <c r="N32" s="36" t="s">
        <v>417</v>
      </c>
      <c r="O32" s="37" t="s">
        <v>417</v>
      </c>
      <c r="P32" s="37" t="s">
        <v>417</v>
      </c>
      <c r="Q32" s="36" t="s">
        <v>417</v>
      </c>
      <c r="R32" s="37" t="s">
        <v>417</v>
      </c>
      <c r="S32" s="38" t="s">
        <v>417</v>
      </c>
    </row>
    <row r="33" spans="1:19" x14ac:dyDescent="0.2">
      <c r="A33" s="2" t="str">
        <f>"Sep "&amp;RIGHT(A6,4)+1</f>
        <v>Sep 2026</v>
      </c>
      <c r="B33" s="47" t="s">
        <v>417</v>
      </c>
      <c r="C33" s="48" t="s">
        <v>417</v>
      </c>
      <c r="D33" s="37" t="s">
        <v>417</v>
      </c>
      <c r="E33" s="36" t="s">
        <v>417</v>
      </c>
      <c r="F33" s="37" t="s">
        <v>417</v>
      </c>
      <c r="G33" s="37" t="s">
        <v>417</v>
      </c>
      <c r="H33" s="36" t="s">
        <v>417</v>
      </c>
      <c r="I33" s="37" t="s">
        <v>417</v>
      </c>
      <c r="J33" s="37" t="s">
        <v>417</v>
      </c>
      <c r="K33" s="36" t="s">
        <v>417</v>
      </c>
      <c r="L33" s="37" t="s">
        <v>417</v>
      </c>
      <c r="M33" s="37" t="s">
        <v>417</v>
      </c>
      <c r="N33" s="36" t="s">
        <v>417</v>
      </c>
      <c r="O33" s="37" t="s">
        <v>417</v>
      </c>
      <c r="P33" s="37" t="s">
        <v>417</v>
      </c>
      <c r="Q33" s="36" t="s">
        <v>417</v>
      </c>
      <c r="R33" s="37" t="s">
        <v>417</v>
      </c>
      <c r="S33" s="39" t="s">
        <v>417</v>
      </c>
    </row>
    <row r="34" spans="1:19" s="42" customFormat="1" x14ac:dyDescent="0.2">
      <c r="A34" s="40" t="s">
        <v>55</v>
      </c>
      <c r="B34" s="49">
        <v>20964315.714299999</v>
      </c>
      <c r="C34" s="51">
        <v>38726623.142899998</v>
      </c>
      <c r="D34" s="41">
        <v>51507524231</v>
      </c>
      <c r="E34" s="41">
        <v>0.1429</v>
      </c>
      <c r="F34" s="41">
        <v>0.85709999999999997</v>
      </c>
      <c r="G34" s="41">
        <v>-123073716</v>
      </c>
      <c r="H34" s="41">
        <v>0.71430000000000005</v>
      </c>
      <c r="I34" s="41">
        <v>1.7142999999999999</v>
      </c>
      <c r="J34" s="41">
        <v>10265</v>
      </c>
      <c r="K34" s="41">
        <v>13192.2857</v>
      </c>
      <c r="L34" s="41">
        <v>26021.428599999999</v>
      </c>
      <c r="M34" s="41">
        <v>27295809</v>
      </c>
      <c r="N34" s="41">
        <v>983.85709999999995</v>
      </c>
      <c r="O34" s="41">
        <v>2772.5713999999998</v>
      </c>
      <c r="P34" s="41">
        <v>582697</v>
      </c>
      <c r="Q34" s="41">
        <v>20965299.714299999</v>
      </c>
      <c r="R34" s="41">
        <v>38729396.571400002</v>
      </c>
      <c r="S34" s="41">
        <v>51412312488</v>
      </c>
    </row>
    <row r="35" spans="1:19" s="42" customFormat="1" x14ac:dyDescent="0.2">
      <c r="A35" s="14" t="str">
        <f>"Total "&amp;MID(A20,7,LEN(A20)-13)&amp;" Months"</f>
        <v>Total 7 Months</v>
      </c>
      <c r="B35" s="43">
        <v>20964315.714299999</v>
      </c>
      <c r="C35" s="52">
        <v>38726623.142899998</v>
      </c>
      <c r="D35" s="43">
        <v>51507524231</v>
      </c>
      <c r="E35" s="43">
        <v>0.1429</v>
      </c>
      <c r="F35" s="43">
        <v>0.85709999999999997</v>
      </c>
      <c r="G35" s="43">
        <v>-123073716</v>
      </c>
      <c r="H35" s="43">
        <v>0.71430000000000005</v>
      </c>
      <c r="I35" s="43">
        <v>1.7142999999999999</v>
      </c>
      <c r="J35" s="43">
        <v>10265</v>
      </c>
      <c r="K35" s="43">
        <v>13192.2857</v>
      </c>
      <c r="L35" s="43">
        <v>26021.428599999999</v>
      </c>
      <c r="M35" s="43">
        <v>27295809</v>
      </c>
      <c r="N35" s="43">
        <v>983.85709999999995</v>
      </c>
      <c r="O35" s="43">
        <v>2772.5713999999998</v>
      </c>
      <c r="P35" s="43">
        <v>582697</v>
      </c>
      <c r="Q35" s="43">
        <v>20965299.714299999</v>
      </c>
      <c r="R35" s="43">
        <v>38729396.571400002</v>
      </c>
      <c r="S35" s="43">
        <v>51412312488</v>
      </c>
    </row>
    <row r="36" spans="1:19" x14ac:dyDescent="0.2">
      <c r="C36" s="50"/>
    </row>
    <row r="37" spans="1:19" x14ac:dyDescent="0.2">
      <c r="A37" s="1" t="s">
        <v>349</v>
      </c>
      <c r="C37" s="50"/>
    </row>
    <row r="38" spans="1:19" x14ac:dyDescent="0.2">
      <c r="A38" s="90" t="s">
        <v>356</v>
      </c>
      <c r="B38" s="91"/>
      <c r="C38" s="91"/>
      <c r="D38" s="91"/>
      <c r="E38" s="91"/>
      <c r="F38" s="91"/>
      <c r="G38" s="91"/>
      <c r="H38" s="91"/>
      <c r="I38" s="91"/>
      <c r="J38" s="91"/>
      <c r="K38" s="91"/>
      <c r="L38" s="91"/>
      <c r="M38" s="91"/>
      <c r="N38" s="91"/>
      <c r="O38" s="91"/>
      <c r="P38" s="91"/>
      <c r="Q38" s="91"/>
      <c r="R38" s="91"/>
      <c r="S38" s="91"/>
    </row>
    <row r="39" spans="1:19" x14ac:dyDescent="0.2">
      <c r="A39" s="90"/>
      <c r="B39" s="91"/>
      <c r="C39" s="91"/>
      <c r="D39" s="91"/>
      <c r="E39" s="91"/>
      <c r="F39" s="91"/>
      <c r="G39" s="91"/>
      <c r="H39" s="91"/>
      <c r="I39" s="91"/>
      <c r="J39" s="91"/>
      <c r="K39" s="91"/>
      <c r="L39" s="91"/>
      <c r="M39" s="91"/>
      <c r="N39" s="91"/>
      <c r="O39" s="91"/>
      <c r="P39" s="91"/>
      <c r="Q39" s="91"/>
      <c r="R39" s="91"/>
      <c r="S39" s="91"/>
    </row>
    <row r="40" spans="1:19" x14ac:dyDescent="0.2">
      <c r="A40" s="91"/>
      <c r="B40" s="91"/>
      <c r="C40" s="91"/>
      <c r="D40" s="91"/>
      <c r="E40" s="91"/>
      <c r="F40" s="91"/>
      <c r="G40" s="91"/>
      <c r="H40" s="91"/>
      <c r="I40" s="91"/>
      <c r="J40" s="91"/>
      <c r="K40" s="91"/>
      <c r="L40" s="91"/>
      <c r="M40" s="91"/>
      <c r="N40" s="91"/>
      <c r="O40" s="91"/>
      <c r="P40" s="91"/>
      <c r="Q40" s="91"/>
      <c r="R40" s="91"/>
      <c r="S40" s="91"/>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P4:P5"/>
    <mergeCell ref="Q4:R4"/>
    <mergeCell ref="H4:I4"/>
    <mergeCell ref="J4:J5"/>
    <mergeCell ref="K4:L4"/>
    <mergeCell ref="M4:M5"/>
    <mergeCell ref="N4:O4"/>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S107"/>
  <sheetViews>
    <sheetView showGridLines="0" zoomScaleNormal="100" workbookViewId="0">
      <selection sqref="A1:U1"/>
    </sheetView>
  </sheetViews>
  <sheetFormatPr defaultColWidth="4.7109375" defaultRowHeight="12.75" x14ac:dyDescent="0.2"/>
  <cols>
    <col min="1" max="1" width="10.7109375" style="1" customWidth="1"/>
    <col min="2" max="2" width="9.85546875" customWidth="1"/>
    <col min="3" max="3" width="9.7109375" bestFit="1" customWidth="1"/>
    <col min="4" max="4" width="13.7109375" bestFit="1" customWidth="1"/>
    <col min="5" max="5" width="12.140625" bestFit="1" customWidth="1"/>
    <col min="6" max="6" width="12" bestFit="1" customWidth="1"/>
    <col min="7" max="7" width="13.42578125" bestFit="1" customWidth="1"/>
    <col min="8" max="8" width="10.285156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7109375" customWidth="1"/>
    <col min="16" max="16" width="9.7109375" customWidth="1"/>
    <col min="17" max="17" width="8.85546875" customWidth="1"/>
    <col min="18" max="18" width="10.7109375" customWidth="1"/>
    <col min="19" max="19" width="10.140625" customWidth="1"/>
    <col min="20" max="20" width="8.85546875" bestFit="1" customWidth="1"/>
    <col min="21" max="21" width="8.7109375" customWidth="1"/>
    <col min="22" max="22" width="10.28515625" bestFit="1" customWidth="1"/>
    <col min="23" max="23" width="9.85546875" bestFit="1" customWidth="1"/>
    <col min="24" max="24" width="15" customWidth="1"/>
    <col min="25" max="25" width="12.285156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77" t="s">
        <v>438</v>
      </c>
      <c r="B1" s="87"/>
      <c r="C1" s="87"/>
      <c r="D1" s="87"/>
      <c r="E1" s="87"/>
      <c r="F1" s="87"/>
      <c r="G1" s="87"/>
      <c r="H1" s="87"/>
      <c r="I1" s="87"/>
      <c r="J1" s="87"/>
      <c r="K1" s="87"/>
      <c r="L1" s="87"/>
      <c r="M1" s="87"/>
      <c r="N1" s="87"/>
      <c r="O1" s="87"/>
      <c r="P1" s="87"/>
      <c r="Q1" s="87"/>
      <c r="R1" s="87"/>
      <c r="S1" s="87"/>
      <c r="T1" s="87"/>
      <c r="U1" s="87"/>
      <c r="V1" s="74">
        <v>46213</v>
      </c>
    </row>
    <row r="2" spans="1:253" x14ac:dyDescent="0.2">
      <c r="A2" s="77" t="s">
        <v>357</v>
      </c>
      <c r="B2" s="87"/>
      <c r="C2" s="87"/>
      <c r="D2" s="87"/>
      <c r="E2" s="87"/>
      <c r="F2" s="87"/>
      <c r="G2" s="87"/>
      <c r="H2" s="87"/>
      <c r="I2" s="87"/>
      <c r="J2" s="87"/>
      <c r="K2" s="87"/>
      <c r="L2" s="87"/>
      <c r="M2" s="87"/>
      <c r="N2" s="87"/>
      <c r="O2" s="87"/>
      <c r="P2" s="87"/>
      <c r="Q2" s="87"/>
      <c r="R2" s="87"/>
      <c r="S2" s="87"/>
      <c r="T2" s="87"/>
      <c r="U2" s="87"/>
    </row>
    <row r="3" spans="1:253" ht="29.45" customHeight="1" x14ac:dyDescent="0.2">
      <c r="A3" s="28" t="s">
        <v>340</v>
      </c>
      <c r="B3" s="111" t="s">
        <v>358</v>
      </c>
      <c r="C3" s="111"/>
      <c r="D3" s="111"/>
      <c r="E3" s="111"/>
      <c r="F3" s="111"/>
      <c r="G3" s="112"/>
      <c r="H3" s="108" t="s">
        <v>369</v>
      </c>
      <c r="I3" s="108"/>
      <c r="J3" s="108"/>
      <c r="K3" s="108"/>
      <c r="L3" s="109"/>
      <c r="M3" s="108" t="s">
        <v>359</v>
      </c>
      <c r="N3" s="108"/>
      <c r="O3" s="109"/>
      <c r="P3" s="108" t="s">
        <v>360</v>
      </c>
      <c r="Q3" s="108"/>
      <c r="R3" s="109"/>
      <c r="S3" s="108" t="s">
        <v>361</v>
      </c>
      <c r="T3" s="108"/>
      <c r="U3" s="113"/>
      <c r="V3" s="108" t="s">
        <v>346</v>
      </c>
      <c r="W3" s="108"/>
      <c r="X3" s="10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99" t="s">
        <v>50</v>
      </c>
      <c r="B4" s="105" t="s">
        <v>348</v>
      </c>
      <c r="C4" s="105"/>
      <c r="D4" s="110" t="s">
        <v>362</v>
      </c>
      <c r="E4" s="110"/>
      <c r="F4" s="110"/>
      <c r="G4" s="106" t="s">
        <v>145</v>
      </c>
      <c r="H4" s="105" t="s">
        <v>348</v>
      </c>
      <c r="I4" s="105"/>
      <c r="J4" s="110" t="s">
        <v>363</v>
      </c>
      <c r="K4" s="110"/>
      <c r="L4" s="106" t="s">
        <v>145</v>
      </c>
      <c r="M4" s="105" t="s">
        <v>348</v>
      </c>
      <c r="N4" s="105"/>
      <c r="O4" s="106" t="s">
        <v>145</v>
      </c>
      <c r="P4" s="105" t="s">
        <v>348</v>
      </c>
      <c r="Q4" s="105"/>
      <c r="R4" s="106" t="s">
        <v>145</v>
      </c>
      <c r="S4" s="105" t="s">
        <v>348</v>
      </c>
      <c r="T4" s="105"/>
      <c r="U4" s="106" t="s">
        <v>145</v>
      </c>
      <c r="V4" s="105" t="s">
        <v>348</v>
      </c>
      <c r="W4" s="105"/>
      <c r="X4" s="106" t="s">
        <v>145</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00"/>
      <c r="B5" s="53" t="s">
        <v>364</v>
      </c>
      <c r="C5" s="54" t="s">
        <v>60</v>
      </c>
      <c r="D5" s="54" t="s">
        <v>154</v>
      </c>
      <c r="E5" s="54" t="s">
        <v>365</v>
      </c>
      <c r="F5" s="54" t="s">
        <v>366</v>
      </c>
      <c r="G5" s="107"/>
      <c r="H5" s="53" t="s">
        <v>364</v>
      </c>
      <c r="I5" s="54" t="s">
        <v>60</v>
      </c>
      <c r="J5" s="54" t="s">
        <v>154</v>
      </c>
      <c r="K5" s="54" t="s">
        <v>365</v>
      </c>
      <c r="L5" s="107"/>
      <c r="M5" s="53" t="s">
        <v>364</v>
      </c>
      <c r="N5" s="54" t="s">
        <v>60</v>
      </c>
      <c r="O5" s="107"/>
      <c r="P5" s="31" t="s">
        <v>364</v>
      </c>
      <c r="Q5" s="32" t="s">
        <v>60</v>
      </c>
      <c r="R5" s="107"/>
      <c r="S5" s="31" t="s">
        <v>364</v>
      </c>
      <c r="T5" s="32" t="s">
        <v>60</v>
      </c>
      <c r="U5" s="107"/>
      <c r="V5" s="53" t="s">
        <v>364</v>
      </c>
      <c r="W5" s="54" t="s">
        <v>60</v>
      </c>
      <c r="X5" s="107"/>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418</v>
      </c>
      <c r="B6" s="33" t="s">
        <v>340</v>
      </c>
      <c r="C6" s="55" t="s">
        <v>340</v>
      </c>
      <c r="D6" s="55"/>
      <c r="E6" s="55"/>
      <c r="F6" s="55"/>
      <c r="G6" s="35" t="s">
        <v>340</v>
      </c>
      <c r="H6" s="34"/>
      <c r="I6" s="34"/>
      <c r="J6" s="34"/>
      <c r="K6" s="34"/>
      <c r="L6" s="35"/>
      <c r="M6" s="34"/>
      <c r="N6" s="34"/>
      <c r="O6" s="35"/>
      <c r="P6" s="34"/>
      <c r="Q6" s="34"/>
      <c r="R6" s="35"/>
      <c r="S6" s="33"/>
      <c r="T6" s="55"/>
      <c r="U6" s="35"/>
      <c r="V6" s="34"/>
      <c r="W6" s="34"/>
      <c r="X6" s="35"/>
    </row>
    <row r="7" spans="1:253" x14ac:dyDescent="0.2">
      <c r="A7" s="64" t="str">
        <f>"Oct "&amp;RIGHT(A6,4)-1</f>
        <v>Oct 2024</v>
      </c>
      <c r="B7" s="36">
        <v>729743</v>
      </c>
      <c r="C7" s="37">
        <v>1248605</v>
      </c>
      <c r="D7" s="37">
        <v>222516662</v>
      </c>
      <c r="E7" s="37">
        <v>0</v>
      </c>
      <c r="F7" s="37" t="s">
        <v>417</v>
      </c>
      <c r="G7" s="38">
        <v>222516662</v>
      </c>
      <c r="H7" s="36">
        <v>0</v>
      </c>
      <c r="I7" s="37">
        <v>0</v>
      </c>
      <c r="J7" s="37">
        <v>0</v>
      </c>
      <c r="K7" s="37">
        <v>0</v>
      </c>
      <c r="L7" s="38">
        <v>0</v>
      </c>
      <c r="M7" s="37" t="s">
        <v>417</v>
      </c>
      <c r="N7" s="37" t="s">
        <v>417</v>
      </c>
      <c r="O7" s="38" t="s">
        <v>417</v>
      </c>
      <c r="P7" s="37" t="s">
        <v>417</v>
      </c>
      <c r="Q7" s="37" t="s">
        <v>417</v>
      </c>
      <c r="R7" s="38" t="s">
        <v>417</v>
      </c>
      <c r="S7" s="36">
        <v>1</v>
      </c>
      <c r="T7" s="37">
        <v>1</v>
      </c>
      <c r="U7" s="38">
        <v>193</v>
      </c>
      <c r="V7" s="37">
        <v>729744</v>
      </c>
      <c r="W7" s="37">
        <v>1248606</v>
      </c>
      <c r="X7" s="38">
        <v>222516855</v>
      </c>
    </row>
    <row r="8" spans="1:253" x14ac:dyDescent="0.2">
      <c r="A8" s="64" t="str">
        <f>"Nov "&amp;RIGHT(A6,4)-1</f>
        <v>Nov 2024</v>
      </c>
      <c r="B8" s="36">
        <v>733086</v>
      </c>
      <c r="C8" s="37">
        <v>1254186</v>
      </c>
      <c r="D8" s="37">
        <v>237157968</v>
      </c>
      <c r="E8" s="37">
        <v>0</v>
      </c>
      <c r="F8" s="37" t="s">
        <v>417</v>
      </c>
      <c r="G8" s="38">
        <v>237157968</v>
      </c>
      <c r="H8" s="36">
        <v>0</v>
      </c>
      <c r="I8" s="37">
        <v>0</v>
      </c>
      <c r="J8" s="37">
        <v>0</v>
      </c>
      <c r="K8" s="37">
        <v>0</v>
      </c>
      <c r="L8" s="38">
        <v>0</v>
      </c>
      <c r="M8" s="37" t="s">
        <v>417</v>
      </c>
      <c r="N8" s="37" t="s">
        <v>417</v>
      </c>
      <c r="O8" s="38" t="s">
        <v>417</v>
      </c>
      <c r="P8" s="37" t="s">
        <v>417</v>
      </c>
      <c r="Q8" s="37" t="s">
        <v>417</v>
      </c>
      <c r="R8" s="38" t="s">
        <v>417</v>
      </c>
      <c r="S8" s="36">
        <v>0</v>
      </c>
      <c r="T8" s="37">
        <v>0</v>
      </c>
      <c r="U8" s="38">
        <v>0</v>
      </c>
      <c r="V8" s="37">
        <v>733086</v>
      </c>
      <c r="W8" s="37">
        <v>1254186</v>
      </c>
      <c r="X8" s="38">
        <v>237157968</v>
      </c>
    </row>
    <row r="9" spans="1:253" x14ac:dyDescent="0.2">
      <c r="A9" s="64" t="str">
        <f>"Dec "&amp;RIGHT(A6,4)-1</f>
        <v>Dec 2024</v>
      </c>
      <c r="B9" s="36">
        <v>731278</v>
      </c>
      <c r="C9" s="37">
        <v>1252082</v>
      </c>
      <c r="D9" s="37">
        <v>238697458</v>
      </c>
      <c r="E9" s="37">
        <v>0</v>
      </c>
      <c r="F9" s="37" t="s">
        <v>417</v>
      </c>
      <c r="G9" s="38">
        <v>238697458</v>
      </c>
      <c r="H9" s="36">
        <v>0</v>
      </c>
      <c r="I9" s="37">
        <v>0</v>
      </c>
      <c r="J9" s="37">
        <v>0</v>
      </c>
      <c r="K9" s="37">
        <v>0</v>
      </c>
      <c r="L9" s="38">
        <v>0</v>
      </c>
      <c r="M9" s="37" t="s">
        <v>417</v>
      </c>
      <c r="N9" s="37" t="s">
        <v>417</v>
      </c>
      <c r="O9" s="38" t="s">
        <v>417</v>
      </c>
      <c r="P9" s="37" t="s">
        <v>417</v>
      </c>
      <c r="Q9" s="37" t="s">
        <v>417</v>
      </c>
      <c r="R9" s="38" t="s">
        <v>417</v>
      </c>
      <c r="S9" s="36">
        <v>3</v>
      </c>
      <c r="T9" s="37">
        <v>5</v>
      </c>
      <c r="U9" s="38">
        <v>505</v>
      </c>
      <c r="V9" s="37">
        <v>731281</v>
      </c>
      <c r="W9" s="37">
        <v>1252087</v>
      </c>
      <c r="X9" s="38">
        <v>238697963</v>
      </c>
    </row>
    <row r="10" spans="1:253" x14ac:dyDescent="0.2">
      <c r="A10" s="64" t="str">
        <f>"Jan "&amp;RIGHT(A6,4)</f>
        <v>Jan 2025</v>
      </c>
      <c r="B10" s="36">
        <v>726934</v>
      </c>
      <c r="C10" s="37">
        <v>1243393</v>
      </c>
      <c r="D10" s="37">
        <v>238278472</v>
      </c>
      <c r="E10" s="37">
        <v>0</v>
      </c>
      <c r="F10" s="37" t="s">
        <v>417</v>
      </c>
      <c r="G10" s="38">
        <v>238278472</v>
      </c>
      <c r="H10" s="36">
        <v>0</v>
      </c>
      <c r="I10" s="37">
        <v>0</v>
      </c>
      <c r="J10" s="37">
        <v>0</v>
      </c>
      <c r="K10" s="37">
        <v>0</v>
      </c>
      <c r="L10" s="38">
        <v>0</v>
      </c>
      <c r="M10" s="37" t="s">
        <v>417</v>
      </c>
      <c r="N10" s="37" t="s">
        <v>417</v>
      </c>
      <c r="O10" s="38" t="s">
        <v>417</v>
      </c>
      <c r="P10" s="37" t="s">
        <v>417</v>
      </c>
      <c r="Q10" s="37" t="s">
        <v>417</v>
      </c>
      <c r="R10" s="38" t="s">
        <v>417</v>
      </c>
      <c r="S10" s="36">
        <v>0</v>
      </c>
      <c r="T10" s="37">
        <v>0</v>
      </c>
      <c r="U10" s="38">
        <v>0</v>
      </c>
      <c r="V10" s="37">
        <v>726934</v>
      </c>
      <c r="W10" s="37">
        <v>1243393</v>
      </c>
      <c r="X10" s="38">
        <v>238278472</v>
      </c>
    </row>
    <row r="11" spans="1:253" s="56" customFormat="1" ht="15" x14ac:dyDescent="0.25">
      <c r="A11" s="64" t="str">
        <f>"Feb "&amp;RIGHT(A6,4)</f>
        <v>Feb 2025</v>
      </c>
      <c r="B11" s="36">
        <v>726170</v>
      </c>
      <c r="C11" s="37">
        <v>1240941</v>
      </c>
      <c r="D11" s="37">
        <v>237990426</v>
      </c>
      <c r="E11" s="37">
        <v>0</v>
      </c>
      <c r="F11" s="37" t="s">
        <v>417</v>
      </c>
      <c r="G11" s="38">
        <v>237990426</v>
      </c>
      <c r="H11" s="36">
        <v>0</v>
      </c>
      <c r="I11" s="37">
        <v>0</v>
      </c>
      <c r="J11" s="37">
        <v>0</v>
      </c>
      <c r="K11" s="37">
        <v>0</v>
      </c>
      <c r="L11" s="38">
        <v>0</v>
      </c>
      <c r="M11" s="37" t="s">
        <v>417</v>
      </c>
      <c r="N11" s="37" t="s">
        <v>417</v>
      </c>
      <c r="O11" s="38" t="s">
        <v>417</v>
      </c>
      <c r="P11" s="37" t="s">
        <v>417</v>
      </c>
      <c r="Q11" s="37" t="s">
        <v>417</v>
      </c>
      <c r="R11" s="38" t="s">
        <v>417</v>
      </c>
      <c r="S11" s="36">
        <v>1</v>
      </c>
      <c r="T11" s="37">
        <v>3</v>
      </c>
      <c r="U11" s="38">
        <v>551</v>
      </c>
      <c r="V11" s="37">
        <v>726171</v>
      </c>
      <c r="W11" s="37">
        <v>1240944</v>
      </c>
      <c r="X11" s="38">
        <v>237990977</v>
      </c>
    </row>
    <row r="12" spans="1:253" s="56" customFormat="1" ht="15" x14ac:dyDescent="0.25">
      <c r="A12" s="64" t="str">
        <f>"Mar "&amp;RIGHT(A6,4)</f>
        <v>Mar 2025</v>
      </c>
      <c r="B12" s="36">
        <v>728056</v>
      </c>
      <c r="C12" s="37">
        <v>1244081</v>
      </c>
      <c r="D12" s="37">
        <v>240122743</v>
      </c>
      <c r="E12" s="37">
        <v>0</v>
      </c>
      <c r="F12" s="37" t="s">
        <v>417</v>
      </c>
      <c r="G12" s="38">
        <v>240122743</v>
      </c>
      <c r="H12" s="36">
        <v>0</v>
      </c>
      <c r="I12" s="37">
        <v>0</v>
      </c>
      <c r="J12" s="37">
        <v>0</v>
      </c>
      <c r="K12" s="37">
        <v>0</v>
      </c>
      <c r="L12" s="38">
        <v>0</v>
      </c>
      <c r="M12" s="37" t="s">
        <v>417</v>
      </c>
      <c r="N12" s="37" t="s">
        <v>417</v>
      </c>
      <c r="O12" s="38" t="s">
        <v>417</v>
      </c>
      <c r="P12" s="37" t="s">
        <v>417</v>
      </c>
      <c r="Q12" s="37" t="s">
        <v>417</v>
      </c>
      <c r="R12" s="38" t="s">
        <v>417</v>
      </c>
      <c r="S12" s="36">
        <v>0</v>
      </c>
      <c r="T12" s="37">
        <v>0</v>
      </c>
      <c r="U12" s="38">
        <v>0</v>
      </c>
      <c r="V12" s="37">
        <v>728056</v>
      </c>
      <c r="W12" s="37">
        <v>1244081</v>
      </c>
      <c r="X12" s="38">
        <v>240122743</v>
      </c>
    </row>
    <row r="13" spans="1:253" s="56" customFormat="1" ht="15" x14ac:dyDescent="0.25">
      <c r="A13" s="64" t="str">
        <f>"Apr "&amp;RIGHT(A6,4)</f>
        <v>Apr 2025</v>
      </c>
      <c r="B13" s="36">
        <v>726587</v>
      </c>
      <c r="C13" s="37">
        <v>1239622</v>
      </c>
      <c r="D13" s="37">
        <v>238650498</v>
      </c>
      <c r="E13" s="37">
        <v>0</v>
      </c>
      <c r="F13" s="37" t="s">
        <v>417</v>
      </c>
      <c r="G13" s="38">
        <v>238650498</v>
      </c>
      <c r="H13" s="36">
        <v>0</v>
      </c>
      <c r="I13" s="37">
        <v>0</v>
      </c>
      <c r="J13" s="37">
        <v>0</v>
      </c>
      <c r="K13" s="37">
        <v>0</v>
      </c>
      <c r="L13" s="38">
        <v>0</v>
      </c>
      <c r="M13" s="37" t="s">
        <v>417</v>
      </c>
      <c r="N13" s="37" t="s">
        <v>417</v>
      </c>
      <c r="O13" s="38" t="s">
        <v>417</v>
      </c>
      <c r="P13" s="37" t="s">
        <v>417</v>
      </c>
      <c r="Q13" s="37" t="s">
        <v>417</v>
      </c>
      <c r="R13" s="38" t="s">
        <v>417</v>
      </c>
      <c r="S13" s="36">
        <v>2</v>
      </c>
      <c r="T13" s="37">
        <v>5</v>
      </c>
      <c r="U13" s="38">
        <v>484</v>
      </c>
      <c r="V13" s="37">
        <v>726589</v>
      </c>
      <c r="W13" s="37">
        <v>1239627</v>
      </c>
      <c r="X13" s="38">
        <v>238650982</v>
      </c>
    </row>
    <row r="14" spans="1:253" s="56" customFormat="1" ht="15" x14ac:dyDescent="0.25">
      <c r="A14" s="64" t="str">
        <f>"May "&amp;RIGHT(A6,4)</f>
        <v>May 2025</v>
      </c>
      <c r="B14" s="36">
        <v>732805</v>
      </c>
      <c r="C14" s="37">
        <v>1251506</v>
      </c>
      <c r="D14" s="37">
        <v>231381809</v>
      </c>
      <c r="E14" s="37">
        <v>0</v>
      </c>
      <c r="F14" s="37" t="s">
        <v>417</v>
      </c>
      <c r="G14" s="38">
        <v>231381809</v>
      </c>
      <c r="H14" s="36">
        <v>0</v>
      </c>
      <c r="I14" s="37">
        <v>0</v>
      </c>
      <c r="J14" s="37">
        <v>0</v>
      </c>
      <c r="K14" s="37">
        <v>0</v>
      </c>
      <c r="L14" s="38">
        <v>0</v>
      </c>
      <c r="M14" s="37" t="s">
        <v>417</v>
      </c>
      <c r="N14" s="37" t="s">
        <v>417</v>
      </c>
      <c r="O14" s="38" t="s">
        <v>417</v>
      </c>
      <c r="P14" s="37" t="s">
        <v>417</v>
      </c>
      <c r="Q14" s="37" t="s">
        <v>417</v>
      </c>
      <c r="R14" s="38" t="s">
        <v>417</v>
      </c>
      <c r="S14" s="36">
        <v>1</v>
      </c>
      <c r="T14" s="37">
        <v>3</v>
      </c>
      <c r="U14" s="38">
        <v>260</v>
      </c>
      <c r="V14" s="37">
        <v>732806</v>
      </c>
      <c r="W14" s="37">
        <v>1251509</v>
      </c>
      <c r="X14" s="38">
        <v>231382069</v>
      </c>
    </row>
    <row r="15" spans="1:253" s="56" customFormat="1" ht="15" x14ac:dyDescent="0.25">
      <c r="A15" s="64" t="str">
        <f>"Jun "&amp;RIGHT(A6,4)</f>
        <v>Jun 2025</v>
      </c>
      <c r="B15" s="36">
        <v>729833</v>
      </c>
      <c r="C15" s="37">
        <v>1245418</v>
      </c>
      <c r="D15" s="37">
        <v>245022614</v>
      </c>
      <c r="E15" s="37">
        <v>0</v>
      </c>
      <c r="F15" s="37" t="s">
        <v>417</v>
      </c>
      <c r="G15" s="38">
        <v>245022614</v>
      </c>
      <c r="H15" s="36">
        <v>0</v>
      </c>
      <c r="I15" s="37">
        <v>0</v>
      </c>
      <c r="J15" s="37">
        <v>0</v>
      </c>
      <c r="K15" s="37">
        <v>0</v>
      </c>
      <c r="L15" s="38">
        <v>0</v>
      </c>
      <c r="M15" s="37" t="s">
        <v>417</v>
      </c>
      <c r="N15" s="37" t="s">
        <v>417</v>
      </c>
      <c r="O15" s="38" t="s">
        <v>417</v>
      </c>
      <c r="P15" s="37" t="s">
        <v>417</v>
      </c>
      <c r="Q15" s="37" t="s">
        <v>417</v>
      </c>
      <c r="R15" s="38" t="s">
        <v>417</v>
      </c>
      <c r="S15" s="36">
        <v>0</v>
      </c>
      <c r="T15" s="37">
        <v>0</v>
      </c>
      <c r="U15" s="38">
        <v>0</v>
      </c>
      <c r="V15" s="37">
        <v>729833</v>
      </c>
      <c r="W15" s="37">
        <v>1245418</v>
      </c>
      <c r="X15" s="38">
        <v>245022614</v>
      </c>
    </row>
    <row r="16" spans="1:253" s="56" customFormat="1" ht="15" x14ac:dyDescent="0.25">
      <c r="A16" s="64" t="str">
        <f>"Jul "&amp;RIGHT(A6,4)</f>
        <v>Jul 2025</v>
      </c>
      <c r="B16" s="36">
        <v>727544</v>
      </c>
      <c r="C16" s="37">
        <v>1240276</v>
      </c>
      <c r="D16" s="37">
        <v>240913368</v>
      </c>
      <c r="E16" s="37">
        <v>0</v>
      </c>
      <c r="F16" s="37" t="s">
        <v>417</v>
      </c>
      <c r="G16" s="38">
        <v>240913368</v>
      </c>
      <c r="H16" s="36">
        <v>0</v>
      </c>
      <c r="I16" s="37">
        <v>0</v>
      </c>
      <c r="J16" s="37">
        <v>0</v>
      </c>
      <c r="K16" s="37">
        <v>0</v>
      </c>
      <c r="L16" s="38">
        <v>0</v>
      </c>
      <c r="M16" s="37" t="s">
        <v>417</v>
      </c>
      <c r="N16" s="37" t="s">
        <v>417</v>
      </c>
      <c r="O16" s="38" t="s">
        <v>417</v>
      </c>
      <c r="P16" s="37" t="s">
        <v>417</v>
      </c>
      <c r="Q16" s="37" t="s">
        <v>417</v>
      </c>
      <c r="R16" s="38" t="s">
        <v>417</v>
      </c>
      <c r="S16" s="36">
        <v>2</v>
      </c>
      <c r="T16" s="37">
        <v>4</v>
      </c>
      <c r="U16" s="38">
        <v>664</v>
      </c>
      <c r="V16" s="37">
        <v>727546</v>
      </c>
      <c r="W16" s="37">
        <v>1240280</v>
      </c>
      <c r="X16" s="38">
        <v>240914032</v>
      </c>
    </row>
    <row r="17" spans="1:253" s="56" customFormat="1" ht="15" x14ac:dyDescent="0.25">
      <c r="A17" s="64" t="str">
        <f>"Aug "&amp;RIGHT(A6,4)</f>
        <v>Aug 2025</v>
      </c>
      <c r="B17" s="36">
        <v>727081</v>
      </c>
      <c r="C17" s="37">
        <v>1238698</v>
      </c>
      <c r="D17" s="37">
        <v>239810712</v>
      </c>
      <c r="E17" s="37">
        <v>0</v>
      </c>
      <c r="F17" s="37" t="s">
        <v>417</v>
      </c>
      <c r="G17" s="38">
        <v>239810712</v>
      </c>
      <c r="H17" s="36">
        <v>0</v>
      </c>
      <c r="I17" s="37">
        <v>0</v>
      </c>
      <c r="J17" s="37">
        <v>0</v>
      </c>
      <c r="K17" s="37">
        <v>0</v>
      </c>
      <c r="L17" s="38">
        <v>0</v>
      </c>
      <c r="M17" s="37" t="s">
        <v>417</v>
      </c>
      <c r="N17" s="37" t="s">
        <v>417</v>
      </c>
      <c r="O17" s="38" t="s">
        <v>417</v>
      </c>
      <c r="P17" s="37" t="s">
        <v>417</v>
      </c>
      <c r="Q17" s="37" t="s">
        <v>417</v>
      </c>
      <c r="R17" s="38" t="s">
        <v>417</v>
      </c>
      <c r="S17" s="36">
        <v>1</v>
      </c>
      <c r="T17" s="37">
        <v>5</v>
      </c>
      <c r="U17" s="38">
        <v>381</v>
      </c>
      <c r="V17" s="37">
        <v>727082</v>
      </c>
      <c r="W17" s="37">
        <v>1238703</v>
      </c>
      <c r="X17" s="38">
        <v>239811093</v>
      </c>
    </row>
    <row r="18" spans="1:253" s="56" customFormat="1" ht="15" x14ac:dyDescent="0.25">
      <c r="A18" s="65" t="str">
        <f>"Sep "&amp;RIGHT(A6,4)</f>
        <v>Sep 2025</v>
      </c>
      <c r="B18" s="47">
        <v>738219</v>
      </c>
      <c r="C18" s="48">
        <v>1260977</v>
      </c>
      <c r="D18" s="48">
        <v>333650068</v>
      </c>
      <c r="E18" s="48">
        <v>0</v>
      </c>
      <c r="F18" s="48" t="s">
        <v>417</v>
      </c>
      <c r="G18" s="39">
        <v>333650068</v>
      </c>
      <c r="H18" s="36">
        <v>5144</v>
      </c>
      <c r="I18" s="37">
        <v>9412</v>
      </c>
      <c r="J18" s="37">
        <v>428269</v>
      </c>
      <c r="K18" s="37">
        <v>0</v>
      </c>
      <c r="L18" s="39">
        <v>428269</v>
      </c>
      <c r="M18" s="37" t="s">
        <v>417</v>
      </c>
      <c r="N18" s="37" t="s">
        <v>417</v>
      </c>
      <c r="O18" s="38" t="s">
        <v>417</v>
      </c>
      <c r="P18" s="37" t="s">
        <v>417</v>
      </c>
      <c r="Q18" s="37" t="s">
        <v>417</v>
      </c>
      <c r="R18" s="38" t="s">
        <v>417</v>
      </c>
      <c r="S18" s="47">
        <v>1</v>
      </c>
      <c r="T18" s="48">
        <v>1</v>
      </c>
      <c r="U18" s="39">
        <v>79</v>
      </c>
      <c r="V18" s="48">
        <v>738220</v>
      </c>
      <c r="W18" s="48">
        <v>1260978</v>
      </c>
      <c r="X18" s="39">
        <v>334078416</v>
      </c>
    </row>
    <row r="19" spans="1:253" x14ac:dyDescent="0.2">
      <c r="A19" s="40" t="s">
        <v>55</v>
      </c>
      <c r="B19" s="41">
        <v>729778</v>
      </c>
      <c r="C19" s="41">
        <v>1246648.75</v>
      </c>
      <c r="D19" s="41">
        <v>2944192798</v>
      </c>
      <c r="E19" s="41">
        <v>0</v>
      </c>
      <c r="F19" s="41" t="s">
        <v>417</v>
      </c>
      <c r="G19" s="41">
        <v>2944192798</v>
      </c>
      <c r="H19" s="41">
        <v>428.66669999999999</v>
      </c>
      <c r="I19" s="41">
        <v>784.33330000000001</v>
      </c>
      <c r="J19" s="41">
        <v>428269</v>
      </c>
      <c r="K19" s="41">
        <v>0</v>
      </c>
      <c r="L19" s="41">
        <v>428269</v>
      </c>
      <c r="M19" s="41" t="s">
        <v>417</v>
      </c>
      <c r="N19" s="41" t="s">
        <v>417</v>
      </c>
      <c r="O19" s="41" t="s">
        <v>417</v>
      </c>
      <c r="P19" s="41" t="s">
        <v>417</v>
      </c>
      <c r="Q19" s="41" t="s">
        <v>417</v>
      </c>
      <c r="R19" s="41" t="s">
        <v>417</v>
      </c>
      <c r="S19" s="41">
        <v>1</v>
      </c>
      <c r="T19" s="41">
        <v>2.25</v>
      </c>
      <c r="U19" s="41">
        <v>3117</v>
      </c>
      <c r="V19" s="49">
        <v>729779</v>
      </c>
      <c r="W19" s="49">
        <v>1246651</v>
      </c>
      <c r="X19" s="57">
        <v>2944624184</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419</v>
      </c>
      <c r="B20" s="49">
        <v>728836.28570000001</v>
      </c>
      <c r="C20" s="49">
        <v>1246130</v>
      </c>
      <c r="D20" s="49">
        <v>1653414227</v>
      </c>
      <c r="E20" s="49">
        <v>0</v>
      </c>
      <c r="F20" s="49" t="s">
        <v>417</v>
      </c>
      <c r="G20" s="43">
        <v>1653414227</v>
      </c>
      <c r="H20" s="49">
        <v>0</v>
      </c>
      <c r="I20" s="49">
        <v>0</v>
      </c>
      <c r="J20" s="43">
        <v>0</v>
      </c>
      <c r="K20" s="43">
        <v>0</v>
      </c>
      <c r="L20" s="43">
        <v>0</v>
      </c>
      <c r="M20" s="43" t="s">
        <v>417</v>
      </c>
      <c r="N20" s="43" t="s">
        <v>417</v>
      </c>
      <c r="O20" s="43" t="s">
        <v>417</v>
      </c>
      <c r="P20" s="43" t="s">
        <v>417</v>
      </c>
      <c r="Q20" s="43" t="s">
        <v>417</v>
      </c>
      <c r="R20" s="43" t="s">
        <v>417</v>
      </c>
      <c r="S20" s="43">
        <v>1</v>
      </c>
      <c r="T20" s="43">
        <v>2</v>
      </c>
      <c r="U20" s="43">
        <v>1733</v>
      </c>
      <c r="V20" s="43">
        <v>728837.28570000001</v>
      </c>
      <c r="W20" s="43">
        <v>1246132</v>
      </c>
      <c r="X20" s="58">
        <v>1653415960</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2026</v>
      </c>
      <c r="B21" s="44"/>
      <c r="C21" s="45"/>
      <c r="D21" s="45"/>
      <c r="E21" s="45"/>
      <c r="F21" s="45"/>
      <c r="G21" s="46"/>
      <c r="H21" s="45"/>
      <c r="I21" s="45"/>
      <c r="J21" s="45"/>
      <c r="K21" s="45"/>
      <c r="L21" s="38" t="s">
        <v>340</v>
      </c>
      <c r="M21" s="45"/>
      <c r="N21" s="45"/>
      <c r="O21" s="46"/>
      <c r="P21" s="45"/>
      <c r="Q21" s="45"/>
      <c r="R21" s="46"/>
      <c r="S21" s="44"/>
      <c r="T21" s="45"/>
      <c r="U21" s="46"/>
      <c r="V21" s="37"/>
      <c r="W21" s="37"/>
      <c r="X21" s="38"/>
    </row>
    <row r="22" spans="1:253" s="56" customFormat="1" ht="15" x14ac:dyDescent="0.25">
      <c r="A22" s="2" t="str">
        <f>"Oct "&amp;RIGHT(A6,4)</f>
        <v>Oct 2025</v>
      </c>
      <c r="B22" s="36">
        <v>727619</v>
      </c>
      <c r="C22" s="37">
        <v>1238201</v>
      </c>
      <c r="D22" s="37">
        <v>219419829</v>
      </c>
      <c r="E22" s="37">
        <v>0</v>
      </c>
      <c r="F22" s="37" t="s">
        <v>417</v>
      </c>
      <c r="G22" s="37">
        <v>219419829</v>
      </c>
      <c r="H22" s="36">
        <v>0</v>
      </c>
      <c r="I22" s="37">
        <v>0</v>
      </c>
      <c r="J22" s="37">
        <v>0</v>
      </c>
      <c r="K22" s="37">
        <v>0</v>
      </c>
      <c r="L22" s="38">
        <v>0</v>
      </c>
      <c r="M22" s="36" t="s">
        <v>417</v>
      </c>
      <c r="N22" s="37" t="s">
        <v>417</v>
      </c>
      <c r="O22" s="37" t="s">
        <v>417</v>
      </c>
      <c r="P22" s="36" t="s">
        <v>417</v>
      </c>
      <c r="Q22" s="37" t="s">
        <v>417</v>
      </c>
      <c r="R22" s="37" t="s">
        <v>417</v>
      </c>
      <c r="S22" s="36">
        <v>0</v>
      </c>
      <c r="T22" s="37">
        <v>0</v>
      </c>
      <c r="U22" s="38">
        <v>0</v>
      </c>
      <c r="V22" s="37">
        <v>727619</v>
      </c>
      <c r="W22" s="37">
        <v>1238201</v>
      </c>
      <c r="X22" s="38">
        <v>219419829</v>
      </c>
      <c r="Y22" s="59" t="s">
        <v>340</v>
      </c>
    </row>
    <row r="23" spans="1:253" s="56" customFormat="1" ht="15" x14ac:dyDescent="0.25">
      <c r="A23" s="2" t="str">
        <f>"Nov "&amp;RIGHT(A6,4)</f>
        <v>Nov 2025</v>
      </c>
      <c r="B23" s="36">
        <v>724939</v>
      </c>
      <c r="C23" s="37">
        <v>1239890</v>
      </c>
      <c r="D23" s="37">
        <v>207105335</v>
      </c>
      <c r="E23" s="37">
        <v>0</v>
      </c>
      <c r="F23" s="37" t="s">
        <v>417</v>
      </c>
      <c r="G23" s="37">
        <v>207105335</v>
      </c>
      <c r="H23" s="36">
        <v>0</v>
      </c>
      <c r="I23" s="37">
        <v>0</v>
      </c>
      <c r="J23" s="37">
        <v>0</v>
      </c>
      <c r="K23" s="37">
        <v>0</v>
      </c>
      <c r="L23" s="38">
        <v>0</v>
      </c>
      <c r="M23" s="36" t="s">
        <v>417</v>
      </c>
      <c r="N23" s="37" t="s">
        <v>417</v>
      </c>
      <c r="O23" s="37" t="s">
        <v>417</v>
      </c>
      <c r="P23" s="36" t="s">
        <v>417</v>
      </c>
      <c r="Q23" s="37" t="s">
        <v>417</v>
      </c>
      <c r="R23" s="37" t="s">
        <v>417</v>
      </c>
      <c r="S23" s="36">
        <v>0</v>
      </c>
      <c r="T23" s="37">
        <v>0</v>
      </c>
      <c r="U23" s="38">
        <v>0</v>
      </c>
      <c r="V23" s="37">
        <v>724939</v>
      </c>
      <c r="W23" s="37">
        <v>1239890</v>
      </c>
      <c r="X23" s="38">
        <v>207105335</v>
      </c>
    </row>
    <row r="24" spans="1:253" s="56" customFormat="1" ht="15" x14ac:dyDescent="0.25">
      <c r="A24" s="2" t="str">
        <f>"Dec "&amp;RIGHT(A6,4)</f>
        <v>Dec 2025</v>
      </c>
      <c r="B24" s="36">
        <v>729203</v>
      </c>
      <c r="C24" s="37">
        <v>1246931</v>
      </c>
      <c r="D24" s="37">
        <v>241470307</v>
      </c>
      <c r="E24" s="37">
        <v>0</v>
      </c>
      <c r="F24" s="37" t="s">
        <v>417</v>
      </c>
      <c r="G24" s="37">
        <v>241470307</v>
      </c>
      <c r="H24" s="36">
        <v>0</v>
      </c>
      <c r="I24" s="37">
        <v>0</v>
      </c>
      <c r="J24" s="37">
        <v>0</v>
      </c>
      <c r="K24" s="37">
        <v>0</v>
      </c>
      <c r="L24" s="38">
        <v>0</v>
      </c>
      <c r="M24" s="36" t="s">
        <v>417</v>
      </c>
      <c r="N24" s="37" t="s">
        <v>417</v>
      </c>
      <c r="O24" s="37" t="s">
        <v>417</v>
      </c>
      <c r="P24" s="36" t="s">
        <v>417</v>
      </c>
      <c r="Q24" s="37" t="s">
        <v>417</v>
      </c>
      <c r="R24" s="37" t="s">
        <v>417</v>
      </c>
      <c r="S24" s="36">
        <v>1</v>
      </c>
      <c r="T24" s="37">
        <v>2</v>
      </c>
      <c r="U24" s="38">
        <v>178</v>
      </c>
      <c r="V24" s="37">
        <v>729204</v>
      </c>
      <c r="W24" s="37">
        <v>1246933</v>
      </c>
      <c r="X24" s="38">
        <v>241470485</v>
      </c>
    </row>
    <row r="25" spans="1:253" s="56" customFormat="1" ht="15" x14ac:dyDescent="0.25">
      <c r="A25" s="2" t="str">
        <f>"Jan "&amp;RIGHT(A6,4)+1</f>
        <v>Jan 2026</v>
      </c>
      <c r="B25" s="36">
        <v>726007</v>
      </c>
      <c r="C25" s="37">
        <v>1239835</v>
      </c>
      <c r="D25" s="37">
        <v>252720754</v>
      </c>
      <c r="E25" s="37">
        <v>0</v>
      </c>
      <c r="F25" s="37" t="s">
        <v>417</v>
      </c>
      <c r="G25" s="37">
        <v>252720754</v>
      </c>
      <c r="H25" s="36">
        <v>0</v>
      </c>
      <c r="I25" s="37">
        <v>0</v>
      </c>
      <c r="J25" s="37">
        <v>0</v>
      </c>
      <c r="K25" s="37">
        <v>0</v>
      </c>
      <c r="L25" s="38">
        <v>0</v>
      </c>
      <c r="M25" s="36" t="s">
        <v>417</v>
      </c>
      <c r="N25" s="37" t="s">
        <v>417</v>
      </c>
      <c r="O25" s="37" t="s">
        <v>417</v>
      </c>
      <c r="P25" s="36" t="s">
        <v>417</v>
      </c>
      <c r="Q25" s="37" t="s">
        <v>417</v>
      </c>
      <c r="R25" s="37" t="s">
        <v>417</v>
      </c>
      <c r="S25" s="36">
        <v>2</v>
      </c>
      <c r="T25" s="37">
        <v>5</v>
      </c>
      <c r="U25" s="38">
        <v>587</v>
      </c>
      <c r="V25" s="37">
        <v>726009</v>
      </c>
      <c r="W25" s="37">
        <v>1239840</v>
      </c>
      <c r="X25" s="38">
        <v>252721341</v>
      </c>
    </row>
    <row r="26" spans="1:253" s="56" customFormat="1" ht="15" x14ac:dyDescent="0.25">
      <c r="A26" s="2" t="str">
        <f>"Feb "&amp;RIGHT(A6,4)+1</f>
        <v>Feb 2026</v>
      </c>
      <c r="B26" s="36">
        <v>723134</v>
      </c>
      <c r="C26" s="37">
        <v>1232779</v>
      </c>
      <c r="D26" s="37">
        <v>247678502</v>
      </c>
      <c r="E26" s="37">
        <v>0</v>
      </c>
      <c r="F26" s="37" t="s">
        <v>417</v>
      </c>
      <c r="G26" s="37">
        <v>247678502</v>
      </c>
      <c r="H26" s="36">
        <v>0</v>
      </c>
      <c r="I26" s="37">
        <v>0</v>
      </c>
      <c r="J26" s="37">
        <v>0</v>
      </c>
      <c r="K26" s="37">
        <v>0</v>
      </c>
      <c r="L26" s="38">
        <v>0</v>
      </c>
      <c r="M26" s="36" t="s">
        <v>417</v>
      </c>
      <c r="N26" s="37" t="s">
        <v>417</v>
      </c>
      <c r="O26" s="37" t="s">
        <v>417</v>
      </c>
      <c r="P26" s="36" t="s">
        <v>417</v>
      </c>
      <c r="Q26" s="37" t="s">
        <v>417</v>
      </c>
      <c r="R26" s="37" t="s">
        <v>417</v>
      </c>
      <c r="S26" s="36">
        <v>1</v>
      </c>
      <c r="T26" s="37">
        <v>3</v>
      </c>
      <c r="U26" s="38">
        <v>205</v>
      </c>
      <c r="V26" s="37">
        <v>723135</v>
      </c>
      <c r="W26" s="37">
        <v>1232782</v>
      </c>
      <c r="X26" s="38">
        <v>247678707</v>
      </c>
    </row>
    <row r="27" spans="1:253" s="56" customFormat="1" ht="15" x14ac:dyDescent="0.25">
      <c r="A27" s="2" t="str">
        <f>"Mar "&amp;RIGHT(A6,4)+1</f>
        <v>Mar 2026</v>
      </c>
      <c r="B27" s="36">
        <v>720124</v>
      </c>
      <c r="C27" s="37">
        <v>1224979</v>
      </c>
      <c r="D27" s="37">
        <v>250950924</v>
      </c>
      <c r="E27" s="37">
        <v>0</v>
      </c>
      <c r="F27" s="37" t="s">
        <v>417</v>
      </c>
      <c r="G27" s="37">
        <v>250950924</v>
      </c>
      <c r="H27" s="36">
        <v>0</v>
      </c>
      <c r="I27" s="37">
        <v>0</v>
      </c>
      <c r="J27" s="37">
        <v>0</v>
      </c>
      <c r="K27" s="37">
        <v>0</v>
      </c>
      <c r="L27" s="38">
        <v>0</v>
      </c>
      <c r="M27" s="36" t="s">
        <v>417</v>
      </c>
      <c r="N27" s="37" t="s">
        <v>417</v>
      </c>
      <c r="O27" s="37" t="s">
        <v>417</v>
      </c>
      <c r="P27" s="36" t="s">
        <v>417</v>
      </c>
      <c r="Q27" s="37" t="s">
        <v>417</v>
      </c>
      <c r="R27" s="37" t="s">
        <v>417</v>
      </c>
      <c r="S27" s="36">
        <v>0</v>
      </c>
      <c r="T27" s="37">
        <v>0</v>
      </c>
      <c r="U27" s="38">
        <v>0</v>
      </c>
      <c r="V27" s="37">
        <v>720124</v>
      </c>
      <c r="W27" s="37">
        <v>1224979</v>
      </c>
      <c r="X27" s="38">
        <v>250950924</v>
      </c>
    </row>
    <row r="28" spans="1:253" x14ac:dyDescent="0.2">
      <c r="A28" s="2" t="str">
        <f>"Apr "&amp;RIGHT(A6,4)+1</f>
        <v>Apr 2026</v>
      </c>
      <c r="B28" s="36">
        <v>712978</v>
      </c>
      <c r="C28" s="37">
        <v>1209400</v>
      </c>
      <c r="D28" s="37">
        <v>248371180</v>
      </c>
      <c r="E28" s="37">
        <v>0</v>
      </c>
      <c r="F28" s="37" t="s">
        <v>417</v>
      </c>
      <c r="G28" s="37">
        <v>248371180</v>
      </c>
      <c r="H28" s="36">
        <v>0</v>
      </c>
      <c r="I28" s="37">
        <v>0</v>
      </c>
      <c r="J28" s="37">
        <v>0</v>
      </c>
      <c r="K28" s="37">
        <v>0</v>
      </c>
      <c r="L28" s="38">
        <v>0</v>
      </c>
      <c r="M28" s="36" t="s">
        <v>417</v>
      </c>
      <c r="N28" s="37" t="s">
        <v>417</v>
      </c>
      <c r="O28" s="37" t="s">
        <v>417</v>
      </c>
      <c r="P28" s="36" t="s">
        <v>417</v>
      </c>
      <c r="Q28" s="37" t="s">
        <v>417</v>
      </c>
      <c r="R28" s="37" t="s">
        <v>417</v>
      </c>
      <c r="S28" s="36">
        <v>1</v>
      </c>
      <c r="T28" s="37">
        <v>3</v>
      </c>
      <c r="U28" s="38">
        <v>297</v>
      </c>
      <c r="V28" s="37">
        <v>712979</v>
      </c>
      <c r="W28" s="37">
        <v>1209403</v>
      </c>
      <c r="X28" s="38">
        <v>248371477</v>
      </c>
    </row>
    <row r="29" spans="1:253" x14ac:dyDescent="0.2">
      <c r="A29" s="2" t="str">
        <f>"May "&amp;RIGHT(A6,4)+1</f>
        <v>May 2026</v>
      </c>
      <c r="B29" s="36" t="s">
        <v>417</v>
      </c>
      <c r="C29" s="37" t="s">
        <v>417</v>
      </c>
      <c r="D29" s="37" t="s">
        <v>417</v>
      </c>
      <c r="E29" s="37" t="s">
        <v>417</v>
      </c>
      <c r="F29" s="37" t="s">
        <v>417</v>
      </c>
      <c r="G29" s="37" t="s">
        <v>417</v>
      </c>
      <c r="H29" s="36" t="s">
        <v>417</v>
      </c>
      <c r="I29" s="37" t="s">
        <v>417</v>
      </c>
      <c r="J29" s="37" t="s">
        <v>417</v>
      </c>
      <c r="K29" s="37" t="s">
        <v>417</v>
      </c>
      <c r="L29" s="38" t="s">
        <v>417</v>
      </c>
      <c r="M29" s="36" t="s">
        <v>417</v>
      </c>
      <c r="N29" s="37" t="s">
        <v>417</v>
      </c>
      <c r="O29" s="37" t="s">
        <v>417</v>
      </c>
      <c r="P29" s="36" t="s">
        <v>417</v>
      </c>
      <c r="Q29" s="37" t="s">
        <v>417</v>
      </c>
      <c r="R29" s="37" t="s">
        <v>417</v>
      </c>
      <c r="S29" s="36" t="s">
        <v>417</v>
      </c>
      <c r="T29" s="37" t="s">
        <v>417</v>
      </c>
      <c r="U29" s="38" t="s">
        <v>417</v>
      </c>
      <c r="V29" s="37" t="s">
        <v>417</v>
      </c>
      <c r="W29" s="37" t="s">
        <v>417</v>
      </c>
      <c r="X29" s="38" t="s">
        <v>417</v>
      </c>
    </row>
    <row r="30" spans="1:253" x14ac:dyDescent="0.2">
      <c r="A30" s="2" t="str">
        <f>"Jun "&amp;RIGHT(A6,4)+1</f>
        <v>Jun 2026</v>
      </c>
      <c r="B30" s="36" t="s">
        <v>417</v>
      </c>
      <c r="C30" s="37" t="s">
        <v>417</v>
      </c>
      <c r="D30" s="37" t="s">
        <v>417</v>
      </c>
      <c r="E30" s="37" t="s">
        <v>417</v>
      </c>
      <c r="F30" s="37" t="s">
        <v>417</v>
      </c>
      <c r="G30" s="37" t="s">
        <v>417</v>
      </c>
      <c r="H30" s="36" t="s">
        <v>417</v>
      </c>
      <c r="I30" s="37" t="s">
        <v>417</v>
      </c>
      <c r="J30" s="37" t="s">
        <v>417</v>
      </c>
      <c r="K30" s="37" t="s">
        <v>417</v>
      </c>
      <c r="L30" s="38" t="s">
        <v>417</v>
      </c>
      <c r="M30" s="36" t="s">
        <v>417</v>
      </c>
      <c r="N30" s="37" t="s">
        <v>417</v>
      </c>
      <c r="O30" s="37" t="s">
        <v>417</v>
      </c>
      <c r="P30" s="36" t="s">
        <v>417</v>
      </c>
      <c r="Q30" s="37" t="s">
        <v>417</v>
      </c>
      <c r="R30" s="37" t="s">
        <v>417</v>
      </c>
      <c r="S30" s="36" t="s">
        <v>417</v>
      </c>
      <c r="T30" s="37" t="s">
        <v>417</v>
      </c>
      <c r="U30" s="38" t="s">
        <v>417</v>
      </c>
      <c r="V30" s="37" t="s">
        <v>417</v>
      </c>
      <c r="W30" s="37" t="s">
        <v>417</v>
      </c>
      <c r="X30" s="38" t="s">
        <v>417</v>
      </c>
    </row>
    <row r="31" spans="1:253" x14ac:dyDescent="0.2">
      <c r="A31" s="2" t="str">
        <f>"Jul "&amp;RIGHT(A6,4)+1</f>
        <v>Jul 2026</v>
      </c>
      <c r="B31" s="36" t="s">
        <v>417</v>
      </c>
      <c r="C31" s="37" t="s">
        <v>417</v>
      </c>
      <c r="D31" s="37" t="s">
        <v>417</v>
      </c>
      <c r="E31" s="37" t="s">
        <v>417</v>
      </c>
      <c r="F31" s="37" t="s">
        <v>417</v>
      </c>
      <c r="G31" s="37" t="s">
        <v>417</v>
      </c>
      <c r="H31" s="36" t="s">
        <v>417</v>
      </c>
      <c r="I31" s="37" t="s">
        <v>417</v>
      </c>
      <c r="J31" s="37" t="s">
        <v>417</v>
      </c>
      <c r="K31" s="37" t="s">
        <v>417</v>
      </c>
      <c r="L31" s="38" t="s">
        <v>417</v>
      </c>
      <c r="M31" s="36" t="s">
        <v>417</v>
      </c>
      <c r="N31" s="37" t="s">
        <v>417</v>
      </c>
      <c r="O31" s="37" t="s">
        <v>417</v>
      </c>
      <c r="P31" s="36" t="s">
        <v>417</v>
      </c>
      <c r="Q31" s="37" t="s">
        <v>417</v>
      </c>
      <c r="R31" s="37" t="s">
        <v>417</v>
      </c>
      <c r="S31" s="36" t="s">
        <v>417</v>
      </c>
      <c r="T31" s="37" t="s">
        <v>417</v>
      </c>
      <c r="U31" s="38" t="s">
        <v>417</v>
      </c>
      <c r="V31" s="37" t="s">
        <v>417</v>
      </c>
      <c r="W31" s="37" t="s">
        <v>417</v>
      </c>
      <c r="X31" s="38" t="s">
        <v>417</v>
      </c>
    </row>
    <row r="32" spans="1:253" x14ac:dyDescent="0.2">
      <c r="A32" s="2" t="str">
        <f>"Aug "&amp;RIGHT(A6,4)+1</f>
        <v>Aug 2026</v>
      </c>
      <c r="B32" s="36" t="s">
        <v>417</v>
      </c>
      <c r="C32" s="37" t="s">
        <v>417</v>
      </c>
      <c r="D32" s="37" t="s">
        <v>417</v>
      </c>
      <c r="E32" s="37" t="s">
        <v>417</v>
      </c>
      <c r="F32" s="37" t="s">
        <v>417</v>
      </c>
      <c r="G32" s="37" t="s">
        <v>417</v>
      </c>
      <c r="H32" s="36" t="s">
        <v>417</v>
      </c>
      <c r="I32" s="37" t="s">
        <v>417</v>
      </c>
      <c r="J32" s="37" t="s">
        <v>417</v>
      </c>
      <c r="K32" s="37" t="s">
        <v>417</v>
      </c>
      <c r="L32" s="38" t="s">
        <v>417</v>
      </c>
      <c r="M32" s="36" t="s">
        <v>417</v>
      </c>
      <c r="N32" s="37" t="s">
        <v>417</v>
      </c>
      <c r="O32" s="37" t="s">
        <v>417</v>
      </c>
      <c r="P32" s="36" t="s">
        <v>417</v>
      </c>
      <c r="Q32" s="37" t="s">
        <v>417</v>
      </c>
      <c r="R32" s="37" t="s">
        <v>417</v>
      </c>
      <c r="S32" s="36" t="s">
        <v>417</v>
      </c>
      <c r="T32" s="37" t="s">
        <v>417</v>
      </c>
      <c r="U32" s="38" t="s">
        <v>417</v>
      </c>
      <c r="V32" s="37" t="s">
        <v>417</v>
      </c>
      <c r="W32" s="37" t="s">
        <v>417</v>
      </c>
      <c r="X32" s="38" t="s">
        <v>417</v>
      </c>
    </row>
    <row r="33" spans="1:253" x14ac:dyDescent="0.2">
      <c r="A33" s="2" t="str">
        <f>"Sep "&amp;RIGHT(A6,4)+1</f>
        <v>Sep 2026</v>
      </c>
      <c r="B33" s="47" t="s">
        <v>417</v>
      </c>
      <c r="C33" s="48" t="s">
        <v>417</v>
      </c>
      <c r="D33" s="48" t="s">
        <v>417</v>
      </c>
      <c r="E33" s="48" t="s">
        <v>417</v>
      </c>
      <c r="F33" s="48" t="s">
        <v>417</v>
      </c>
      <c r="G33" s="37" t="s">
        <v>417</v>
      </c>
      <c r="H33" s="36" t="s">
        <v>417</v>
      </c>
      <c r="I33" s="37" t="s">
        <v>417</v>
      </c>
      <c r="J33" s="37" t="s">
        <v>417</v>
      </c>
      <c r="K33" s="37" t="s">
        <v>417</v>
      </c>
      <c r="L33" s="38" t="s">
        <v>417</v>
      </c>
      <c r="M33" s="36" t="s">
        <v>417</v>
      </c>
      <c r="N33" s="37" t="s">
        <v>417</v>
      </c>
      <c r="O33" s="37" t="s">
        <v>417</v>
      </c>
      <c r="P33" s="36" t="s">
        <v>417</v>
      </c>
      <c r="Q33" s="37" t="s">
        <v>417</v>
      </c>
      <c r="R33" s="37" t="s">
        <v>417</v>
      </c>
      <c r="S33" s="47" t="s">
        <v>417</v>
      </c>
      <c r="T33" s="48" t="s">
        <v>417</v>
      </c>
      <c r="U33" s="39" t="s">
        <v>417</v>
      </c>
      <c r="V33" s="37" t="s">
        <v>417</v>
      </c>
      <c r="W33" s="37" t="s">
        <v>417</v>
      </c>
      <c r="X33" s="38" t="s">
        <v>417</v>
      </c>
    </row>
    <row r="34" spans="1:253" x14ac:dyDescent="0.2">
      <c r="A34" s="40" t="s">
        <v>55</v>
      </c>
      <c r="B34" s="49">
        <v>723429.14289999998</v>
      </c>
      <c r="C34" s="51">
        <v>1233145</v>
      </c>
      <c r="D34" s="51">
        <v>1667716831</v>
      </c>
      <c r="E34" s="51">
        <v>0</v>
      </c>
      <c r="F34" s="51" t="s">
        <v>417</v>
      </c>
      <c r="G34" s="41">
        <v>1667716831</v>
      </c>
      <c r="H34" s="41">
        <v>0</v>
      </c>
      <c r="I34" s="41">
        <v>0</v>
      </c>
      <c r="J34" s="41">
        <v>0</v>
      </c>
      <c r="K34" s="41">
        <v>0</v>
      </c>
      <c r="L34" s="41">
        <v>0</v>
      </c>
      <c r="M34" s="41" t="s">
        <v>417</v>
      </c>
      <c r="N34" s="41" t="s">
        <v>417</v>
      </c>
      <c r="O34" s="41" t="s">
        <v>417</v>
      </c>
      <c r="P34" s="41" t="s">
        <v>417</v>
      </c>
      <c r="Q34" s="41" t="s">
        <v>417</v>
      </c>
      <c r="R34" s="41" t="s">
        <v>417</v>
      </c>
      <c r="S34" s="41">
        <v>0.71430000000000005</v>
      </c>
      <c r="T34" s="41">
        <v>1.8571</v>
      </c>
      <c r="U34" s="41">
        <v>1267</v>
      </c>
      <c r="V34" s="41">
        <v>723429.85710000002</v>
      </c>
      <c r="W34" s="41">
        <v>1233146.8570999999</v>
      </c>
      <c r="X34" s="60">
        <v>1667718098</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7 Months</v>
      </c>
      <c r="B35" s="43">
        <v>723429.14289999998</v>
      </c>
      <c r="C35" s="43">
        <v>1233145</v>
      </c>
      <c r="D35" s="52">
        <v>1667716831</v>
      </c>
      <c r="E35" s="52">
        <v>0</v>
      </c>
      <c r="F35" s="52" t="s">
        <v>417</v>
      </c>
      <c r="G35" s="52">
        <v>1667716831</v>
      </c>
      <c r="H35" s="43">
        <v>0</v>
      </c>
      <c r="I35" s="43">
        <v>0</v>
      </c>
      <c r="J35" s="43">
        <v>0</v>
      </c>
      <c r="K35" s="43">
        <v>0</v>
      </c>
      <c r="L35" s="43">
        <v>0</v>
      </c>
      <c r="M35" s="43" t="s">
        <v>417</v>
      </c>
      <c r="N35" s="43" t="s">
        <v>417</v>
      </c>
      <c r="O35" s="43" t="s">
        <v>417</v>
      </c>
      <c r="P35" s="43" t="s">
        <v>417</v>
      </c>
      <c r="Q35" s="43" t="s">
        <v>417</v>
      </c>
      <c r="R35" s="43" t="s">
        <v>417</v>
      </c>
      <c r="S35" s="43">
        <v>0.71430000000000005</v>
      </c>
      <c r="T35" s="43">
        <v>1.8571</v>
      </c>
      <c r="U35" s="43">
        <v>1267</v>
      </c>
      <c r="V35" s="43">
        <v>723429.85710000002</v>
      </c>
      <c r="W35" s="43">
        <v>1233146.8570999999</v>
      </c>
      <c r="X35" s="58">
        <v>1667718098</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349</v>
      </c>
      <c r="C37" s="50"/>
      <c r="D37" s="50"/>
      <c r="E37" s="50"/>
      <c r="F37" s="50"/>
    </row>
    <row r="38" spans="1:253" ht="18" customHeight="1" x14ac:dyDescent="0.2">
      <c r="A38" s="90" t="s">
        <v>441</v>
      </c>
      <c r="B38" s="90"/>
      <c r="C38" s="90"/>
      <c r="D38" s="90"/>
      <c r="E38" s="90"/>
      <c r="F38" s="90"/>
      <c r="G38" s="90"/>
      <c r="H38" s="90"/>
      <c r="I38" s="90"/>
      <c r="J38" s="90"/>
      <c r="K38" s="90"/>
      <c r="L38" s="90"/>
      <c r="M38" s="90"/>
      <c r="N38" s="90"/>
      <c r="O38" s="90"/>
      <c r="P38" s="90"/>
      <c r="Q38" s="90"/>
      <c r="R38" s="90"/>
      <c r="S38" s="90"/>
      <c r="T38" s="90"/>
      <c r="U38" s="90"/>
      <c r="V38" s="90"/>
      <c r="W38" s="90"/>
      <c r="X38" s="90"/>
    </row>
    <row r="39" spans="1:253" ht="21.75" customHeight="1" x14ac:dyDescent="0.2">
      <c r="A39" s="90"/>
      <c r="B39" s="91"/>
      <c r="C39" s="91"/>
      <c r="D39" s="91"/>
      <c r="E39" s="91"/>
      <c r="F39" s="91"/>
      <c r="G39" s="91"/>
      <c r="H39" s="91"/>
      <c r="I39" s="91"/>
      <c r="J39" s="91"/>
      <c r="K39" s="91"/>
      <c r="L39" s="91"/>
      <c r="M39" s="91"/>
      <c r="N39" s="91"/>
      <c r="O39" s="91"/>
      <c r="P39" s="91"/>
      <c r="Q39" s="91"/>
      <c r="R39" s="91"/>
      <c r="S39" s="91"/>
      <c r="T39" s="91"/>
      <c r="U39" s="91"/>
      <c r="V39" s="91"/>
      <c r="W39" s="91"/>
      <c r="X39" s="91"/>
    </row>
    <row r="40" spans="1:253" x14ac:dyDescent="0.2">
      <c r="A40" s="103"/>
      <c r="B40" s="104"/>
      <c r="C40" s="104"/>
      <c r="D40" s="104"/>
      <c r="E40" s="104"/>
      <c r="F40" s="104"/>
      <c r="G40" s="104"/>
      <c r="H40" s="104"/>
      <c r="I40" s="104"/>
      <c r="J40" s="104"/>
      <c r="K40" s="104"/>
      <c r="L40" s="104"/>
      <c r="M40" s="104"/>
      <c r="N40" s="104"/>
      <c r="O40" s="104"/>
      <c r="P40" s="104"/>
      <c r="Q40" s="104"/>
      <c r="R40" s="104"/>
      <c r="S40" s="104"/>
      <c r="T40" s="104"/>
      <c r="U40" s="104"/>
      <c r="V40" s="104"/>
      <c r="W40" s="104"/>
      <c r="X40" s="104"/>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1:U1"/>
    <mergeCell ref="A2:U2"/>
    <mergeCell ref="B3:G3"/>
    <mergeCell ref="H3:L3"/>
    <mergeCell ref="M3:O3"/>
    <mergeCell ref="P3:R3"/>
    <mergeCell ref="S3:U3"/>
    <mergeCell ref="V3:X3"/>
    <mergeCell ref="A4:A5"/>
    <mergeCell ref="B4:C4"/>
    <mergeCell ref="D4:F4"/>
    <mergeCell ref="G4:G5"/>
    <mergeCell ref="H4:I4"/>
    <mergeCell ref="J4:K4"/>
    <mergeCell ref="L4:L5"/>
    <mergeCell ref="M4:N4"/>
    <mergeCell ref="O4:O5"/>
    <mergeCell ref="A38:X38"/>
    <mergeCell ref="A39:X39"/>
    <mergeCell ref="A40:X40"/>
    <mergeCell ref="P4:Q4"/>
    <mergeCell ref="R4:R5"/>
    <mergeCell ref="S4:T4"/>
    <mergeCell ref="U4:U5"/>
    <mergeCell ref="V4:W4"/>
    <mergeCell ref="X4:X5"/>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29"/>
  <sheetViews>
    <sheetView showGridLines="0" workbookViewId="0">
      <selection activeCell="G1" sqref="G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77" t="s">
        <v>438</v>
      </c>
      <c r="B1" s="77"/>
      <c r="C1" s="77"/>
      <c r="D1" s="77"/>
      <c r="E1" s="77"/>
      <c r="F1" s="77"/>
      <c r="G1" s="74">
        <v>46213</v>
      </c>
    </row>
    <row r="2" spans="1:7" ht="12" customHeight="1" x14ac:dyDescent="0.2">
      <c r="A2" s="78" t="s">
        <v>62</v>
      </c>
      <c r="B2" s="78"/>
      <c r="C2" s="78"/>
      <c r="D2" s="78"/>
      <c r="E2" s="78"/>
      <c r="F2" s="78"/>
      <c r="G2" s="1"/>
    </row>
    <row r="3" spans="1:7" ht="24" customHeight="1" x14ac:dyDescent="0.2">
      <c r="A3" s="79" t="s">
        <v>63</v>
      </c>
      <c r="B3" s="86" t="s">
        <v>64</v>
      </c>
      <c r="C3" s="83"/>
      <c r="D3" s="83" t="s">
        <v>196</v>
      </c>
      <c r="E3" s="83" t="s">
        <v>65</v>
      </c>
      <c r="F3" s="83" t="s">
        <v>197</v>
      </c>
      <c r="G3" s="86" t="s">
        <v>66</v>
      </c>
    </row>
    <row r="4" spans="1:7" x14ac:dyDescent="0.2">
      <c r="A4" s="80"/>
      <c r="B4" s="81"/>
      <c r="C4" s="82"/>
      <c r="D4" s="82"/>
      <c r="E4" s="82"/>
      <c r="F4" s="82"/>
      <c r="G4" s="81"/>
    </row>
    <row r="5" spans="1:7" ht="12" customHeight="1" x14ac:dyDescent="0.2">
      <c r="A5" s="1"/>
      <c r="B5" s="1"/>
      <c r="C5" s="1"/>
      <c r="D5" s="75" t="str">
        <f>REPT("-",29)&amp;" Element IDs "&amp;REPT("-",29)</f>
        <v>----------------------------- Element IDs -----------------------------</v>
      </c>
      <c r="E5" s="75"/>
      <c r="F5" s="75"/>
      <c r="G5" s="1" t="str">
        <f>REPT("-",6)&amp;" Percent "&amp;REPT("-",5)</f>
        <v>------ Percent -----</v>
      </c>
    </row>
    <row r="6" spans="1:7" ht="12" customHeight="1" x14ac:dyDescent="0.2">
      <c r="A6" s="3" t="s">
        <v>418</v>
      </c>
    </row>
    <row r="7" spans="1:7" ht="12" customHeight="1" x14ac:dyDescent="0.2">
      <c r="A7" s="2"/>
      <c r="B7" s="3" t="s">
        <v>67</v>
      </c>
      <c r="C7" s="3" t="s">
        <v>68</v>
      </c>
      <c r="D7" s="66">
        <v>95793</v>
      </c>
      <c r="E7" s="66">
        <v>49995661</v>
      </c>
      <c r="F7" s="66">
        <v>29973970.753899999</v>
      </c>
      <c r="G7" s="19">
        <f t="shared" ref="G7:G16" si="0">IF(AND(ISNUMBER(E7),ISNUMBER(F7)),IF(E7=0,"--",IF(F7=0,"--",F7/E7)),"--")</f>
        <v>0.59953144241657286</v>
      </c>
    </row>
    <row r="8" spans="1:7" ht="12" customHeight="1" x14ac:dyDescent="0.2">
      <c r="A8" s="1"/>
      <c r="B8" s="1"/>
      <c r="C8" s="3" t="s">
        <v>69</v>
      </c>
      <c r="D8" s="66">
        <v>94152</v>
      </c>
      <c r="E8" s="66">
        <v>49917302</v>
      </c>
      <c r="F8" s="66" t="s">
        <v>417</v>
      </c>
      <c r="G8" s="19" t="str">
        <f t="shared" si="0"/>
        <v>--</v>
      </c>
    </row>
    <row r="9" spans="1:7" ht="12" customHeight="1" x14ac:dyDescent="0.2">
      <c r="A9" s="1"/>
      <c r="B9" s="1"/>
      <c r="C9" s="3" t="s">
        <v>70</v>
      </c>
      <c r="D9" s="66">
        <v>1641</v>
      </c>
      <c r="E9" s="66">
        <v>78359</v>
      </c>
      <c r="F9" s="66" t="s">
        <v>417</v>
      </c>
      <c r="G9" s="19" t="str">
        <f t="shared" si="0"/>
        <v>--</v>
      </c>
    </row>
    <row r="10" spans="1:7" ht="12" customHeight="1" x14ac:dyDescent="0.2">
      <c r="A10" s="1"/>
      <c r="B10" s="3" t="s">
        <v>71</v>
      </c>
      <c r="C10" s="3" t="s">
        <v>68</v>
      </c>
      <c r="D10" s="66">
        <v>92816</v>
      </c>
      <c r="E10" s="66">
        <v>48821800</v>
      </c>
      <c r="F10" s="66">
        <v>15708453.9134</v>
      </c>
      <c r="G10" s="19">
        <f t="shared" si="0"/>
        <v>0.32175081445993386</v>
      </c>
    </row>
    <row r="11" spans="1:7" ht="12" customHeight="1" x14ac:dyDescent="0.2">
      <c r="A11" s="1"/>
      <c r="B11" s="1"/>
      <c r="C11" s="3" t="s">
        <v>69</v>
      </c>
      <c r="D11" s="66">
        <v>91223</v>
      </c>
      <c r="E11" s="66">
        <v>48746557</v>
      </c>
      <c r="F11" s="66" t="s">
        <v>417</v>
      </c>
      <c r="G11" s="19" t="str">
        <f t="shared" si="0"/>
        <v>--</v>
      </c>
    </row>
    <row r="12" spans="1:7" ht="12" customHeight="1" x14ac:dyDescent="0.2">
      <c r="A12" s="1"/>
      <c r="B12" s="1"/>
      <c r="C12" s="3" t="s">
        <v>70</v>
      </c>
      <c r="D12" s="66">
        <v>1593</v>
      </c>
      <c r="E12" s="66">
        <v>75243</v>
      </c>
      <c r="F12" s="66" t="s">
        <v>417</v>
      </c>
      <c r="G12" s="19" t="str">
        <f t="shared" si="0"/>
        <v>--</v>
      </c>
    </row>
    <row r="13" spans="1:7" ht="12" customHeight="1" x14ac:dyDescent="0.2">
      <c r="A13" s="1"/>
      <c r="B13" s="3" t="s">
        <v>19</v>
      </c>
      <c r="C13" s="3" t="s">
        <v>19</v>
      </c>
      <c r="D13" s="66">
        <v>0</v>
      </c>
      <c r="E13" s="66">
        <v>0</v>
      </c>
      <c r="F13" s="11" t="s">
        <v>417</v>
      </c>
      <c r="G13" s="19" t="str">
        <f t="shared" si="0"/>
        <v>--</v>
      </c>
    </row>
    <row r="14" spans="1:7" ht="12" customHeight="1" x14ac:dyDescent="0.2">
      <c r="A14" s="1"/>
      <c r="B14" s="3" t="s">
        <v>72</v>
      </c>
      <c r="C14" s="3" t="s">
        <v>73</v>
      </c>
      <c r="D14" s="66">
        <v>1188</v>
      </c>
      <c r="E14" s="66" t="s">
        <v>417</v>
      </c>
      <c r="F14" s="11" t="s">
        <v>417</v>
      </c>
      <c r="G14" s="19" t="str">
        <f t="shared" si="0"/>
        <v>--</v>
      </c>
    </row>
    <row r="15" spans="1:7" ht="12" customHeight="1" x14ac:dyDescent="0.2">
      <c r="A15" s="1"/>
      <c r="B15" s="1"/>
      <c r="C15" s="3" t="s">
        <v>74</v>
      </c>
      <c r="D15" s="66">
        <v>175</v>
      </c>
      <c r="E15" s="66" t="s">
        <v>417</v>
      </c>
      <c r="F15" s="11" t="s">
        <v>417</v>
      </c>
      <c r="G15" s="19" t="str">
        <f t="shared" si="0"/>
        <v>--</v>
      </c>
    </row>
    <row r="16" spans="1:7" ht="12" customHeight="1" x14ac:dyDescent="0.2">
      <c r="A16" s="20"/>
      <c r="B16" s="20"/>
      <c r="C16" s="20" t="s">
        <v>75</v>
      </c>
      <c r="D16" s="69">
        <v>118</v>
      </c>
      <c r="E16" s="69" t="s">
        <v>417</v>
      </c>
      <c r="F16" s="21" t="s">
        <v>417</v>
      </c>
      <c r="G16" s="24" t="str">
        <f t="shared" si="0"/>
        <v>--</v>
      </c>
    </row>
    <row r="17" spans="1:7" ht="12" customHeight="1" x14ac:dyDescent="0.2">
      <c r="A17" s="3" t="str">
        <f>"FY "&amp;RIGHT(A6,4)+1</f>
        <v>FY 2026</v>
      </c>
      <c r="D17" s="70"/>
      <c r="E17" s="70"/>
      <c r="G17" s="19"/>
    </row>
    <row r="18" spans="1:7" ht="12" customHeight="1" x14ac:dyDescent="0.2">
      <c r="A18" s="2"/>
      <c r="B18" s="3" t="s">
        <v>67</v>
      </c>
      <c r="C18" s="3" t="s">
        <v>68</v>
      </c>
      <c r="D18" s="11">
        <v>94689</v>
      </c>
      <c r="E18" s="11">
        <v>49109397</v>
      </c>
      <c r="F18" s="11">
        <v>29630103.251600001</v>
      </c>
      <c r="G18" s="19">
        <f t="shared" ref="G18:G27" si="1">IF(AND(ISNUMBER(E18),ISNUMBER(F18)),IF(E18=0,"--",IF(F18=0,"--",F18/E18)),"--")</f>
        <v>0.6033489527798519</v>
      </c>
    </row>
    <row r="19" spans="1:7" ht="12" customHeight="1" x14ac:dyDescent="0.2">
      <c r="A19" s="1"/>
      <c r="B19" s="1"/>
      <c r="C19" s="3" t="s">
        <v>69</v>
      </c>
      <c r="D19" s="11">
        <v>93131</v>
      </c>
      <c r="E19" s="11">
        <v>49038952</v>
      </c>
      <c r="F19" s="11" t="s">
        <v>417</v>
      </c>
      <c r="G19" s="19" t="str">
        <f t="shared" si="1"/>
        <v>--</v>
      </c>
    </row>
    <row r="20" spans="1:7" ht="12" customHeight="1" x14ac:dyDescent="0.2">
      <c r="A20" s="1"/>
      <c r="B20" s="1"/>
      <c r="C20" s="3" t="s">
        <v>70</v>
      </c>
      <c r="D20" s="11">
        <v>1558</v>
      </c>
      <c r="E20" s="11">
        <v>70445</v>
      </c>
      <c r="F20" s="11" t="s">
        <v>417</v>
      </c>
      <c r="G20" s="19" t="str">
        <f t="shared" si="1"/>
        <v>--</v>
      </c>
    </row>
    <row r="21" spans="1:7" ht="12" customHeight="1" x14ac:dyDescent="0.2">
      <c r="A21" s="1"/>
      <c r="B21" s="3" t="s">
        <v>71</v>
      </c>
      <c r="C21" s="3" t="s">
        <v>68</v>
      </c>
      <c r="D21" s="11">
        <v>92095</v>
      </c>
      <c r="E21" s="11">
        <v>48073824</v>
      </c>
      <c r="F21" s="11">
        <v>15567936.045499999</v>
      </c>
      <c r="G21" s="19">
        <f t="shared" si="1"/>
        <v>0.32383394434151941</v>
      </c>
    </row>
    <row r="22" spans="1:7" ht="12" customHeight="1" x14ac:dyDescent="0.2">
      <c r="A22" s="1"/>
      <c r="B22" s="1"/>
      <c r="C22" s="3" t="s">
        <v>69</v>
      </c>
      <c r="D22" s="11">
        <v>90575</v>
      </c>
      <c r="E22" s="11">
        <v>48005905</v>
      </c>
      <c r="F22" s="11" t="s">
        <v>417</v>
      </c>
      <c r="G22" s="19" t="str">
        <f t="shared" si="1"/>
        <v>--</v>
      </c>
    </row>
    <row r="23" spans="1:7" ht="12" customHeight="1" x14ac:dyDescent="0.2">
      <c r="A23" s="1"/>
      <c r="B23" s="67"/>
      <c r="C23" s="3" t="s">
        <v>70</v>
      </c>
      <c r="D23" s="66">
        <v>1520</v>
      </c>
      <c r="E23" s="66">
        <v>67919</v>
      </c>
      <c r="F23" s="66" t="s">
        <v>417</v>
      </c>
      <c r="G23" s="68" t="str">
        <f t="shared" si="1"/>
        <v>--</v>
      </c>
    </row>
    <row r="24" spans="1:7" ht="12" customHeight="1" x14ac:dyDescent="0.2">
      <c r="A24" s="1"/>
      <c r="B24" s="3" t="s">
        <v>19</v>
      </c>
      <c r="C24" s="3" t="s">
        <v>19</v>
      </c>
      <c r="D24" s="11">
        <v>0</v>
      </c>
      <c r="E24" s="11">
        <v>0</v>
      </c>
      <c r="F24" s="11" t="s">
        <v>417</v>
      </c>
      <c r="G24" s="19" t="str">
        <f t="shared" si="1"/>
        <v>--</v>
      </c>
    </row>
    <row r="25" spans="1:7" ht="12" customHeight="1" x14ac:dyDescent="0.2">
      <c r="A25" s="1"/>
      <c r="B25" s="3" t="s">
        <v>72</v>
      </c>
      <c r="C25" s="3" t="s">
        <v>73</v>
      </c>
      <c r="D25" s="11">
        <v>1070</v>
      </c>
      <c r="E25" s="11" t="s">
        <v>417</v>
      </c>
      <c r="F25" s="11" t="s">
        <v>417</v>
      </c>
      <c r="G25" s="19" t="str">
        <f t="shared" si="1"/>
        <v>--</v>
      </c>
    </row>
    <row r="26" spans="1:7" ht="12" customHeight="1" x14ac:dyDescent="0.2">
      <c r="A26" s="1"/>
      <c r="B26" s="1"/>
      <c r="C26" s="3" t="s">
        <v>74</v>
      </c>
      <c r="D26" s="11">
        <v>264</v>
      </c>
      <c r="E26" s="11" t="s">
        <v>417</v>
      </c>
      <c r="F26" s="11" t="s">
        <v>417</v>
      </c>
      <c r="G26" s="19" t="str">
        <f t="shared" si="1"/>
        <v>--</v>
      </c>
    </row>
    <row r="27" spans="1:7" ht="12" customHeight="1" x14ac:dyDescent="0.2">
      <c r="A27" s="20"/>
      <c r="B27" s="20"/>
      <c r="C27" s="20" t="s">
        <v>75</v>
      </c>
      <c r="D27" s="21" t="s">
        <v>417</v>
      </c>
      <c r="E27" s="21" t="s">
        <v>417</v>
      </c>
      <c r="F27" s="21" t="s">
        <v>417</v>
      </c>
      <c r="G27" s="19" t="str">
        <f t="shared" si="1"/>
        <v>--</v>
      </c>
    </row>
    <row r="28" spans="1:7" ht="12" customHeight="1" x14ac:dyDescent="0.2">
      <c r="A28" s="75"/>
      <c r="B28" s="75"/>
      <c r="C28" s="75"/>
      <c r="D28" s="75"/>
      <c r="E28" s="75"/>
      <c r="F28" s="75"/>
      <c r="G28" s="75"/>
    </row>
    <row r="29" spans="1:7" ht="69.95" customHeight="1" x14ac:dyDescent="0.2">
      <c r="A29" s="76" t="s">
        <v>388</v>
      </c>
      <c r="B29" s="76"/>
      <c r="C29" s="76"/>
      <c r="D29" s="76"/>
      <c r="E29" s="76"/>
      <c r="F29" s="76"/>
      <c r="G29" s="76"/>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37"/>
  <sheetViews>
    <sheetView showGridLines="0" workbookViewId="0">
      <selection activeCell="J1" sqref="J1"/>
    </sheetView>
  </sheetViews>
  <sheetFormatPr defaultRowHeight="12.75" x14ac:dyDescent="0.2"/>
  <cols>
    <col min="1" max="8" width="11.42578125" customWidth="1"/>
    <col min="9" max="9" width="14.42578125" customWidth="1"/>
    <col min="10" max="10" width="11.42578125" customWidth="1"/>
  </cols>
  <sheetData>
    <row r="1" spans="1:10" ht="12" customHeight="1" x14ac:dyDescent="0.2">
      <c r="A1" s="77" t="s">
        <v>439</v>
      </c>
      <c r="B1" s="77"/>
      <c r="C1" s="77"/>
      <c r="D1" s="77"/>
      <c r="E1" s="77"/>
      <c r="F1" s="77"/>
      <c r="G1" s="77"/>
      <c r="H1" s="77"/>
      <c r="I1" s="5"/>
      <c r="J1" s="74">
        <v>46213</v>
      </c>
    </row>
    <row r="2" spans="1:10" ht="12" customHeight="1" x14ac:dyDescent="0.2">
      <c r="A2" s="78" t="s">
        <v>76</v>
      </c>
      <c r="B2" s="78"/>
      <c r="C2" s="78"/>
      <c r="D2" s="78"/>
      <c r="E2" s="78"/>
      <c r="F2" s="78"/>
      <c r="G2" s="78"/>
      <c r="H2" s="78"/>
      <c r="I2" s="5"/>
      <c r="J2" s="1"/>
    </row>
    <row r="3" spans="1:10" ht="24" customHeight="1" x14ac:dyDescent="0.2">
      <c r="A3" s="79" t="s">
        <v>50</v>
      </c>
      <c r="B3" s="81" t="s">
        <v>402</v>
      </c>
      <c r="C3" s="81"/>
      <c r="D3" s="81"/>
      <c r="E3" s="82"/>
      <c r="F3" s="81" t="s">
        <v>77</v>
      </c>
      <c r="G3" s="81"/>
      <c r="H3" s="81"/>
      <c r="I3" s="81"/>
      <c r="J3" s="81"/>
    </row>
    <row r="4" spans="1:10" ht="24" customHeight="1" x14ac:dyDescent="0.2">
      <c r="A4" s="80"/>
      <c r="B4" s="10" t="s">
        <v>223</v>
      </c>
      <c r="C4" s="10" t="s">
        <v>396</v>
      </c>
      <c r="D4" s="10" t="s">
        <v>403</v>
      </c>
      <c r="E4" s="10" t="s">
        <v>420</v>
      </c>
      <c r="F4" s="10" t="s">
        <v>78</v>
      </c>
      <c r="G4" s="10" t="s">
        <v>79</v>
      </c>
      <c r="H4" s="10" t="s">
        <v>80</v>
      </c>
      <c r="I4" s="10" t="s">
        <v>427</v>
      </c>
      <c r="J4" s="9" t="s">
        <v>55</v>
      </c>
    </row>
    <row r="5" spans="1:10" ht="12" customHeight="1" x14ac:dyDescent="0.2">
      <c r="A5" s="1"/>
      <c r="B5" s="75" t="str">
        <f>REPT("-",90)&amp;" Number "&amp;REPT("-",90)</f>
        <v>------------------------------------------------------------------------------------------ Number ------------------------------------------------------------------------------------------</v>
      </c>
      <c r="C5" s="75"/>
      <c r="D5" s="75"/>
      <c r="E5" s="75"/>
      <c r="F5" s="75"/>
      <c r="G5" s="75"/>
      <c r="H5" s="75"/>
      <c r="I5" s="75"/>
      <c r="J5" s="75"/>
    </row>
    <row r="6" spans="1:10" ht="12" customHeight="1" x14ac:dyDescent="0.2">
      <c r="A6" s="3" t="s">
        <v>418</v>
      </c>
    </row>
    <row r="7" spans="1:10" ht="12" customHeight="1" x14ac:dyDescent="0.2">
      <c r="A7" s="2" t="str">
        <f>"Oct "&amp;RIGHT(A6,4)-1</f>
        <v>Oct 2024</v>
      </c>
      <c r="B7" s="11">
        <v>21506005.518599998</v>
      </c>
      <c r="C7" s="11">
        <v>869294.7254</v>
      </c>
      <c r="D7" s="11">
        <v>8374250.8271000003</v>
      </c>
      <c r="E7" s="11">
        <v>30695401.294599999</v>
      </c>
      <c r="F7" s="11">
        <v>404730910</v>
      </c>
      <c r="G7" s="11">
        <v>16406964</v>
      </c>
      <c r="H7" s="11">
        <v>158054602</v>
      </c>
      <c r="I7" s="11">
        <v>100714</v>
      </c>
      <c r="J7" s="11">
        <v>579293190</v>
      </c>
    </row>
    <row r="8" spans="1:10" ht="12" customHeight="1" x14ac:dyDescent="0.2">
      <c r="A8" s="2" t="str">
        <f>"Nov "&amp;RIGHT(A6,4)-1</f>
        <v>Nov 2024</v>
      </c>
      <c r="B8" s="11">
        <v>21371064.2544</v>
      </c>
      <c r="C8" s="11">
        <v>875250.35349999997</v>
      </c>
      <c r="D8" s="11">
        <v>8326046.9967</v>
      </c>
      <c r="E8" s="11">
        <v>30500680.690200001</v>
      </c>
      <c r="F8" s="11">
        <v>311255777</v>
      </c>
      <c r="G8" s="11">
        <v>12799256</v>
      </c>
      <c r="H8" s="11">
        <v>121756257</v>
      </c>
      <c r="I8" s="11">
        <v>14012</v>
      </c>
      <c r="J8" s="11">
        <v>445825302</v>
      </c>
    </row>
    <row r="9" spans="1:10" ht="12" customHeight="1" x14ac:dyDescent="0.2">
      <c r="A9" s="2" t="str">
        <f>"Dec "&amp;RIGHT(A6,4)-1</f>
        <v>Dec 2024</v>
      </c>
      <c r="B9" s="11">
        <v>21042031.4155</v>
      </c>
      <c r="C9" s="11">
        <v>850600.89599999995</v>
      </c>
      <c r="D9" s="11">
        <v>8136533.2144999998</v>
      </c>
      <c r="E9" s="11">
        <v>30038359.223499998</v>
      </c>
      <c r="F9" s="11">
        <v>284946648</v>
      </c>
      <c r="G9" s="11">
        <v>11515171</v>
      </c>
      <c r="H9" s="11">
        <v>110149862</v>
      </c>
      <c r="I9" s="11">
        <v>11401</v>
      </c>
      <c r="J9" s="11">
        <v>406623082</v>
      </c>
    </row>
    <row r="10" spans="1:10" ht="12" customHeight="1" x14ac:dyDescent="0.2">
      <c r="A10" s="2" t="str">
        <f>"Jan "&amp;RIGHT(A6,4)</f>
        <v>Jan 2025</v>
      </c>
      <c r="B10" s="11">
        <v>20866427.790600002</v>
      </c>
      <c r="C10" s="11">
        <v>851973.4584</v>
      </c>
      <c r="D10" s="11">
        <v>8207005.1823000005</v>
      </c>
      <c r="E10" s="11">
        <v>29819021.5748</v>
      </c>
      <c r="F10" s="11">
        <v>326695356</v>
      </c>
      <c r="G10" s="11">
        <v>13423145</v>
      </c>
      <c r="H10" s="11">
        <v>129304287</v>
      </c>
      <c r="I10" s="34">
        <v>81728</v>
      </c>
      <c r="J10" s="11">
        <v>469504516</v>
      </c>
    </row>
    <row r="11" spans="1:10" ht="12" customHeight="1" x14ac:dyDescent="0.2">
      <c r="A11" s="2" t="str">
        <f>"Feb "&amp;RIGHT(A6,4)</f>
        <v>Feb 2025</v>
      </c>
      <c r="B11" s="11">
        <v>21121372.252700001</v>
      </c>
      <c r="C11" s="11">
        <v>845559.72290000005</v>
      </c>
      <c r="D11" s="11">
        <v>7957010.2616999997</v>
      </c>
      <c r="E11" s="11">
        <v>29991278.317200001</v>
      </c>
      <c r="F11" s="11">
        <v>338228448</v>
      </c>
      <c r="G11" s="11">
        <v>13497984</v>
      </c>
      <c r="H11" s="11">
        <v>127020711</v>
      </c>
      <c r="I11" s="11">
        <v>4451</v>
      </c>
      <c r="J11" s="11">
        <v>478751594</v>
      </c>
    </row>
    <row r="12" spans="1:10" ht="12" customHeight="1" x14ac:dyDescent="0.2">
      <c r="A12" s="2" t="str">
        <f>"Mar "&amp;RIGHT(A6,4)</f>
        <v>Mar 2025</v>
      </c>
      <c r="B12" s="11">
        <v>21027151.5264</v>
      </c>
      <c r="C12" s="11">
        <v>823570.63199999998</v>
      </c>
      <c r="D12" s="11">
        <v>8020903.2702000001</v>
      </c>
      <c r="E12" s="11">
        <v>29870050.701200001</v>
      </c>
      <c r="F12" s="11">
        <v>343894368</v>
      </c>
      <c r="G12" s="11">
        <v>13472968</v>
      </c>
      <c r="H12" s="11">
        <v>131215671</v>
      </c>
      <c r="I12" s="11">
        <v>21734</v>
      </c>
      <c r="J12" s="11">
        <v>488604741</v>
      </c>
    </row>
    <row r="13" spans="1:10" ht="12" customHeight="1" x14ac:dyDescent="0.2">
      <c r="A13" s="2" t="str">
        <f>"Apr "&amp;RIGHT(A6,4)</f>
        <v>Apr 2025</v>
      </c>
      <c r="B13" s="11">
        <v>21347310.967500001</v>
      </c>
      <c r="C13" s="11">
        <v>850853.65639999998</v>
      </c>
      <c r="D13" s="11">
        <v>8038177.2540999996</v>
      </c>
      <c r="E13" s="11">
        <v>30248748.651500002</v>
      </c>
      <c r="F13" s="11">
        <v>370837373</v>
      </c>
      <c r="G13" s="11">
        <v>14772403</v>
      </c>
      <c r="H13" s="11">
        <v>139557717</v>
      </c>
      <c r="I13" s="11">
        <v>3863</v>
      </c>
      <c r="J13" s="11">
        <v>525171356</v>
      </c>
    </row>
    <row r="14" spans="1:10" ht="12" customHeight="1" x14ac:dyDescent="0.2">
      <c r="A14" s="2" t="str">
        <f>"May "&amp;RIGHT(A6,4)</f>
        <v>May 2025</v>
      </c>
      <c r="B14" s="11">
        <v>20234245.6305</v>
      </c>
      <c r="C14" s="11">
        <v>747544.47420000006</v>
      </c>
      <c r="D14" s="11">
        <v>7692543.5487000002</v>
      </c>
      <c r="E14" s="11">
        <v>28690952.535</v>
      </c>
      <c r="F14" s="11">
        <v>354618842</v>
      </c>
      <c r="G14" s="11">
        <v>13126533</v>
      </c>
      <c r="H14" s="11">
        <v>135077484</v>
      </c>
      <c r="I14" s="11">
        <v>446998</v>
      </c>
      <c r="J14" s="11">
        <v>503269857</v>
      </c>
    </row>
    <row r="15" spans="1:10" ht="12" customHeight="1" x14ac:dyDescent="0.2">
      <c r="A15" s="2" t="str">
        <f>"Jun "&amp;RIGHT(A6,4)</f>
        <v>Jun 2025</v>
      </c>
      <c r="B15" s="11">
        <v>7301788.6677000001</v>
      </c>
      <c r="C15" s="11">
        <v>182270.04149999999</v>
      </c>
      <c r="D15" s="11">
        <v>2673006.0030999999</v>
      </c>
      <c r="E15" s="11">
        <v>11654335.4911</v>
      </c>
      <c r="F15" s="11">
        <v>67768405</v>
      </c>
      <c r="G15" s="11">
        <v>1668845</v>
      </c>
      <c r="H15" s="11">
        <v>24473757</v>
      </c>
      <c r="I15" s="11">
        <v>14592657</v>
      </c>
      <c r="J15" s="11">
        <v>108503664</v>
      </c>
    </row>
    <row r="16" spans="1:10" ht="12" customHeight="1" x14ac:dyDescent="0.2">
      <c r="A16" s="2" t="str">
        <f>"Jul "&amp;RIGHT(A6,4)</f>
        <v>Jul 2025</v>
      </c>
      <c r="B16" s="11">
        <v>975448.32030000002</v>
      </c>
      <c r="C16" s="11">
        <v>16609.055700000001</v>
      </c>
      <c r="D16" s="11">
        <v>169261.92980000001</v>
      </c>
      <c r="E16" s="11">
        <v>1906408.8455000001</v>
      </c>
      <c r="F16" s="11">
        <v>9680735</v>
      </c>
      <c r="G16" s="11">
        <v>157304</v>
      </c>
      <c r="H16" s="11">
        <v>1603076</v>
      </c>
      <c r="I16" s="11">
        <v>8496910</v>
      </c>
      <c r="J16" s="11">
        <v>19938025</v>
      </c>
    </row>
    <row r="17" spans="1:10" ht="12" customHeight="1" x14ac:dyDescent="0.2">
      <c r="A17" s="2" t="str">
        <f>"Aug "&amp;RIGHT(A6,4)</f>
        <v>Aug 2025</v>
      </c>
      <c r="B17" s="11">
        <v>16325417.9451</v>
      </c>
      <c r="C17" s="11">
        <v>655883.23300000001</v>
      </c>
      <c r="D17" s="11">
        <v>5017122.1525999997</v>
      </c>
      <c r="E17" s="11">
        <v>22430925.5658</v>
      </c>
      <c r="F17" s="11">
        <v>205629378</v>
      </c>
      <c r="G17" s="11">
        <v>8105093</v>
      </c>
      <c r="H17" s="11">
        <v>61999209</v>
      </c>
      <c r="I17" s="11">
        <v>612563</v>
      </c>
      <c r="J17" s="11">
        <v>276346243</v>
      </c>
    </row>
    <row r="18" spans="1:10" ht="12" customHeight="1" x14ac:dyDescent="0.2">
      <c r="A18" s="2" t="str">
        <f>"Sep "&amp;RIGHT(A6,4)</f>
        <v>Sep 2025</v>
      </c>
      <c r="B18" s="11">
        <v>21336622.560199998</v>
      </c>
      <c r="C18" s="11">
        <v>878942.78619999997</v>
      </c>
      <c r="D18" s="11">
        <v>7830685.1627000002</v>
      </c>
      <c r="E18" s="11">
        <v>30025510.248</v>
      </c>
      <c r="F18" s="11">
        <v>403711516</v>
      </c>
      <c r="G18" s="11">
        <v>16649144</v>
      </c>
      <c r="H18" s="11">
        <v>148330707</v>
      </c>
      <c r="I18" s="11">
        <v>5960</v>
      </c>
      <c r="J18" s="11">
        <v>568697327</v>
      </c>
    </row>
    <row r="19" spans="1:10" ht="12" customHeight="1" x14ac:dyDescent="0.2">
      <c r="A19" s="12" t="s">
        <v>55</v>
      </c>
      <c r="B19" s="13">
        <v>21094692.435199998</v>
      </c>
      <c r="C19" s="13">
        <v>843732.30059999996</v>
      </c>
      <c r="D19" s="13">
        <v>8064795.0798000004</v>
      </c>
      <c r="E19" s="13">
        <v>29986667.0262</v>
      </c>
      <c r="F19" s="13">
        <v>3421997756</v>
      </c>
      <c r="G19" s="13">
        <v>135594810</v>
      </c>
      <c r="H19" s="13">
        <v>1288543340</v>
      </c>
      <c r="I19" s="13">
        <v>24392991</v>
      </c>
      <c r="J19" s="13">
        <v>4870528897</v>
      </c>
    </row>
    <row r="20" spans="1:10" ht="12" customHeight="1" x14ac:dyDescent="0.2">
      <c r="A20" s="14" t="s">
        <v>419</v>
      </c>
      <c r="B20" s="15">
        <v>21183051.9608</v>
      </c>
      <c r="C20" s="15">
        <v>852443.34920000006</v>
      </c>
      <c r="D20" s="15">
        <v>8151418.1437999997</v>
      </c>
      <c r="E20" s="15">
        <v>30166220.0647</v>
      </c>
      <c r="F20" s="15">
        <v>2380588880</v>
      </c>
      <c r="G20" s="15">
        <v>95887891</v>
      </c>
      <c r="H20" s="15">
        <v>917059107</v>
      </c>
      <c r="I20" s="15">
        <v>237903</v>
      </c>
      <c r="J20" s="15">
        <v>3393773781</v>
      </c>
    </row>
    <row r="21" spans="1:10" ht="12" customHeight="1" x14ac:dyDescent="0.2">
      <c r="A21" s="3" t="str">
        <f>"FY "&amp;RIGHT(A6,4)+1</f>
        <v>FY 2026</v>
      </c>
    </row>
    <row r="22" spans="1:10" ht="12" customHeight="1" x14ac:dyDescent="0.2">
      <c r="A22" s="2" t="str">
        <f>"Oct "&amp;RIGHT(A6,4)</f>
        <v>Oct 2025</v>
      </c>
      <c r="B22" s="11">
        <v>21216647.0931</v>
      </c>
      <c r="C22" s="11">
        <v>836043.95510000002</v>
      </c>
      <c r="D22" s="11">
        <v>8200818.7785999998</v>
      </c>
      <c r="E22" s="11">
        <v>30243185.5447</v>
      </c>
      <c r="F22" s="11">
        <v>402985399</v>
      </c>
      <c r="G22" s="11">
        <v>15890834</v>
      </c>
      <c r="H22" s="11">
        <v>155874400</v>
      </c>
      <c r="I22" s="11">
        <v>21704</v>
      </c>
      <c r="J22" s="11">
        <v>574772337</v>
      </c>
    </row>
    <row r="23" spans="1:10" ht="12" customHeight="1" x14ac:dyDescent="0.2">
      <c r="A23" s="2" t="str">
        <f>"Nov "&amp;RIGHT(A6,4)</f>
        <v>Nov 2025</v>
      </c>
      <c r="B23" s="11">
        <v>21074148.279800002</v>
      </c>
      <c r="C23" s="11">
        <v>849524.20270000002</v>
      </c>
      <c r="D23" s="11">
        <v>8178941.3909999998</v>
      </c>
      <c r="E23" s="11">
        <v>30026487.594300002</v>
      </c>
      <c r="F23" s="11">
        <v>294339563</v>
      </c>
      <c r="G23" s="11">
        <v>11908197</v>
      </c>
      <c r="H23" s="11">
        <v>114648229</v>
      </c>
      <c r="I23" s="11">
        <v>0</v>
      </c>
      <c r="J23" s="11">
        <v>420895989</v>
      </c>
    </row>
    <row r="24" spans="1:10" ht="12" customHeight="1" x14ac:dyDescent="0.2">
      <c r="A24" s="2" t="str">
        <f>"Dec "&amp;RIGHT(A6,4)</f>
        <v>Dec 2025</v>
      </c>
      <c r="B24" s="11">
        <v>20535375.058400001</v>
      </c>
      <c r="C24" s="11">
        <v>822546.52599999995</v>
      </c>
      <c r="D24" s="11">
        <v>7959413.5996000003</v>
      </c>
      <c r="E24" s="11">
        <v>29337244.875799999</v>
      </c>
      <c r="F24" s="11">
        <v>280613948</v>
      </c>
      <c r="G24" s="11">
        <v>11247030</v>
      </c>
      <c r="H24" s="11">
        <v>108832462</v>
      </c>
      <c r="I24" s="11">
        <v>222114</v>
      </c>
      <c r="J24" s="11">
        <v>400915554</v>
      </c>
    </row>
    <row r="25" spans="1:10" ht="12" customHeight="1" x14ac:dyDescent="0.2">
      <c r="A25" s="2" t="str">
        <f>"Jan "&amp;RIGHT(A6,4)+1</f>
        <v>Jan 2026</v>
      </c>
      <c r="B25" s="11">
        <v>20519320.019699998</v>
      </c>
      <c r="C25" s="11">
        <v>824323.84270000004</v>
      </c>
      <c r="D25" s="11">
        <v>8019354.0519000003</v>
      </c>
      <c r="E25" s="11">
        <v>29343070.1182</v>
      </c>
      <c r="F25" s="11">
        <v>311640643</v>
      </c>
      <c r="G25" s="11">
        <v>12551466</v>
      </c>
      <c r="H25" s="11">
        <v>122105712</v>
      </c>
      <c r="I25" s="11">
        <v>79492</v>
      </c>
      <c r="J25" s="11">
        <v>446377313</v>
      </c>
    </row>
    <row r="26" spans="1:10" ht="12" customHeight="1" x14ac:dyDescent="0.2">
      <c r="A26" s="2" t="str">
        <f>"Feb "&amp;RIGHT(A6,4)+1</f>
        <v>Feb 2026</v>
      </c>
      <c r="B26" s="11">
        <v>20769499.059900001</v>
      </c>
      <c r="C26" s="11">
        <v>849629.88439999998</v>
      </c>
      <c r="D26" s="11">
        <v>7946085.2253</v>
      </c>
      <c r="E26" s="11">
        <v>29545210.355999999</v>
      </c>
      <c r="F26" s="11">
        <v>333041445</v>
      </c>
      <c r="G26" s="11">
        <v>13642527</v>
      </c>
      <c r="H26" s="11">
        <v>127590477</v>
      </c>
      <c r="I26" s="11">
        <v>16955</v>
      </c>
      <c r="J26" s="11">
        <v>474291404</v>
      </c>
    </row>
    <row r="27" spans="1:10" ht="12" customHeight="1" x14ac:dyDescent="0.2">
      <c r="A27" s="2" t="str">
        <f>"Mar "&amp;RIGHT(A6,4)+1</f>
        <v>Mar 2026</v>
      </c>
      <c r="B27" s="11">
        <v>20601915.648499999</v>
      </c>
      <c r="C27" s="11">
        <v>808910.61250000005</v>
      </c>
      <c r="D27" s="11">
        <v>7924713.8651000001</v>
      </c>
      <c r="E27" s="11">
        <v>29333047.464899998</v>
      </c>
      <c r="F27" s="11">
        <v>354673417</v>
      </c>
      <c r="G27" s="11">
        <v>13930879</v>
      </c>
      <c r="H27" s="11">
        <v>136477663</v>
      </c>
      <c r="I27" s="11">
        <v>22327</v>
      </c>
      <c r="J27" s="11">
        <v>505104286</v>
      </c>
    </row>
    <row r="28" spans="1:10" ht="12" customHeight="1" x14ac:dyDescent="0.2">
      <c r="A28" s="2" t="str">
        <f>"Apr "&amp;RIGHT(A6,4)+1</f>
        <v>Apr 2026</v>
      </c>
      <c r="B28" s="11">
        <v>20845767.830800001</v>
      </c>
      <c r="C28" s="11">
        <v>853987.16469999996</v>
      </c>
      <c r="D28" s="11">
        <v>7960258.6100000003</v>
      </c>
      <c r="E28" s="11">
        <v>29666483.279399998</v>
      </c>
      <c r="F28" s="11">
        <v>361209981</v>
      </c>
      <c r="G28" s="11">
        <v>14793934</v>
      </c>
      <c r="H28" s="11">
        <v>137898490</v>
      </c>
      <c r="I28" s="11">
        <v>3866</v>
      </c>
      <c r="J28" s="11">
        <v>513906271</v>
      </c>
    </row>
    <row r="29" spans="1:10" ht="12" customHeight="1" x14ac:dyDescent="0.2">
      <c r="A29" s="2" t="str">
        <f>"May "&amp;RIGHT(A6,4)+1</f>
        <v>May 2026</v>
      </c>
      <c r="B29" s="11" t="s">
        <v>417</v>
      </c>
      <c r="C29" s="11" t="s">
        <v>417</v>
      </c>
      <c r="D29" s="11" t="s">
        <v>417</v>
      </c>
      <c r="E29" s="11" t="s">
        <v>417</v>
      </c>
      <c r="F29" s="11" t="s">
        <v>417</v>
      </c>
      <c r="G29" s="11" t="s">
        <v>417</v>
      </c>
      <c r="H29" s="11" t="s">
        <v>417</v>
      </c>
      <c r="I29" s="11" t="s">
        <v>417</v>
      </c>
      <c r="J29" s="11" t="s">
        <v>417</v>
      </c>
    </row>
    <row r="30" spans="1:10" ht="12" customHeight="1" x14ac:dyDescent="0.2">
      <c r="A30" s="2" t="str">
        <f>"Jun "&amp;RIGHT(A6,4)+1</f>
        <v>Jun 2026</v>
      </c>
      <c r="B30" s="11" t="s">
        <v>417</v>
      </c>
      <c r="C30" s="11" t="s">
        <v>417</v>
      </c>
      <c r="D30" s="11" t="s">
        <v>417</v>
      </c>
      <c r="E30" s="11" t="s">
        <v>417</v>
      </c>
      <c r="F30" s="11" t="s">
        <v>417</v>
      </c>
      <c r="G30" s="11" t="s">
        <v>417</v>
      </c>
      <c r="H30" s="11" t="s">
        <v>417</v>
      </c>
      <c r="I30" s="11" t="s">
        <v>417</v>
      </c>
      <c r="J30" s="11" t="s">
        <v>417</v>
      </c>
    </row>
    <row r="31" spans="1:10" ht="12" customHeight="1" x14ac:dyDescent="0.2">
      <c r="A31" s="2" t="str">
        <f>"Jul "&amp;RIGHT(A6,4)+1</f>
        <v>Jul 2026</v>
      </c>
      <c r="B31" s="11" t="s">
        <v>417</v>
      </c>
      <c r="C31" s="11" t="s">
        <v>417</v>
      </c>
      <c r="D31" s="11" t="s">
        <v>417</v>
      </c>
      <c r="E31" s="11" t="s">
        <v>417</v>
      </c>
      <c r="F31" s="11" t="s">
        <v>417</v>
      </c>
      <c r="G31" s="11" t="s">
        <v>417</v>
      </c>
      <c r="H31" s="11" t="s">
        <v>417</v>
      </c>
      <c r="I31" s="11" t="s">
        <v>417</v>
      </c>
      <c r="J31" s="11" t="s">
        <v>417</v>
      </c>
    </row>
    <row r="32" spans="1:10" ht="12" customHeight="1" x14ac:dyDescent="0.2">
      <c r="A32" s="2" t="str">
        <f>"Aug "&amp;RIGHT(A6,4)+1</f>
        <v>Aug 2026</v>
      </c>
      <c r="B32" s="11" t="s">
        <v>417</v>
      </c>
      <c r="C32" s="11" t="s">
        <v>417</v>
      </c>
      <c r="D32" s="11" t="s">
        <v>417</v>
      </c>
      <c r="E32" s="11" t="s">
        <v>417</v>
      </c>
      <c r="F32" s="11" t="s">
        <v>417</v>
      </c>
      <c r="G32" s="11" t="s">
        <v>417</v>
      </c>
      <c r="H32" s="11" t="s">
        <v>417</v>
      </c>
      <c r="I32" s="11" t="s">
        <v>417</v>
      </c>
      <c r="J32" s="11" t="s">
        <v>417</v>
      </c>
    </row>
    <row r="33" spans="1:10" ht="12" customHeight="1" x14ac:dyDescent="0.2">
      <c r="A33" s="2" t="str">
        <f>"Sep "&amp;RIGHT(A6,4)+1</f>
        <v>Sep 2026</v>
      </c>
      <c r="B33" s="11" t="s">
        <v>417</v>
      </c>
      <c r="C33" s="11" t="s">
        <v>417</v>
      </c>
      <c r="D33" s="11" t="s">
        <v>417</v>
      </c>
      <c r="E33" s="11" t="s">
        <v>417</v>
      </c>
      <c r="F33" s="11" t="s">
        <v>417</v>
      </c>
      <c r="G33" s="11" t="s">
        <v>417</v>
      </c>
      <c r="H33" s="11" t="s">
        <v>417</v>
      </c>
      <c r="I33" s="11" t="s">
        <v>417</v>
      </c>
      <c r="J33" s="11" t="s">
        <v>417</v>
      </c>
    </row>
    <row r="34" spans="1:10" ht="12" customHeight="1" x14ac:dyDescent="0.2">
      <c r="A34" s="12" t="s">
        <v>55</v>
      </c>
      <c r="B34" s="13">
        <v>20794667.57</v>
      </c>
      <c r="C34" s="13">
        <v>834995.16969999997</v>
      </c>
      <c r="D34" s="13">
        <v>8027083.6458999999</v>
      </c>
      <c r="E34" s="13">
        <v>29642104.176199999</v>
      </c>
      <c r="F34" s="13">
        <v>2338504396</v>
      </c>
      <c r="G34" s="13">
        <v>93964867</v>
      </c>
      <c r="H34" s="13">
        <v>903427433</v>
      </c>
      <c r="I34" s="13">
        <v>366458</v>
      </c>
      <c r="J34" s="13">
        <v>3336263154</v>
      </c>
    </row>
    <row r="35" spans="1:10" ht="12" customHeight="1" x14ac:dyDescent="0.2">
      <c r="A35" s="14" t="str">
        <f>"Total "&amp;MID(A20,7,LEN(A20)-13)&amp;" Months"</f>
        <v>Total 7 Months</v>
      </c>
      <c r="B35" s="15">
        <v>20794667.57</v>
      </c>
      <c r="C35" s="15">
        <v>834995.16969999997</v>
      </c>
      <c r="D35" s="15">
        <v>8027083.6458999999</v>
      </c>
      <c r="E35" s="15">
        <v>29642104.176199999</v>
      </c>
      <c r="F35" s="15">
        <v>2338504396</v>
      </c>
      <c r="G35" s="15">
        <v>93964867</v>
      </c>
      <c r="H35" s="15">
        <v>903427433</v>
      </c>
      <c r="I35" s="15">
        <v>366458</v>
      </c>
      <c r="J35" s="15">
        <v>3336263154</v>
      </c>
    </row>
    <row r="36" spans="1:10" ht="12" customHeight="1" x14ac:dyDescent="0.2">
      <c r="A36" s="75"/>
      <c r="B36" s="75"/>
      <c r="C36" s="75"/>
      <c r="D36" s="75"/>
      <c r="E36" s="75"/>
      <c r="F36" s="75"/>
      <c r="G36" s="75"/>
      <c r="H36" s="75"/>
      <c r="I36" s="75"/>
      <c r="J36" s="75"/>
    </row>
    <row r="37" spans="1:10" ht="73.5" customHeight="1" x14ac:dyDescent="0.2">
      <c r="A37" s="76" t="s">
        <v>421</v>
      </c>
      <c r="B37" s="76"/>
      <c r="C37" s="76"/>
      <c r="D37" s="76"/>
      <c r="E37" s="76"/>
      <c r="F37" s="76"/>
      <c r="G37" s="76"/>
      <c r="H37" s="76"/>
      <c r="I37" s="76"/>
      <c r="J37" s="76"/>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37"/>
  <sheetViews>
    <sheetView showGridLines="0" workbookViewId="0">
      <selection activeCell="H1" sqref="H1"/>
    </sheetView>
  </sheetViews>
  <sheetFormatPr defaultRowHeight="12.75" x14ac:dyDescent="0.2"/>
  <cols>
    <col min="1" max="1" width="11.42578125" customWidth="1"/>
    <col min="2" max="2" width="12.28515625" customWidth="1"/>
    <col min="3" max="3" width="13" customWidth="1"/>
    <col min="4" max="5" width="11.42578125" customWidth="1"/>
    <col min="6" max="6" width="13.140625" customWidth="1"/>
    <col min="7" max="7" width="13.42578125" customWidth="1"/>
    <col min="8" max="8" width="11.42578125" customWidth="1"/>
    <col min="10" max="10" width="9.85546875" bestFit="1" customWidth="1"/>
  </cols>
  <sheetData>
    <row r="1" spans="1:10" ht="12" customHeight="1" x14ac:dyDescent="0.2">
      <c r="A1" s="77" t="s">
        <v>438</v>
      </c>
      <c r="B1" s="77"/>
      <c r="C1" s="77"/>
      <c r="D1" s="77"/>
      <c r="E1" s="77"/>
      <c r="F1" s="77"/>
      <c r="G1" s="77"/>
      <c r="H1" s="74">
        <v>46213</v>
      </c>
    </row>
    <row r="2" spans="1:10" ht="12" customHeight="1" x14ac:dyDescent="0.2">
      <c r="A2" s="78" t="s">
        <v>81</v>
      </c>
      <c r="B2" s="78"/>
      <c r="C2" s="78"/>
      <c r="D2" s="78"/>
      <c r="E2" s="78"/>
      <c r="F2" s="78"/>
      <c r="G2" s="78"/>
      <c r="H2" s="1"/>
    </row>
    <row r="3" spans="1:10" ht="24" customHeight="1" x14ac:dyDescent="0.2">
      <c r="A3" s="79" t="s">
        <v>50</v>
      </c>
      <c r="B3" s="83" t="s">
        <v>198</v>
      </c>
      <c r="C3" s="83" t="s">
        <v>82</v>
      </c>
      <c r="D3" s="83" t="s">
        <v>423</v>
      </c>
      <c r="E3" s="83" t="s">
        <v>394</v>
      </c>
      <c r="F3" s="83" t="s">
        <v>401</v>
      </c>
      <c r="G3" s="83" t="s">
        <v>83</v>
      </c>
      <c r="H3" s="86" t="s">
        <v>424</v>
      </c>
    </row>
    <row r="4" spans="1:10" ht="24" customHeight="1" x14ac:dyDescent="0.2">
      <c r="A4" s="80"/>
      <c r="B4" s="82"/>
      <c r="C4" s="82"/>
      <c r="D4" s="82"/>
      <c r="E4" s="82"/>
      <c r="F4" s="82"/>
      <c r="G4" s="82"/>
      <c r="H4" s="81"/>
    </row>
    <row r="5" spans="1:10" ht="12" customHeight="1" x14ac:dyDescent="0.2">
      <c r="A5" s="1"/>
      <c r="B5" s="75" t="str">
        <f>REPT("-",80)&amp;" Number "&amp;REPT("-",150)</f>
        <v>-------------------------------------------------------------------------------- Number ------------------------------------------------------------------------------------------------------------------------------------------------------</v>
      </c>
      <c r="C5" s="75"/>
      <c r="D5" s="75"/>
      <c r="E5" s="75"/>
      <c r="F5" s="75"/>
      <c r="G5" s="75"/>
      <c r="H5" s="75"/>
    </row>
    <row r="6" spans="1:10" ht="12" customHeight="1" x14ac:dyDescent="0.2">
      <c r="A6" s="3" t="s">
        <v>418</v>
      </c>
    </row>
    <row r="7" spans="1:10" ht="12" customHeight="1" x14ac:dyDescent="0.2">
      <c r="A7" s="2" t="str">
        <f>"Oct "&amp;RIGHT(A6,4)-1</f>
        <v>Oct 2024</v>
      </c>
      <c r="B7" s="11">
        <v>398928154</v>
      </c>
      <c r="C7" s="11">
        <v>579293190</v>
      </c>
      <c r="D7" s="11">
        <v>28454637</v>
      </c>
      <c r="E7" s="16">
        <v>20.360199999999999</v>
      </c>
      <c r="F7" s="11">
        <v>17765989</v>
      </c>
      <c r="G7" s="11">
        <v>18872812</v>
      </c>
      <c r="H7" s="11">
        <v>1313006</v>
      </c>
      <c r="J7" s="73"/>
    </row>
    <row r="8" spans="1:10" ht="12" customHeight="1" x14ac:dyDescent="0.2">
      <c r="A8" s="2" t="str">
        <f>"Nov "&amp;RIGHT(A6,4)-1</f>
        <v>Nov 2024</v>
      </c>
      <c r="B8" s="11">
        <v>306771464</v>
      </c>
      <c r="C8" s="11">
        <v>445825302</v>
      </c>
      <c r="D8" s="11">
        <v>28274131</v>
      </c>
      <c r="E8" s="16">
        <v>15.7751</v>
      </c>
      <c r="F8" s="11">
        <v>14405308</v>
      </c>
      <c r="G8" s="11">
        <v>15306724</v>
      </c>
      <c r="H8" s="11">
        <v>1389207</v>
      </c>
      <c r="J8" s="73"/>
    </row>
    <row r="9" spans="1:10" ht="12" customHeight="1" x14ac:dyDescent="0.2">
      <c r="A9" s="2" t="str">
        <f>"Dec "&amp;RIGHT(A6,4)-1</f>
        <v>Dec 2024</v>
      </c>
      <c r="B9" s="11">
        <v>280678458</v>
      </c>
      <c r="C9" s="11">
        <v>406623082</v>
      </c>
      <c r="D9" s="11">
        <v>27845559</v>
      </c>
      <c r="E9" s="16">
        <v>14.6038</v>
      </c>
      <c r="F9" s="11">
        <v>13615387</v>
      </c>
      <c r="G9" s="11">
        <v>14452819</v>
      </c>
      <c r="H9" s="11">
        <v>1406791</v>
      </c>
      <c r="J9" s="73"/>
    </row>
    <row r="10" spans="1:10" ht="12" customHeight="1" x14ac:dyDescent="0.2">
      <c r="A10" s="2" t="str">
        <f>"Jan "&amp;RIGHT(A6,4)</f>
        <v>Jan 2025</v>
      </c>
      <c r="B10" s="11">
        <v>320171291</v>
      </c>
      <c r="C10" s="11">
        <v>469504516</v>
      </c>
      <c r="D10" s="11">
        <v>27642233</v>
      </c>
      <c r="E10" s="16">
        <v>16.996099999999998</v>
      </c>
      <c r="F10" s="11">
        <v>15962440</v>
      </c>
      <c r="G10" s="11">
        <v>16947278</v>
      </c>
      <c r="H10" s="11">
        <v>1362818</v>
      </c>
      <c r="J10" s="73"/>
    </row>
    <row r="11" spans="1:10" ht="12" customHeight="1" x14ac:dyDescent="0.2">
      <c r="A11" s="2" t="str">
        <f>"Feb "&amp;RIGHT(A6,4)</f>
        <v>Feb 2025</v>
      </c>
      <c r="B11" s="11">
        <v>334572310</v>
      </c>
      <c r="C11" s="11">
        <v>478751594</v>
      </c>
      <c r="D11" s="11">
        <v>27801915</v>
      </c>
      <c r="E11" s="16">
        <v>17.220500000000001</v>
      </c>
      <c r="F11" s="11">
        <v>16283816</v>
      </c>
      <c r="G11" s="11">
        <v>17418402</v>
      </c>
      <c r="H11" s="11">
        <v>1366380</v>
      </c>
      <c r="J11" s="73"/>
    </row>
    <row r="12" spans="1:10" ht="12" customHeight="1" x14ac:dyDescent="0.2">
      <c r="A12" s="2" t="str">
        <f>"Mar "&amp;RIGHT(A6,4)</f>
        <v>Mar 2025</v>
      </c>
      <c r="B12" s="11">
        <v>336857966</v>
      </c>
      <c r="C12" s="11">
        <v>488604741</v>
      </c>
      <c r="D12" s="11">
        <v>27689537</v>
      </c>
      <c r="E12" s="16">
        <v>17.647500000000001</v>
      </c>
      <c r="F12" s="11">
        <v>17320679</v>
      </c>
      <c r="G12" s="11">
        <v>18388230</v>
      </c>
      <c r="H12" s="11">
        <v>1436004</v>
      </c>
      <c r="J12" s="73"/>
    </row>
    <row r="13" spans="1:10" ht="12" customHeight="1" x14ac:dyDescent="0.2">
      <c r="A13" s="2" t="str">
        <f>"Apr "&amp;RIGHT(A6,4)</f>
        <v>Apr 2025</v>
      </c>
      <c r="B13" s="11">
        <v>364558643</v>
      </c>
      <c r="C13" s="11">
        <v>525171356</v>
      </c>
      <c r="D13" s="11">
        <v>28040590</v>
      </c>
      <c r="E13" s="16">
        <v>18.729099999999999</v>
      </c>
      <c r="F13" s="11">
        <v>16982953</v>
      </c>
      <c r="G13" s="11">
        <v>17961748</v>
      </c>
      <c r="H13" s="11">
        <v>1461271</v>
      </c>
      <c r="J13" s="73"/>
    </row>
    <row r="14" spans="1:10" ht="12" customHeight="1" x14ac:dyDescent="0.2">
      <c r="A14" s="2" t="str">
        <f>"May "&amp;RIGHT(A6,4)</f>
        <v>May 2025</v>
      </c>
      <c r="B14" s="11">
        <v>345081423</v>
      </c>
      <c r="C14" s="11">
        <v>503269857</v>
      </c>
      <c r="D14" s="11">
        <v>26596513</v>
      </c>
      <c r="E14" s="16">
        <v>18.942299999999999</v>
      </c>
      <c r="F14" s="11">
        <v>15480921</v>
      </c>
      <c r="G14" s="11">
        <v>16451937</v>
      </c>
      <c r="H14" s="11">
        <v>1224560</v>
      </c>
      <c r="J14" s="73"/>
    </row>
    <row r="15" spans="1:10" ht="12" customHeight="1" x14ac:dyDescent="0.2">
      <c r="A15" s="2" t="str">
        <f>"Jun "&amp;RIGHT(A6,4)</f>
        <v>Jun 2025</v>
      </c>
      <c r="B15" s="11">
        <v>62276752</v>
      </c>
      <c r="C15" s="11">
        <v>108503664</v>
      </c>
      <c r="D15" s="11">
        <v>10803569</v>
      </c>
      <c r="E15" s="16">
        <v>9.8768999999999991</v>
      </c>
      <c r="F15" s="11">
        <v>4395128</v>
      </c>
      <c r="G15" s="11">
        <v>4681595</v>
      </c>
      <c r="H15" s="11">
        <v>611607</v>
      </c>
      <c r="J15" s="73"/>
    </row>
    <row r="16" spans="1:10" ht="12" customHeight="1" x14ac:dyDescent="0.2">
      <c r="A16" s="2" t="str">
        <f>"Jul "&amp;RIGHT(A6,4)</f>
        <v>Jul 2025</v>
      </c>
      <c r="B16" s="11">
        <v>9267766</v>
      </c>
      <c r="C16" s="11">
        <v>19938025</v>
      </c>
      <c r="D16" s="11">
        <v>1767241</v>
      </c>
      <c r="E16" s="16">
        <v>10.216799999999999</v>
      </c>
      <c r="F16" s="11">
        <v>1728118</v>
      </c>
      <c r="G16" s="11">
        <v>1792702</v>
      </c>
      <c r="H16" s="11">
        <v>160377</v>
      </c>
      <c r="J16" s="73"/>
    </row>
    <row r="17" spans="1:10" ht="12" customHeight="1" x14ac:dyDescent="0.2">
      <c r="A17" s="2" t="str">
        <f>"Aug "&amp;RIGHT(A6,4)</f>
        <v>Aug 2025</v>
      </c>
      <c r="B17" s="11">
        <v>217428612</v>
      </c>
      <c r="C17" s="11">
        <v>276346243</v>
      </c>
      <c r="D17" s="11">
        <v>20793468</v>
      </c>
      <c r="E17" s="16">
        <v>13.3307</v>
      </c>
      <c r="F17" s="11">
        <v>7768954</v>
      </c>
      <c r="G17" s="11">
        <v>8214360</v>
      </c>
      <c r="H17" s="11">
        <v>607279</v>
      </c>
      <c r="J17" s="73"/>
    </row>
    <row r="18" spans="1:10" ht="12" customHeight="1" x14ac:dyDescent="0.2">
      <c r="A18" s="2" t="str">
        <f>"Sep "&amp;RIGHT(A6,4)</f>
        <v>Sep 2025</v>
      </c>
      <c r="B18" s="11">
        <v>408651556</v>
      </c>
      <c r="C18" s="11">
        <v>568697327</v>
      </c>
      <c r="D18" s="11">
        <v>27833648</v>
      </c>
      <c r="E18" s="16">
        <v>20.433900000000001</v>
      </c>
      <c r="F18" s="11">
        <v>15936361</v>
      </c>
      <c r="G18" s="11">
        <v>16975716</v>
      </c>
      <c r="H18" s="11">
        <v>1259808</v>
      </c>
      <c r="J18" s="73"/>
    </row>
    <row r="19" spans="1:10" ht="12" customHeight="1" x14ac:dyDescent="0.2">
      <c r="A19" s="12" t="s">
        <v>55</v>
      </c>
      <c r="B19" s="13">
        <v>3385244395</v>
      </c>
      <c r="C19" s="13">
        <v>4870528897</v>
      </c>
      <c r="D19" s="13">
        <v>27797640.333333332</v>
      </c>
      <c r="E19" s="17">
        <v>170.58539999999999</v>
      </c>
      <c r="F19" s="13">
        <v>157646054</v>
      </c>
      <c r="G19" s="13">
        <v>167464323</v>
      </c>
      <c r="H19" s="13">
        <v>1357760.5555555555</v>
      </c>
    </row>
    <row r="20" spans="1:10" ht="12" customHeight="1" x14ac:dyDescent="0.2">
      <c r="A20" s="14" t="s">
        <v>419</v>
      </c>
      <c r="B20" s="15">
        <v>2342538286</v>
      </c>
      <c r="C20" s="15">
        <v>3393773781</v>
      </c>
      <c r="D20" s="15">
        <v>27964086</v>
      </c>
      <c r="E20" s="18">
        <v>121.3323</v>
      </c>
      <c r="F20" s="15">
        <v>112336572</v>
      </c>
      <c r="G20" s="15">
        <v>119348013</v>
      </c>
      <c r="H20" s="15">
        <v>1390782.4285714286</v>
      </c>
    </row>
    <row r="21" spans="1:10" ht="12" customHeight="1" x14ac:dyDescent="0.2">
      <c r="A21" s="3" t="str">
        <f>"FY "&amp;RIGHT(A6,4)+1</f>
        <v>FY 2026</v>
      </c>
    </row>
    <row r="22" spans="1:10" ht="12" customHeight="1" x14ac:dyDescent="0.2">
      <c r="A22" s="2" t="str">
        <f>"Oct "&amp;RIGHT(A6,4)</f>
        <v>Oct 2025</v>
      </c>
      <c r="B22" s="11">
        <v>392624834</v>
      </c>
      <c r="C22" s="11">
        <v>574772337</v>
      </c>
      <c r="D22" s="11">
        <v>28035433</v>
      </c>
      <c r="E22" s="16">
        <v>20.504000000000001</v>
      </c>
      <c r="F22" s="11">
        <v>17111245</v>
      </c>
      <c r="G22" s="11">
        <v>18146789</v>
      </c>
      <c r="H22" s="11">
        <v>1272199</v>
      </c>
      <c r="J22" s="73"/>
    </row>
    <row r="23" spans="1:10" ht="12" customHeight="1" x14ac:dyDescent="0.2">
      <c r="A23" s="2" t="str">
        <f>"Nov "&amp;RIGHT(A6,4)</f>
        <v>Nov 2025</v>
      </c>
      <c r="B23" s="11">
        <v>298919014</v>
      </c>
      <c r="C23" s="11">
        <v>420895989</v>
      </c>
      <c r="D23" s="11">
        <v>27834554</v>
      </c>
      <c r="E23" s="16">
        <v>15.1213</v>
      </c>
      <c r="F23" s="11">
        <v>13842495</v>
      </c>
      <c r="G23" s="11">
        <v>14723966</v>
      </c>
      <c r="H23" s="11">
        <v>1377960</v>
      </c>
      <c r="J23" s="73"/>
    </row>
    <row r="24" spans="1:10" ht="12" customHeight="1" x14ac:dyDescent="0.2">
      <c r="A24" s="2" t="str">
        <f>"Dec "&amp;RIGHT(A6,4)</f>
        <v>Dec 2025</v>
      </c>
      <c r="B24" s="11">
        <v>284574844</v>
      </c>
      <c r="C24" s="11">
        <v>400915554</v>
      </c>
      <c r="D24" s="11">
        <v>27195626</v>
      </c>
      <c r="E24" s="16">
        <v>14.7502</v>
      </c>
      <c r="F24" s="11">
        <v>13844123</v>
      </c>
      <c r="G24" s="11">
        <v>14684324</v>
      </c>
      <c r="H24" s="11">
        <v>1292760</v>
      </c>
      <c r="J24" s="73"/>
    </row>
    <row r="25" spans="1:10" ht="12" customHeight="1" x14ac:dyDescent="0.2">
      <c r="A25" s="2" t="str">
        <f>"Jan "&amp;RIGHT(A6,4)+1</f>
        <v>Jan 2026</v>
      </c>
      <c r="B25" s="11">
        <v>315567081</v>
      </c>
      <c r="C25" s="11">
        <v>446377313</v>
      </c>
      <c r="D25" s="11">
        <v>27201026</v>
      </c>
      <c r="E25" s="16">
        <v>16.4254</v>
      </c>
      <c r="F25" s="11">
        <v>15377178</v>
      </c>
      <c r="G25" s="11">
        <v>16344453</v>
      </c>
      <c r="H25" s="11">
        <v>1292419</v>
      </c>
      <c r="J25" s="73"/>
    </row>
    <row r="26" spans="1:10" ht="12" customHeight="1" x14ac:dyDescent="0.2">
      <c r="A26" s="2" t="str">
        <f>"Feb "&amp;RIGHT(A6,4)+1</f>
        <v>Feb 2026</v>
      </c>
      <c r="B26" s="11">
        <v>339436665</v>
      </c>
      <c r="C26" s="11">
        <v>474291404</v>
      </c>
      <c r="D26" s="11">
        <v>27388410</v>
      </c>
      <c r="E26" s="16">
        <v>17.3215</v>
      </c>
      <c r="F26" s="11">
        <v>15957909</v>
      </c>
      <c r="G26" s="11">
        <v>16895245</v>
      </c>
      <c r="H26" s="11">
        <v>1295950</v>
      </c>
      <c r="J26" s="73"/>
    </row>
    <row r="27" spans="1:10" ht="12" customHeight="1" x14ac:dyDescent="0.2">
      <c r="A27" s="2" t="str">
        <f>"Mar "&amp;RIGHT(A6,4)+1</f>
        <v>Mar 2026</v>
      </c>
      <c r="B27" s="11">
        <v>358869657</v>
      </c>
      <c r="C27" s="11">
        <v>505104286</v>
      </c>
      <c r="D27" s="11">
        <v>27191735</v>
      </c>
      <c r="E27" s="16">
        <v>18.577999999999999</v>
      </c>
      <c r="F27" s="11">
        <v>13524068</v>
      </c>
      <c r="G27" s="11">
        <v>18519735</v>
      </c>
      <c r="H27" s="11">
        <v>1330210</v>
      </c>
      <c r="J27" s="73"/>
    </row>
    <row r="28" spans="1:10" ht="12" customHeight="1" x14ac:dyDescent="0.2">
      <c r="A28" s="2" t="str">
        <f>"Apr "&amp;RIGHT(A6,4)+1</f>
        <v>Apr 2026</v>
      </c>
      <c r="B28" s="11">
        <v>366540376</v>
      </c>
      <c r="C28" s="11">
        <v>513906271</v>
      </c>
      <c r="D28" s="11">
        <v>27500830</v>
      </c>
      <c r="E28" s="16">
        <v>18.6876</v>
      </c>
      <c r="F28" s="11">
        <v>14771156</v>
      </c>
      <c r="G28" s="11">
        <v>17578757</v>
      </c>
      <c r="H28" s="11">
        <v>1286486</v>
      </c>
      <c r="J28" s="73"/>
    </row>
    <row r="29" spans="1:10" ht="12" customHeight="1" x14ac:dyDescent="0.2">
      <c r="A29" s="2" t="str">
        <f>"May "&amp;RIGHT(A6,4)+1</f>
        <v>May 2026</v>
      </c>
      <c r="B29" s="11" t="s">
        <v>417</v>
      </c>
      <c r="C29" s="11" t="s">
        <v>417</v>
      </c>
      <c r="D29" s="11" t="s">
        <v>417</v>
      </c>
      <c r="E29" s="16" t="s">
        <v>417</v>
      </c>
      <c r="F29" s="11" t="s">
        <v>417</v>
      </c>
      <c r="G29" s="11" t="s">
        <v>417</v>
      </c>
      <c r="H29" s="11" t="s">
        <v>417</v>
      </c>
    </row>
    <row r="30" spans="1:10" ht="12" customHeight="1" x14ac:dyDescent="0.2">
      <c r="A30" s="2" t="str">
        <f>"Jun "&amp;RIGHT(A6,4)+1</f>
        <v>Jun 2026</v>
      </c>
      <c r="B30" s="11" t="s">
        <v>417</v>
      </c>
      <c r="C30" s="11" t="s">
        <v>417</v>
      </c>
      <c r="D30" s="11" t="s">
        <v>417</v>
      </c>
      <c r="E30" s="16" t="s">
        <v>417</v>
      </c>
      <c r="F30" s="11" t="s">
        <v>417</v>
      </c>
      <c r="G30" s="11" t="s">
        <v>417</v>
      </c>
      <c r="H30" s="11" t="s">
        <v>417</v>
      </c>
    </row>
    <row r="31" spans="1:10" ht="12" customHeight="1" x14ac:dyDescent="0.2">
      <c r="A31" s="2" t="str">
        <f>"Jul "&amp;RIGHT(A6,4)+1</f>
        <v>Jul 2026</v>
      </c>
      <c r="B31" s="11" t="s">
        <v>417</v>
      </c>
      <c r="C31" s="11" t="s">
        <v>417</v>
      </c>
      <c r="D31" s="11" t="s">
        <v>417</v>
      </c>
      <c r="E31" s="16" t="s">
        <v>417</v>
      </c>
      <c r="F31" s="11" t="s">
        <v>417</v>
      </c>
      <c r="G31" s="11" t="s">
        <v>417</v>
      </c>
      <c r="H31" s="11" t="s">
        <v>417</v>
      </c>
    </row>
    <row r="32" spans="1:10" ht="12" customHeight="1" x14ac:dyDescent="0.2">
      <c r="A32" s="2" t="str">
        <f>"Aug "&amp;RIGHT(A6,4)+1</f>
        <v>Aug 2026</v>
      </c>
      <c r="B32" s="11" t="s">
        <v>417</v>
      </c>
      <c r="C32" s="11" t="s">
        <v>417</v>
      </c>
      <c r="D32" s="11" t="s">
        <v>417</v>
      </c>
      <c r="E32" s="16" t="s">
        <v>417</v>
      </c>
      <c r="F32" s="11" t="s">
        <v>417</v>
      </c>
      <c r="G32" s="11" t="s">
        <v>417</v>
      </c>
      <c r="H32" s="11" t="s">
        <v>417</v>
      </c>
    </row>
    <row r="33" spans="1:8" ht="12" customHeight="1" x14ac:dyDescent="0.2">
      <c r="A33" s="2" t="str">
        <f>"Sep "&amp;RIGHT(A6,4)+1</f>
        <v>Sep 2026</v>
      </c>
      <c r="B33" s="11" t="s">
        <v>417</v>
      </c>
      <c r="C33" s="11" t="s">
        <v>417</v>
      </c>
      <c r="D33" s="11" t="s">
        <v>417</v>
      </c>
      <c r="E33" s="16" t="s">
        <v>417</v>
      </c>
      <c r="F33" s="11" t="s">
        <v>417</v>
      </c>
      <c r="G33" s="11" t="s">
        <v>417</v>
      </c>
      <c r="H33" s="11" t="s">
        <v>417</v>
      </c>
    </row>
    <row r="34" spans="1:8" ht="12" customHeight="1" x14ac:dyDescent="0.2">
      <c r="A34" s="12" t="s">
        <v>55</v>
      </c>
      <c r="B34" s="13">
        <v>2356532471</v>
      </c>
      <c r="C34" s="13">
        <v>3336263154</v>
      </c>
      <c r="D34" s="13">
        <v>27478230.571428571</v>
      </c>
      <c r="E34" s="17">
        <v>121.38800000000001</v>
      </c>
      <c r="F34" s="13">
        <v>104428174</v>
      </c>
      <c r="G34" s="13">
        <v>116893269</v>
      </c>
      <c r="H34" s="13">
        <v>1306854.857142857</v>
      </c>
    </row>
    <row r="35" spans="1:8" ht="12" customHeight="1" x14ac:dyDescent="0.2">
      <c r="A35" s="14" t="str">
        <f>"Total "&amp;MID(A20,7,LEN(A20)-13)&amp;" Months"</f>
        <v>Total 7 Months</v>
      </c>
      <c r="B35" s="15">
        <v>2356532471</v>
      </c>
      <c r="C35" s="15">
        <v>3336263154</v>
      </c>
      <c r="D35" s="15">
        <v>27478230.571428571</v>
      </c>
      <c r="E35" s="18">
        <v>121.38800000000001</v>
      </c>
      <c r="F35" s="15">
        <v>104428174</v>
      </c>
      <c r="G35" s="15">
        <v>116893269</v>
      </c>
      <c r="H35" s="15">
        <v>1306854.857142857</v>
      </c>
    </row>
    <row r="36" spans="1:8" ht="12" customHeight="1" x14ac:dyDescent="0.2">
      <c r="A36" s="75"/>
      <c r="B36" s="75"/>
      <c r="C36" s="75"/>
      <c r="D36" s="75"/>
      <c r="E36" s="75"/>
      <c r="F36" s="75"/>
      <c r="G36" s="75"/>
      <c r="H36" s="75"/>
    </row>
    <row r="37" spans="1:8" ht="101.45" customHeight="1" x14ac:dyDescent="0.2">
      <c r="A37" s="76" t="s">
        <v>422</v>
      </c>
      <c r="B37" s="76"/>
      <c r="C37" s="76"/>
      <c r="D37" s="76"/>
      <c r="E37" s="76"/>
      <c r="F37" s="76"/>
      <c r="G37" s="76"/>
      <c r="H37" s="76"/>
    </row>
  </sheetData>
  <mergeCells count="13">
    <mergeCell ref="A36:H36"/>
    <mergeCell ref="A37:H37"/>
    <mergeCell ref="A3:A4"/>
    <mergeCell ref="B3:B4"/>
    <mergeCell ref="C3:C4"/>
    <mergeCell ref="D3:D4"/>
    <mergeCell ref="E3:E4"/>
    <mergeCell ref="F3:F4"/>
    <mergeCell ref="A1:G1"/>
    <mergeCell ref="A2:G2"/>
    <mergeCell ref="G3:G4"/>
    <mergeCell ref="H3:H4"/>
    <mergeCell ref="B5:H5"/>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KDALL</vt:lpstr>
      <vt:lpstr>ToC</vt:lpstr>
      <vt:lpstr>FNS-$</vt:lpstr>
      <vt:lpstr>SNAP-$</vt:lpstr>
      <vt:lpstr>SNAP-$a</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FNA</dc:creator>
  <cp:keywords>nutrition, keydata, CN, FD, SNAP, WIC</cp:keywords>
  <cp:lastModifiedBy>Mountjoy, Candy - FNA</cp:lastModifiedBy>
  <cp:lastPrinted>2014-11-10T21:56:47Z</cp:lastPrinted>
  <dcterms:created xsi:type="dcterms:W3CDTF">2003-04-09T21:32:01Z</dcterms:created>
  <dcterms:modified xsi:type="dcterms:W3CDTF">2026-07-09T12:06:21Z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