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J:\01 Keydata Electronic Version\PDB KD &amp; DRUPAL Files by FY\FY2025\Keydata September 2025\"/>
    </mc:Choice>
  </mc:AlternateContent>
  <xr:revisionPtr revIDLastSave="0" documentId="13_ncr:1_{6E242E74-21F3-4FAA-AFBD-68A349034E9F}" xr6:coauthVersionLast="47" xr6:coauthVersionMax="47" xr10:uidLastSave="{00000000-0000-0000-0000-000000000000}"/>
  <bookViews>
    <workbookView xWindow="-110" yWindow="-110" windowWidth="19420" windowHeight="10300" tabRatio="817"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S-EBT-$" sheetId="52" r:id="rId28"/>
    <sheet name="CN-$" sheetId="28" r:id="rId29"/>
    <sheet name="CNFNS-T$" sheetId="29" r:id="rId30"/>
    <sheet name="SMP-M" sheetId="30" r:id="rId31"/>
    <sheet name="SMP-T" sheetId="31" r:id="rId32"/>
    <sheet name="WIC" sheetId="32" r:id="rId33"/>
    <sheet name="CSFP" sheetId="33" r:id="rId34"/>
    <sheet name="FDPIR" sheetId="34" r:id="rId35"/>
    <sheet name="COM-E1" sheetId="36" r:id="rId36"/>
    <sheet name="COM-E2" sheetId="37" r:id="rId37"/>
    <sheet name="COM-ET" sheetId="38" r:id="rId38"/>
    <sheet name="COM-X1" sheetId="39" r:id="rId39"/>
    <sheet name="COM-X2" sheetId="40" r:id="rId40"/>
    <sheet name="COM-T" sheetId="41" r:id="rId41"/>
    <sheet name="USDA-$1" sheetId="42" r:id="rId42"/>
    <sheet name="USDA-$2" sheetId="43" r:id="rId43"/>
    <sheet name="USDA-$3" sheetId="44" r:id="rId44"/>
  </sheets>
  <definedNames>
    <definedName name="_xlnm.Print_Area" localSheetId="29">'CNFNS-T$'!$A$1:$I$37</definedName>
    <definedName name="_xlnm.Print_Area" localSheetId="6">'NAP-$b'!$A$1:$X$39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3" l="1"/>
  <c r="I35" i="13" s="1"/>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1" i="7"/>
  <c r="G20" i="7"/>
  <c r="G19" i="7"/>
  <c r="G18"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<sst xmlns="http://schemas.openxmlformats.org/spreadsheetml/2006/main" count="2988" uniqueCount="445">
  <si>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</si>
  <si>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</si>
  <si>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</si>
  <si>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</si>
  <si>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</si>
  <si>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</si>
  <si>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</si>
  <si>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</si>
  <si>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</si>
  <si>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</si>
  <si>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</si>
  <si>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</si>
  <si>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</si>
  <si>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</si>
  <si>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</si>
  <si>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</si>
  <si>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</si>
  <si>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</si>
  <si>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</si>
  <si>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</si>
  <si>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</si>
  <si>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</si>
  <si>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</si>
  <si>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</si>
  <si>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</si>
  <si>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</si>
  <si>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</si>
  <si>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</si>
  <si>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</si>
  <si>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</si>
  <si>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</si>
  <si>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</si>
  <si>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</si>
  <si>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</si>
  <si>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</si>
  <si>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</si>
  <si>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</si>
  <si>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</si>
  <si>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</si>
  <si>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</si>
  <si>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</si>
  <si>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</si>
  <si>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</si>
  <si>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</si>
  <si>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</si>
  <si>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</si>
  <si>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</si>
  <si>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</si>
  <si>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</si>
  <si>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</si>
  <si>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</si>
  <si>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</si>
  <si>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</si>
  <si>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</si>
  <si>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</si>
  <si>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</si>
  <si>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</si>
  <si>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</si>
  <si>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</si>
  <si>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</si>
  <si>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</si>
  <si>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</si>
  <si>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</si>
  <si>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</si>
  <si>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</si>
  <si>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Enrollment</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</si>
  <si>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</si>
  <si>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</si>
  <si>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</si>
  <si>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</si>
  <si>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</si>
  <si>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</si>
  <si>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</si>
  <si>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</si>
  <si>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</si>
  <si>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</si>
  <si>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</si>
  <si>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</si>
  <si>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</si>
  <si>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</si>
  <si>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</si>
  <si>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</si>
  <si>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</si>
  <si>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</si>
  <si>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</si>
  <si>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</si>
  <si>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</si>
  <si>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</si>
  <si>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</si>
  <si>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</si>
  <si>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</si>
  <si>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</si>
  <si>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</si>
  <si>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</si>
  <si>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</si>
  <si>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</si>
  <si>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</si>
  <si>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</si>
  <si>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</si>
  <si>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</si>
  <si>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</si>
  <si>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</si>
  <si>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</si>
  <si>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</si>
  <si>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</si>
  <si>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</si>
  <si>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</si>
  <si>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</si>
  <si>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</si>
  <si>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</si>
  <si>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</si>
  <si>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</si>
  <si>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</si>
  <si>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</si>
  <si>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</si>
  <si>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</si>
  <si>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</si>
  <si>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</si>
  <si>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</si>
  <si>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</si>
  <si>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</si>
  <si>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</si>
  <si>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</si>
  <si>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</si>
  <si>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</si>
  <si>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</si>
  <si>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</si>
  <si>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</si>
  <si>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</si>
  <si>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</si>
  <si>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</si>
  <si>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</si>
  <si>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</si>
  <si>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</si>
  <si>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</si>
  <si>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</si>
  <si>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</si>
  <si>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</si>
  <si>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</si>
  <si>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</si>
  <si>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</si>
  <si>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</si>
  <si>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</si>
  <si>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</si>
  <si>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</si>
  <si>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</si>
  <si>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</si>
  <si>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</si>
  <si>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</si>
  <si>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</si>
  <si>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</si>
  <si>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</si>
  <si>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</si>
  <si>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</si>
  <si>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</si>
  <si>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</si>
  <si>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</si>
  <si>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</si>
  <si>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</si>
  <si>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</si>
  <si>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</si>
  <si>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</si>
  <si>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</si>
  <si>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</si>
  <si>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</si>
  <si>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</si>
  <si>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</si>
  <si>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</si>
  <si>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</si>
  <si>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</si>
  <si>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</si>
  <si>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</si>
  <si>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</si>
  <si>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</si>
  <si>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</si>
  <si>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</si>
  <si>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</si>
  <si>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</si>
  <si>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</si>
  <si>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</si>
  <si>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</si>
  <si>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</si>
  <si>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</si>
  <si>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</si>
  <si>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</si>
  <si>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</si>
  <si>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</si>
  <si>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</si>
  <si>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</si>
  <si>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</si>
  <si>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</si>
  <si>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</si>
  <si>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</si>
  <si>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</si>
  <si>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</si>
  <si>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</si>
  <si>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</si>
  <si>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</si>
  <si>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</si>
  <si>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</si>
  <si>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</si>
  <si>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</si>
  <si>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</si>
  <si>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</si>
  <si>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</si>
  <si>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</si>
  <si>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</si>
  <si>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</si>
  <si>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</si>
  <si>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</si>
  <si>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</si>
  <si>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</si>
  <si>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</si>
  <si>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</si>
  <si>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</si>
  <si>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</si>
  <si>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</si>
  <si>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</si>
  <si>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</si>
  <si>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</si>
  <si>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</si>
  <si>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</si>
  <si>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</si>
  <si>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</si>
  <si>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</si>
  <si>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</si>
  <si>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</si>
  <si>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</si>
  <si>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</si>
  <si>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</si>
  <si>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</si>
  <si>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</si>
  <si>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</si>
  <si>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</si>
  <si>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</si>
  <si>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</si>
  <si>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</si>
  <si>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</si>
  <si>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</si>
  <si>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</si>
  <si>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</si>
  <si>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</si>
  <si>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</si>
  <si>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</si>
  <si>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</si>
  <si>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</si>
  <si>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</si>
  <si>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</si>
  <si>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</si>
  <si>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</si>
  <si>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</si>
  <si>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</si>
  <si>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</si>
  <si>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</si>
  <si>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</si>
  <si>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</si>
  <si>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</si>
  <si>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</si>
  <si>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t xml:space="preserve">1. Does not include estimates for states which have not submitted reports.
</t>
  </si>
  <si>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</si>
  <si>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</si>
  <si>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</si>
  <si>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</si>
  <si>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</si>
  <si>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</si>
  <si>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</si>
  <si>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</si>
  <si>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</si>
  <si>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</si>
  <si>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</si>
  <si>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</si>
  <si>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</si>
  <si>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</si>
  <si>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</si>
  <si>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</si>
  <si>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</si>
  <si>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</si>
  <si>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</si>
  <si>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</si>
  <si>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</si>
  <si>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</si>
  <si>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</si>
  <si>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</si>
  <si>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</si>
  <si>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</si>
  <si>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</si>
  <si>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</si>
  <si>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</si>
  <si>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</si>
  <si>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</si>
  <si>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</si>
  <si>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</si>
  <si>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</si>
  <si>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</si>
  <si>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</si>
  <si>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</si>
  <si>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</si>
  <si>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</si>
  <si>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</si>
  <si>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</si>
  <si>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</si>
  <si>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</si>
  <si>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</si>
  <si>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</si>
  <si>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</si>
  <si>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</si>
  <si>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</si>
  <si>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</si>
  <si>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</si>
  <si>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</si>
  <si>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</si>
  <si>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</si>
  <si>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</si>
  <si>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</si>
  <si>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</si>
  <si>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</si>
  <si>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</si>
  <si>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</si>
  <si>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</si>
  <si>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</si>
  <si>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</si>
  <si>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</si>
  <si>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</si>
  <si>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</si>
  <si>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</si>
  <si>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</si>
  <si>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</si>
  <si>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</si>
  <si>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</si>
  <si>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</si>
  <si>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</si>
  <si>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</si>
  <si>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</si>
  <si>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</si>
  <si>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</si>
  <si>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</si>
  <si>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</si>
  <si>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</si>
  <si>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</si>
  <si>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</si>
  <si>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</si>
  <si>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</si>
  <si>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</si>
  <si>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</si>
  <si>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</si>
  <si>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</si>
  <si>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</si>
  <si>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</si>
  <si>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</si>
  <si>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</si>
  <si>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</si>
  <si>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</si>
  <si>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</si>
  <si>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</si>
  <si>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</si>
  <si>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</si>
  <si>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</si>
  <si>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</si>
  <si>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</si>
  <si>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</si>
  <si>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</si>
  <si>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</si>
  <si>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</si>
  <si>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</si>
  <si>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</si>
  <si>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</si>
  <si>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</si>
  <si>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</si>
  <si>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</si>
  <si>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</si>
  <si>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</si>
  <si>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</si>
  <si>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</si>
  <si>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</si>
  <si>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</si>
  <si>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</si>
  <si>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</si>
  <si>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</si>
  <si>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</si>
  <si>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</si>
  <si>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</si>
  <si>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</si>
  <si>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</si>
  <si>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</si>
  <si>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</si>
  <si>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</si>
  <si>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</si>
  <si>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</si>
  <si>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</si>
  <si>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</si>
  <si>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</si>
  <si>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</si>
  <si>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</si>
  <si>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</si>
  <si>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t xml:space="preserve">1. Data provided prior to January Keydata are fragmentary for the current fiscal year. These elements are reported 90 days after the close of the reporting period.
2. Participation data are estimated based on average daily meals served.
</t>
  </si>
  <si>
    <r>
      <t xml:space="preserve">SSO Meals </t>
    </r>
    <r>
      <rPr>
        <b/>
        <vertAlign val="superscript"/>
        <sz val="8"/>
        <rFont val="Arial"/>
        <family val="2"/>
      </rPr>
      <t>1/</t>
    </r>
  </si>
  <si>
    <r>
      <t xml:space="preserve">SSO Breakfasts </t>
    </r>
    <r>
      <rPr>
        <b/>
        <vertAlign val="superscript"/>
        <sz val="8"/>
        <rFont val="Arial"/>
        <family val="2"/>
      </rPr>
      <t>3/</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</si>
  <si>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</si>
  <si>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</si>
  <si>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</si>
  <si>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</si>
  <si>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</si>
  <si>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</si>
  <si>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</si>
  <si>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</si>
  <si>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</si>
  <si>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</si>
  <si>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</si>
  <si>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</si>
  <si>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</si>
  <si>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</si>
  <si>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</si>
  <si>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</si>
  <si>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</si>
  <si>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</si>
  <si>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</si>
  <si>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</si>
  <si>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</si>
  <si>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</si>
  <si>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</si>
  <si>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U.S. Summary,  FY 2024 - FY 2025</t>
  </si>
  <si>
    <t>September 2025</t>
  </si>
  <si>
    <t>--</t>
  </si>
  <si>
    <t>FY 2024</t>
  </si>
  <si>
    <t>Total 12 Months</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</si>
  <si>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 ($1M). Also includes all WIC Pandemic grant outlays and unliquidated obligations.</t>
  </si>
  <si>
    <t>Generated from National Data Bank Version 8.2 PUBLIC on 12/12/2025</t>
  </si>
  <si>
    <t>National Data Bank Version 8.2 PUBLIC - U.S. Summary</t>
  </si>
  <si>
    <t>National Data Bank Version 8.2 PUBLIC -U.S. Summary</t>
  </si>
  <si>
    <t>National Data Bank Version 8.2PUBLIC- U.S. Summary</t>
  </si>
  <si>
    <t>National Data Bank Version 8.2 PUBLIC- U.S. Summary</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</si>
  <si>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</si>
  <si>
    <r>
      <t xml:space="preserve">Average Daily Lunches </t>
    </r>
    <r>
      <rPr>
        <b/>
        <vertAlign val="superscript"/>
        <sz val="8"/>
        <rFont val="Arial"/>
        <family val="2"/>
      </rPr>
      <t>2/, 3/</t>
    </r>
  </si>
  <si>
    <r>
      <t xml:space="preserve">Average Daily Afterschool Snacks </t>
    </r>
    <r>
      <rPr>
        <b/>
        <vertAlign val="superscript"/>
        <sz val="8"/>
        <rFont val="Arial"/>
        <family val="2"/>
      </rPr>
      <t>2/, 3/</t>
    </r>
  </si>
  <si>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Sum excludes July and August.
5. All 'AREA ELIGIBLE' schools and sites receive free snacks. 'AREA ELIGIBLE' means a school or site located in the attendance area of a school in which at least 50% of the enrolled children are eligible for free or reduced price meals.</t>
  </si>
  <si>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</si>
  <si>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Total </t>
    </r>
    <r>
      <rPr>
        <b/>
        <vertAlign val="superscript"/>
        <sz val="8"/>
        <rFont val="Arial"/>
        <family val="2"/>
      </rPr>
      <t>2/, 3/</t>
    </r>
  </si>
  <si>
    <r>
      <t xml:space="preserve">SSO Lunches </t>
    </r>
    <r>
      <rPr>
        <b/>
        <vertAlign val="superscript"/>
        <sz val="8"/>
        <rFont val="Arial"/>
        <family val="2"/>
      </rPr>
      <t>2/</t>
    </r>
  </si>
  <si>
    <t>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t>
  </si>
  <si>
    <r>
      <t xml:space="preserve">Days of Operation </t>
    </r>
    <r>
      <rPr>
        <b/>
        <vertAlign val="superscript"/>
        <sz val="8"/>
        <rFont val="Arial"/>
        <family val="2"/>
      </rPr>
      <t>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</si>
  <si>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Sum excludes July and August.</t>
  </si>
  <si>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</si>
  <si>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t xml:space="preserve">1.  The FNS-10 (Report of School Program Operations) report was revised and implemented beginning in FY 2025 to capture data related to SSO meals and meal service options separately from NSLP/SBP meals.     </t>
  </si>
  <si>
    <t>1. Does not include bonus commodities. Includes SSO meals.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</si>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</sst>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_(* #,##0_);_(* \(#,##0\);_(* &quot;-&quot;??_);_(@_)"/>
  </numFmts>
  <fonts count="17"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b/>
      <sz val="8"/>
      <color theme="1"/>
      <name val="Arial"/>
      <family val="2"/>
    </font>
    <font>
      <sz val="11"/>
      <name val="Calibri"/>
      <family val="2"/>
    </font>
    <font>
      <sz val="8"/>
      <color rgb="FF222222"/>
      <name val="Arial"/>
      <family val="2"/>
    </font>
    <font>
      <b/>
      <sz val="10"/>
      <color theme="1"/>
      <name val="Arial"/>
      <family val="2"/>
    </font>
    <font>
      <sz val="10"/>
      <name val="Arial"/>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4" fillId="0" borderId="0"/>
    <xf numFmtId="43" fontId="16" fillId="0" borderId="0" applyFont="0" applyFill="0" applyBorder="0" applyAlignment="0" applyProtection="0"/>
    <xf numFmtId="9" fontId="16" fillId="0" borderId="0" applyFont="0" applyFill="0" applyBorder="0" applyAlignment="0" applyProtection="0"/>
  </cellStyleXfs>
  <cellXfs count="143">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14" fontId="1" fillId="0" borderId="0" xfId="0" applyNumberFormat="1" applyFont="1" applyAlignment="1">
      <alignment horizontal="right"/>
    </xf>
    <xf numFmtId="3" fontId="0" fillId="0" borderId="0" xfId="0" applyNumberFormat="1"/>
    <xf numFmtId="10" fontId="0" fillId="0" borderId="0" xfId="3" applyNumberFormat="1" applyFont="1"/>
    <xf numFmtId="43" fontId="0" fillId="0" borderId="0" xfId="2" applyFont="1"/>
    <xf numFmtId="165" fontId="0" fillId="0" borderId="0" xfId="2" applyNumberFormat="1" applyFont="1"/>
    <xf numFmtId="0" fontId="1" fillId="0" borderId="0" xfId="0" applyFont="1" applyAlignment="1">
      <alignment horizontal="center"/>
    </xf>
    <xf numFmtId="0" fontId="1" fillId="0" borderId="4" xfId="0" applyFont="1" applyBorder="1"/>
    <xf numFmtId="0" fontId="1" fillId="0" borderId="1" xfId="0" applyFont="1" applyBorder="1"/>
    <xf numFmtId="0" fontId="1" fillId="0" borderId="0" xfId="0" applyFont="1" applyAlignment="1">
      <alignment horizontal="lef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4" fillId="0" borderId="4" xfId="0" applyFont="1" applyBorder="1"/>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cellXfs>
  <cellStyles count="4">
    <cellStyle name="Comma" xfId="2" builtinId="3"/>
    <cellStyle name="Normal" xfId="0" builtinId="0"/>
    <cellStyle name="Normal 2" xfId="1" xr:uid="{00000000-0005-0000-0000-000001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heetViews>
  <sheetFormatPr defaultRowHeight="12.5" x14ac:dyDescent="0.25"/>
  <cols>
    <col min="1" max="1" width="31.453125" customWidth="1"/>
    <col min="2" max="2" width="60" customWidth="1"/>
    <col min="3" max="3" width="30" customWidth="1"/>
  </cols>
  <sheetData>
    <row r="1" spans="1:3" ht="24" customHeight="1" x14ac:dyDescent="0.25"/>
    <row r="2" spans="1:3" ht="24" customHeight="1" x14ac:dyDescent="0.25"/>
    <row r="3" spans="1:3" ht="12" customHeight="1" x14ac:dyDescent="0.25">
      <c r="A3" s="88" t="s">
        <v>0</v>
      </c>
      <c r="B3" s="88"/>
      <c r="C3" s="88"/>
    </row>
    <row r="4" spans="1:3" ht="12" customHeight="1" x14ac:dyDescent="0.25">
      <c r="A4" s="88" t="s">
        <v>1</v>
      </c>
      <c r="B4" s="88"/>
      <c r="C4" s="88"/>
    </row>
    <row r="5" spans="1:3" ht="24" customHeight="1" x14ac:dyDescent="0.25"/>
    <row r="6" spans="1:3" ht="24" customHeight="1" x14ac:dyDescent="0.25"/>
    <row r="7" spans="1:3" ht="24" customHeight="1" x14ac:dyDescent="0.25"/>
    <row r="8" spans="1:3" ht="24" customHeight="1" x14ac:dyDescent="0.25">
      <c r="A8" s="88" t="s">
        <v>420</v>
      </c>
      <c r="B8" s="88"/>
      <c r="C8" s="88"/>
    </row>
    <row r="9" spans="1:3" ht="24" customHeight="1" x14ac:dyDescent="0.25">
      <c r="A9" s="88" t="s">
        <v>426</v>
      </c>
      <c r="B9" s="88"/>
      <c r="C9" s="88"/>
    </row>
    <row r="10" spans="1:3" ht="24" customHeight="1" x14ac:dyDescent="0.25">
      <c r="A10" s="88" t="s">
        <v>421</v>
      </c>
      <c r="B10" s="88"/>
      <c r="C10" s="88"/>
    </row>
    <row r="11" spans="1:3" ht="24" customHeight="1" x14ac:dyDescent="0.25"/>
    <row r="12" spans="1:3" ht="24" customHeight="1" x14ac:dyDescent="0.25"/>
    <row r="13" spans="1:3" ht="24" customHeight="1" x14ac:dyDescent="0.25">
      <c r="A13" s="88" t="s">
        <v>334</v>
      </c>
      <c r="B13" s="88"/>
      <c r="C13" s="88"/>
    </row>
    <row r="14" spans="1:3" ht="24" customHeight="1" x14ac:dyDescent="0.25">
      <c r="A14" s="88" t="s">
        <v>2</v>
      </c>
      <c r="B14" s="88"/>
      <c r="C14" s="88"/>
    </row>
    <row r="15" spans="1:3" ht="24" customHeight="1" x14ac:dyDescent="0.25">
      <c r="A15" s="88" t="s">
        <v>3</v>
      </c>
      <c r="B15" s="88"/>
      <c r="C15" s="88"/>
    </row>
    <row r="16" spans="1:3" ht="24" customHeight="1" x14ac:dyDescent="0.25">
      <c r="A16" s="88" t="s">
        <v>4</v>
      </c>
      <c r="B16" s="88"/>
      <c r="C16" s="88"/>
    </row>
    <row r="17" spans="1:3" ht="24" customHeight="1" x14ac:dyDescent="0.25">
      <c r="A17" s="88" t="s">
        <v>5</v>
      </c>
      <c r="B17" s="88"/>
      <c r="C17" s="88"/>
    </row>
    <row r="18" spans="1:3" ht="12" customHeight="1" x14ac:dyDescent="0.25"/>
    <row r="19" spans="1:3" ht="12" customHeight="1" x14ac:dyDescent="0.25"/>
    <row r="20" spans="1:3" ht="7.5" customHeight="1" x14ac:dyDescent="0.25">
      <c r="A20" s="89"/>
      <c r="B20" s="89"/>
      <c r="C20" s="89"/>
    </row>
    <row r="21" spans="1:3" ht="12" customHeight="1" x14ac:dyDescent="0.25">
      <c r="A21" s="2" t="s">
        <v>6</v>
      </c>
      <c r="B21" s="3" t="s">
        <v>7</v>
      </c>
    </row>
    <row r="22" spans="1:3" ht="12" customHeight="1" x14ac:dyDescent="0.25">
      <c r="A22" s="1"/>
      <c r="B22" s="3" t="s">
        <v>8</v>
      </c>
    </row>
    <row r="23" spans="1:3" ht="18" customHeight="1" x14ac:dyDescent="0.25">
      <c r="A23" s="1"/>
      <c r="B23" s="3" t="s">
        <v>9</v>
      </c>
    </row>
    <row r="24" spans="1:3" ht="12" customHeight="1" x14ac:dyDescent="0.25">
      <c r="A24" s="1"/>
      <c r="B24" s="3" t="s">
        <v>10</v>
      </c>
    </row>
    <row r="25" spans="1:3" ht="7.5" customHeight="1" x14ac:dyDescent="0.25">
      <c r="A25" s="90"/>
      <c r="B25" s="90"/>
      <c r="C25" s="90"/>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5" x14ac:dyDescent="0.25"/>
  <cols>
    <col min="1" max="1" width="11.453125" customWidth="1"/>
    <col min="2" max="2" width="12.26953125" customWidth="1"/>
    <col min="3" max="3" width="13" customWidth="1"/>
    <col min="4" max="5" width="11.453125" customWidth="1"/>
    <col min="6" max="6" width="13.1796875" customWidth="1"/>
    <col min="7" max="7" width="13.453125" customWidth="1"/>
    <col min="8" max="8" width="11.453125" customWidth="1"/>
    <col min="10" max="10" width="13.81640625" bestFit="1" customWidth="1"/>
  </cols>
  <sheetData>
    <row r="1" spans="1:8" ht="12" customHeight="1" x14ac:dyDescent="0.25">
      <c r="A1" s="96" t="s">
        <v>427</v>
      </c>
      <c r="B1" s="96"/>
      <c r="C1" s="96"/>
      <c r="D1" s="96"/>
      <c r="E1" s="96"/>
      <c r="F1" s="96"/>
      <c r="G1" s="96"/>
      <c r="H1" s="83">
        <v>46003</v>
      </c>
    </row>
    <row r="2" spans="1:8" ht="12" customHeight="1" x14ac:dyDescent="0.25">
      <c r="A2" s="98" t="s">
        <v>81</v>
      </c>
      <c r="B2" s="98"/>
      <c r="C2" s="98"/>
      <c r="D2" s="98"/>
      <c r="E2" s="98"/>
      <c r="F2" s="98"/>
      <c r="G2" s="98"/>
      <c r="H2" s="1"/>
    </row>
    <row r="3" spans="1:8" ht="24" customHeight="1" x14ac:dyDescent="0.25">
      <c r="A3" s="100" t="s">
        <v>50</v>
      </c>
      <c r="B3" s="92" t="s">
        <v>198</v>
      </c>
      <c r="C3" s="92" t="s">
        <v>82</v>
      </c>
      <c r="D3" s="92" t="s">
        <v>432</v>
      </c>
      <c r="E3" s="92" t="s">
        <v>401</v>
      </c>
      <c r="F3" s="92" t="s">
        <v>408</v>
      </c>
      <c r="G3" s="92" t="s">
        <v>83</v>
      </c>
      <c r="H3" s="94" t="s">
        <v>433</v>
      </c>
    </row>
    <row r="4" spans="1:8" ht="24" customHeight="1" x14ac:dyDescent="0.25">
      <c r="A4" s="101"/>
      <c r="B4" s="93"/>
      <c r="C4" s="93"/>
      <c r="D4" s="93"/>
      <c r="E4" s="93"/>
      <c r="F4" s="93"/>
      <c r="G4" s="93"/>
      <c r="H4" s="95"/>
    </row>
    <row r="5" spans="1:8" ht="12" customHeight="1" x14ac:dyDescent="0.25">
      <c r="A5" s="1"/>
      <c r="B5" s="89" t="str">
        <f>REPT("-",80)&amp;" Number "&amp;REPT("-",150)</f>
        <v>-------------------------------------------------------------------------------- Number ------------------------------------------------------------------------------------------------------------------------------------------------------</v>
      </c>
      <c r="C5" s="89"/>
      <c r="D5" s="89"/>
      <c r="E5" s="89"/>
      <c r="F5" s="89"/>
      <c r="G5" s="89"/>
      <c r="H5" s="89"/>
    </row>
    <row r="6" spans="1:8" ht="12" customHeight="1" x14ac:dyDescent="0.25">
      <c r="A6" s="3" t="s">
        <v>423</v>
      </c>
    </row>
    <row r="7" spans="1:8" ht="12" customHeight="1" x14ac:dyDescent="0.25">
      <c r="A7" s="2" t="str">
        <f>"Oct "&amp;RIGHT(A6,4)-1</f>
        <v>Oct 2023</v>
      </c>
      <c r="B7" s="11">
        <v>384814184</v>
      </c>
      <c r="C7" s="11">
        <v>554419650</v>
      </c>
      <c r="D7" s="11">
        <v>27918130</v>
      </c>
      <c r="E7" s="16">
        <v>19.858799999999999</v>
      </c>
      <c r="F7" s="11">
        <v>17937624</v>
      </c>
      <c r="G7" s="11">
        <v>19197491</v>
      </c>
      <c r="H7" s="11">
        <v>1265113</v>
      </c>
    </row>
    <row r="8" spans="1:8" ht="12" customHeight="1" x14ac:dyDescent="0.25">
      <c r="A8" s="2" t="str">
        <f>"Nov "&amp;RIGHT(A6,4)-1</f>
        <v>Nov 2023</v>
      </c>
      <c r="B8" s="11">
        <v>330636823</v>
      </c>
      <c r="C8" s="11">
        <v>478774115</v>
      </c>
      <c r="D8" s="11">
        <v>27910255</v>
      </c>
      <c r="E8" s="16">
        <v>17.1541</v>
      </c>
      <c r="F8" s="11">
        <v>16423845</v>
      </c>
      <c r="G8" s="11">
        <v>17591982</v>
      </c>
      <c r="H8" s="11">
        <v>1408005</v>
      </c>
    </row>
    <row r="9" spans="1:8" ht="12" customHeight="1" x14ac:dyDescent="0.25">
      <c r="A9" s="2" t="str">
        <f>"Dec "&amp;RIGHT(A6,4)-1</f>
        <v>Dec 2023</v>
      </c>
      <c r="B9" s="11">
        <v>259823712</v>
      </c>
      <c r="C9" s="11">
        <v>380156458</v>
      </c>
      <c r="D9" s="11">
        <v>28157841</v>
      </c>
      <c r="E9" s="16">
        <v>13.5009</v>
      </c>
      <c r="F9" s="11">
        <v>12678659</v>
      </c>
      <c r="G9" s="11">
        <v>13596682</v>
      </c>
      <c r="H9" s="11">
        <v>1298901</v>
      </c>
    </row>
    <row r="10" spans="1:8" ht="12" customHeight="1" x14ac:dyDescent="0.25">
      <c r="A10" s="2" t="str">
        <f>"Jan "&amp;RIGHT(A6,4)</f>
        <v>Jan 2024</v>
      </c>
      <c r="B10" s="11">
        <v>321577849</v>
      </c>
      <c r="C10" s="11">
        <v>468714015</v>
      </c>
      <c r="D10" s="11">
        <v>27384062</v>
      </c>
      <c r="E10" s="16">
        <v>17.116299999999999</v>
      </c>
      <c r="F10" s="11">
        <v>16075498</v>
      </c>
      <c r="G10" s="11">
        <v>17275345</v>
      </c>
      <c r="H10" s="11">
        <v>1297248</v>
      </c>
    </row>
    <row r="11" spans="1:8" ht="12" customHeight="1" x14ac:dyDescent="0.25">
      <c r="A11" s="2" t="str">
        <f>"Feb "&amp;RIGHT(A6,4)</f>
        <v>Feb 2024</v>
      </c>
      <c r="B11" s="11">
        <v>367131422</v>
      </c>
      <c r="C11" s="11">
        <v>526471670</v>
      </c>
      <c r="D11" s="11">
        <v>27998346</v>
      </c>
      <c r="E11" s="16">
        <v>18.803699999999999</v>
      </c>
      <c r="F11" s="11">
        <v>17987932</v>
      </c>
      <c r="G11" s="11">
        <v>19236818</v>
      </c>
      <c r="H11" s="11">
        <v>1338174</v>
      </c>
    </row>
    <row r="12" spans="1:8" ht="12" customHeight="1" x14ac:dyDescent="0.25">
      <c r="A12" s="2" t="str">
        <f>"Mar "&amp;RIGHT(A6,4)</f>
        <v>Mar 2024</v>
      </c>
      <c r="B12" s="11">
        <v>320548257</v>
      </c>
      <c r="C12" s="11">
        <v>463930337</v>
      </c>
      <c r="D12" s="11">
        <v>27492895</v>
      </c>
      <c r="E12" s="16">
        <v>16.874600000000001</v>
      </c>
      <c r="F12" s="11">
        <v>16247059</v>
      </c>
      <c r="G12" s="11">
        <v>17655814</v>
      </c>
      <c r="H12" s="11">
        <v>1114291</v>
      </c>
    </row>
    <row r="13" spans="1:8" ht="12" customHeight="1" x14ac:dyDescent="0.25">
      <c r="A13" s="2" t="str">
        <f>"Apr "&amp;RIGHT(A6,4)</f>
        <v>Apr 2024</v>
      </c>
      <c r="B13" s="11">
        <v>369919312</v>
      </c>
      <c r="C13" s="11">
        <v>533570754</v>
      </c>
      <c r="D13" s="11">
        <v>27717462</v>
      </c>
      <c r="E13" s="16">
        <v>19.250299999999999</v>
      </c>
      <c r="F13" s="11">
        <v>17253441</v>
      </c>
      <c r="G13" s="11">
        <v>18452110</v>
      </c>
      <c r="H13" s="11">
        <v>1383511</v>
      </c>
    </row>
    <row r="14" spans="1:8" ht="12" customHeight="1" x14ac:dyDescent="0.25">
      <c r="A14" s="2" t="str">
        <f>"May "&amp;RIGHT(A6,4)</f>
        <v>May 2024</v>
      </c>
      <c r="B14" s="11">
        <v>353565348</v>
      </c>
      <c r="C14" s="11">
        <v>514847119</v>
      </c>
      <c r="D14" s="11">
        <v>26568994</v>
      </c>
      <c r="E14" s="16">
        <v>19.377700000000001</v>
      </c>
      <c r="F14" s="11">
        <v>15599247</v>
      </c>
      <c r="G14" s="11">
        <v>16791090</v>
      </c>
      <c r="H14" s="11">
        <v>1173298</v>
      </c>
    </row>
    <row r="15" spans="1:8" ht="12" customHeight="1" x14ac:dyDescent="0.25">
      <c r="A15" s="2" t="str">
        <f>"Jun "&amp;RIGHT(A6,4)</f>
        <v>Jun 2024</v>
      </c>
      <c r="B15" s="11">
        <v>67333255</v>
      </c>
      <c r="C15" s="11">
        <v>95007977</v>
      </c>
      <c r="D15" s="11">
        <v>9657898</v>
      </c>
      <c r="E15" s="16">
        <v>9.8373000000000008</v>
      </c>
      <c r="F15" s="11">
        <v>4002198</v>
      </c>
      <c r="G15" s="11">
        <v>4466578</v>
      </c>
      <c r="H15" s="11">
        <v>700374</v>
      </c>
    </row>
    <row r="16" spans="1:8" ht="12" customHeight="1" x14ac:dyDescent="0.25">
      <c r="A16" s="2" t="str">
        <f>"Jul "&amp;RIGHT(A6,4)</f>
        <v>Jul 2024</v>
      </c>
      <c r="B16" s="11">
        <v>15085218</v>
      </c>
      <c r="C16" s="11">
        <v>18082157</v>
      </c>
      <c r="D16" s="11">
        <v>1424738</v>
      </c>
      <c r="E16" s="16">
        <v>12.691599999999999</v>
      </c>
      <c r="F16" s="11">
        <v>1692420</v>
      </c>
      <c r="G16" s="11">
        <v>1901614</v>
      </c>
      <c r="H16" s="11">
        <v>141803</v>
      </c>
    </row>
    <row r="17" spans="1:10" ht="12" customHeight="1" x14ac:dyDescent="0.25">
      <c r="A17" s="2" t="str">
        <f>"Aug "&amp;RIGHT(A6,4)</f>
        <v>Aug 2024</v>
      </c>
      <c r="B17" s="11">
        <v>216157211</v>
      </c>
      <c r="C17" s="11">
        <v>283906253</v>
      </c>
      <c r="D17" s="11">
        <v>20915468</v>
      </c>
      <c r="E17" s="16">
        <v>13.574</v>
      </c>
      <c r="F17" s="11">
        <v>8144978</v>
      </c>
      <c r="G17" s="11">
        <v>8623439</v>
      </c>
      <c r="H17" s="11">
        <v>635561</v>
      </c>
    </row>
    <row r="18" spans="1:10" ht="12" customHeight="1" x14ac:dyDescent="0.25">
      <c r="A18" s="2" t="str">
        <f>"Sep "&amp;RIGHT(A6,4)</f>
        <v>Sep 2024</v>
      </c>
      <c r="B18" s="11">
        <v>374525525</v>
      </c>
      <c r="C18" s="11">
        <v>540526680</v>
      </c>
      <c r="D18" s="11">
        <v>27991983</v>
      </c>
      <c r="E18" s="16">
        <v>19.310099999999998</v>
      </c>
      <c r="F18" s="11">
        <v>15164006</v>
      </c>
      <c r="G18" s="11">
        <v>16273797</v>
      </c>
      <c r="H18" s="11">
        <v>1172840</v>
      </c>
    </row>
    <row r="19" spans="1:10" ht="12" customHeight="1" x14ac:dyDescent="0.25">
      <c r="A19" s="12" t="s">
        <v>55</v>
      </c>
      <c r="B19" s="13">
        <v>3381118116</v>
      </c>
      <c r="C19" s="13">
        <v>4858407185</v>
      </c>
      <c r="D19" s="13">
        <v>27682218.666700002</v>
      </c>
      <c r="E19" s="17">
        <v>171.0838</v>
      </c>
      <c r="F19" s="13">
        <v>159206907</v>
      </c>
      <c r="G19" s="13">
        <v>171062760</v>
      </c>
      <c r="H19" s="13">
        <v>1272375.6666999999</v>
      </c>
    </row>
    <row r="20" spans="1:10" ht="12" customHeight="1" x14ac:dyDescent="0.25">
      <c r="A20" s="14" t="s">
        <v>424</v>
      </c>
      <c r="B20" s="15">
        <v>3381118116</v>
      </c>
      <c r="C20" s="15">
        <v>4858407185</v>
      </c>
      <c r="D20" s="15">
        <v>27682218.666700002</v>
      </c>
      <c r="E20" s="18">
        <v>171.0838</v>
      </c>
      <c r="F20" s="15">
        <v>159206907</v>
      </c>
      <c r="G20" s="15">
        <v>171062760</v>
      </c>
      <c r="H20" s="15">
        <v>1272375.6666999999</v>
      </c>
    </row>
    <row r="21" spans="1:10" ht="12" customHeight="1" x14ac:dyDescent="0.25">
      <c r="A21" s="3" t="str">
        <f>"FY "&amp;RIGHT(A6,4)+1</f>
        <v>FY 2025</v>
      </c>
    </row>
    <row r="22" spans="1:10" ht="12" customHeight="1" x14ac:dyDescent="0.25">
      <c r="A22" s="2" t="str">
        <f>"Oct "&amp;RIGHT(A6,4)</f>
        <v>Oct 2024</v>
      </c>
      <c r="B22" s="11">
        <v>395341918</v>
      </c>
      <c r="C22" s="11">
        <v>575073911</v>
      </c>
      <c r="D22" s="11">
        <v>28386249</v>
      </c>
      <c r="E22" s="16">
        <v>20.258700000000001</v>
      </c>
      <c r="F22" s="11">
        <v>17636530</v>
      </c>
      <c r="G22" s="11">
        <v>18731299</v>
      </c>
      <c r="H22" s="11">
        <v>1253402</v>
      </c>
      <c r="J22" s="84"/>
    </row>
    <row r="23" spans="1:10" ht="12" customHeight="1" x14ac:dyDescent="0.25">
      <c r="A23" s="2" t="str">
        <f>"Nov "&amp;RIGHT(A6,4)</f>
        <v>Nov 2024</v>
      </c>
      <c r="B23" s="11">
        <v>306605841</v>
      </c>
      <c r="C23" s="11">
        <v>445635297</v>
      </c>
      <c r="D23" s="11">
        <v>28253950</v>
      </c>
      <c r="E23" s="16">
        <v>15.7738</v>
      </c>
      <c r="F23" s="11">
        <v>14394491</v>
      </c>
      <c r="G23" s="11">
        <v>15300292</v>
      </c>
      <c r="H23" s="11">
        <v>1336766</v>
      </c>
      <c r="J23" s="84"/>
    </row>
    <row r="24" spans="1:10" ht="12" customHeight="1" x14ac:dyDescent="0.25">
      <c r="A24" s="2" t="str">
        <f>"Dec "&amp;RIGHT(A6,4)</f>
        <v>Dec 2024</v>
      </c>
      <c r="B24" s="11">
        <v>280445873</v>
      </c>
      <c r="C24" s="11">
        <v>406403210</v>
      </c>
      <c r="D24" s="11">
        <v>27829549</v>
      </c>
      <c r="E24" s="16">
        <v>14.6038</v>
      </c>
      <c r="F24" s="11">
        <v>13557562</v>
      </c>
      <c r="G24" s="11">
        <v>14389411</v>
      </c>
      <c r="H24" s="11">
        <v>1357477</v>
      </c>
      <c r="J24" s="84"/>
    </row>
    <row r="25" spans="1:10" ht="12" customHeight="1" x14ac:dyDescent="0.25">
      <c r="A25" s="2" t="str">
        <f>"Jan "&amp;RIGHT(A6,4)+1</f>
        <v>Jan 2025</v>
      </c>
      <c r="B25" s="11">
        <v>316958519</v>
      </c>
      <c r="C25" s="11">
        <v>469122521</v>
      </c>
      <c r="D25" s="11">
        <v>27623387</v>
      </c>
      <c r="E25" s="16">
        <v>16.9953</v>
      </c>
      <c r="F25" s="11">
        <v>15946627</v>
      </c>
      <c r="G25" s="11">
        <v>16942760</v>
      </c>
      <c r="H25" s="11">
        <v>1312770</v>
      </c>
      <c r="J25" s="84"/>
    </row>
    <row r="26" spans="1:10" ht="12" customHeight="1" x14ac:dyDescent="0.25">
      <c r="A26" s="2" t="str">
        <f>"Feb "&amp;RIGHT(A6,4)+1</f>
        <v>Feb 2025</v>
      </c>
      <c r="B26" s="11">
        <v>334019223</v>
      </c>
      <c r="C26" s="11">
        <v>478129956</v>
      </c>
      <c r="D26" s="11">
        <v>27763820</v>
      </c>
      <c r="E26" s="16">
        <v>17.221399999999999</v>
      </c>
      <c r="F26" s="11">
        <v>16245186</v>
      </c>
      <c r="G26" s="11">
        <v>17373223</v>
      </c>
      <c r="H26" s="11">
        <v>1333661</v>
      </c>
      <c r="J26" s="84"/>
    </row>
    <row r="27" spans="1:10" ht="12" customHeight="1" x14ac:dyDescent="0.25">
      <c r="A27" s="2" t="str">
        <f>"Mar "&amp;RIGHT(A6,4)+1</f>
        <v>Mar 2025</v>
      </c>
      <c r="B27" s="11">
        <v>336267416</v>
      </c>
      <c r="C27" s="11">
        <v>487895098</v>
      </c>
      <c r="D27" s="11">
        <v>27644599</v>
      </c>
      <c r="E27" s="16">
        <v>17.648299999999999</v>
      </c>
      <c r="F27" s="11">
        <v>17283719</v>
      </c>
      <c r="G27" s="11">
        <v>18349782</v>
      </c>
      <c r="H27" s="11">
        <v>1428204</v>
      </c>
      <c r="J27" s="84"/>
    </row>
    <row r="28" spans="1:10" ht="12" customHeight="1" x14ac:dyDescent="0.25">
      <c r="A28" s="2" t="str">
        <f>"Apr "&amp;RIGHT(A6,4)+1</f>
        <v>Apr 2025</v>
      </c>
      <c r="B28" s="11">
        <v>364064525</v>
      </c>
      <c r="C28" s="11">
        <v>524604244</v>
      </c>
      <c r="D28" s="11">
        <v>28012619</v>
      </c>
      <c r="E28" s="16">
        <v>18.727599999999999</v>
      </c>
      <c r="F28" s="11">
        <v>16953134</v>
      </c>
      <c r="G28" s="11">
        <v>17928263</v>
      </c>
      <c r="H28" s="11">
        <v>1454913</v>
      </c>
      <c r="J28" s="84"/>
    </row>
    <row r="29" spans="1:10" ht="12" customHeight="1" x14ac:dyDescent="0.25">
      <c r="A29" s="2" t="str">
        <f>"May "&amp;RIGHT(A6,4)+1</f>
        <v>May 2025</v>
      </c>
      <c r="B29" s="11">
        <v>344934594</v>
      </c>
      <c r="C29" s="11">
        <v>502804098</v>
      </c>
      <c r="D29" s="11">
        <v>26594926</v>
      </c>
      <c r="E29" s="16">
        <v>18.915600000000001</v>
      </c>
      <c r="F29" s="11">
        <v>15460636</v>
      </c>
      <c r="G29" s="11">
        <v>16428524</v>
      </c>
      <c r="H29" s="11">
        <v>1221778</v>
      </c>
      <c r="J29" s="84"/>
    </row>
    <row r="30" spans="1:10" ht="12" customHeight="1" x14ac:dyDescent="0.25">
      <c r="A30" s="2" t="str">
        <f>"Jun "&amp;RIGHT(A6,4)+1</f>
        <v>Jun 2025</v>
      </c>
      <c r="B30" s="11">
        <v>63231110</v>
      </c>
      <c r="C30" s="11">
        <v>107861039</v>
      </c>
      <c r="D30" s="11">
        <v>10851493</v>
      </c>
      <c r="E30" s="16">
        <v>9.9314</v>
      </c>
      <c r="F30" s="11">
        <v>4355173</v>
      </c>
      <c r="G30" s="11">
        <v>4661225</v>
      </c>
      <c r="H30" s="11">
        <v>609603</v>
      </c>
      <c r="J30" s="84"/>
    </row>
    <row r="31" spans="1:10" ht="12" customHeight="1" x14ac:dyDescent="0.25">
      <c r="A31" s="2" t="str">
        <f>"Jul "&amp;RIGHT(A6,4)+1</f>
        <v>Jul 2025</v>
      </c>
      <c r="B31" s="11">
        <v>8697238</v>
      </c>
      <c r="C31" s="11">
        <v>19335228</v>
      </c>
      <c r="D31" s="11">
        <v>1774550</v>
      </c>
      <c r="E31" s="16">
        <v>9.6173000000000002</v>
      </c>
      <c r="F31" s="11">
        <v>1708887</v>
      </c>
      <c r="G31" s="11">
        <v>1770320</v>
      </c>
      <c r="H31" s="11">
        <v>159375</v>
      </c>
      <c r="J31" s="84"/>
    </row>
    <row r="32" spans="1:10" ht="12" customHeight="1" x14ac:dyDescent="0.25">
      <c r="A32" s="2" t="str">
        <f>"Aug "&amp;RIGHT(A6,4)+1</f>
        <v>Aug 2025</v>
      </c>
      <c r="B32" s="11">
        <v>216851744</v>
      </c>
      <c r="C32" s="11">
        <v>276155820</v>
      </c>
      <c r="D32" s="11">
        <v>20632048</v>
      </c>
      <c r="E32" s="16">
        <v>13.4253</v>
      </c>
      <c r="F32" s="11">
        <v>7776975</v>
      </c>
      <c r="G32" s="11">
        <v>8224126</v>
      </c>
      <c r="H32" s="11">
        <v>607873</v>
      </c>
      <c r="J32" s="84"/>
    </row>
    <row r="33" spans="1:10" ht="12" customHeight="1" x14ac:dyDescent="0.25">
      <c r="A33" s="2" t="str">
        <f>"Sep "&amp;RIGHT(A6,4)+1</f>
        <v>Sep 2025</v>
      </c>
      <c r="B33" s="11">
        <v>390139985</v>
      </c>
      <c r="C33" s="11">
        <v>549574914</v>
      </c>
      <c r="D33" s="11">
        <v>27173466</v>
      </c>
      <c r="E33" s="16">
        <v>20.224900000000002</v>
      </c>
      <c r="F33" s="11">
        <v>12796279</v>
      </c>
      <c r="G33" s="11">
        <v>16826172</v>
      </c>
      <c r="H33" s="11">
        <v>1132634</v>
      </c>
      <c r="J33" s="84"/>
    </row>
    <row r="34" spans="1:10" ht="12" customHeight="1" x14ac:dyDescent="0.25">
      <c r="A34" s="12" t="s">
        <v>55</v>
      </c>
      <c r="B34" s="13">
        <v>3357557986</v>
      </c>
      <c r="C34" s="13">
        <v>4842595336</v>
      </c>
      <c r="D34" s="13">
        <v>27698062.777777776</v>
      </c>
      <c r="E34" s="17">
        <v>170.30080000000001</v>
      </c>
      <c r="F34" s="13">
        <v>154115199</v>
      </c>
      <c r="G34" s="13">
        <v>166925397</v>
      </c>
      <c r="H34" s="13">
        <v>1314622.7777777778</v>
      </c>
      <c r="J34" s="86"/>
    </row>
    <row r="35" spans="1:10" ht="12" customHeight="1" x14ac:dyDescent="0.25">
      <c r="A35" s="14" t="str">
        <f>"Total "&amp;MID(A20,7,LEN(A20)-13)&amp;" Months"</f>
        <v>Total 12 Months</v>
      </c>
      <c r="B35" s="15">
        <v>3357557986</v>
      </c>
      <c r="C35" s="15">
        <v>4842595336</v>
      </c>
      <c r="D35" s="15">
        <v>27698062.777777776</v>
      </c>
      <c r="E35" s="18">
        <v>170.30080000000001</v>
      </c>
      <c r="F35" s="15">
        <v>154115199</v>
      </c>
      <c r="G35" s="15">
        <v>166925397</v>
      </c>
      <c r="H35" s="15">
        <v>1314622.7777777778</v>
      </c>
    </row>
    <row r="36" spans="1:10" ht="12" customHeight="1" x14ac:dyDescent="0.25">
      <c r="A36" s="89"/>
      <c r="B36" s="89"/>
      <c r="C36" s="89"/>
      <c r="D36" s="89"/>
      <c r="E36" s="89"/>
      <c r="F36" s="89"/>
      <c r="G36" s="89"/>
      <c r="H36" s="89"/>
    </row>
    <row r="37" spans="1:10" ht="101.5" customHeight="1" x14ac:dyDescent="0.25">
      <c r="A37" s="91" t="s">
        <v>434</v>
      </c>
      <c r="B37" s="91"/>
      <c r="C37" s="91"/>
      <c r="D37" s="91"/>
      <c r="E37" s="91"/>
      <c r="F37" s="91"/>
      <c r="G37" s="91"/>
      <c r="H37" s="91"/>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topLeftCell="A20" workbookViewId="0">
      <selection sqref="A1:K1"/>
    </sheetView>
  </sheetViews>
  <sheetFormatPr defaultRowHeight="12.5" x14ac:dyDescent="0.25"/>
  <cols>
    <col min="1" max="8" width="11.453125" customWidth="1"/>
    <col min="9" max="9" width="13.453125" customWidth="1"/>
    <col min="10" max="12" width="11.453125" customWidth="1"/>
  </cols>
  <sheetData>
    <row r="1" spans="1:12" ht="12" customHeight="1" x14ac:dyDescent="0.25">
      <c r="A1" s="96" t="s">
        <v>427</v>
      </c>
      <c r="B1" s="96"/>
      <c r="C1" s="96"/>
      <c r="D1" s="96"/>
      <c r="E1" s="96"/>
      <c r="F1" s="96"/>
      <c r="G1" s="96"/>
      <c r="H1" s="96"/>
      <c r="I1" s="96"/>
      <c r="J1" s="96"/>
      <c r="K1" s="96"/>
      <c r="L1" s="83">
        <v>46003</v>
      </c>
    </row>
    <row r="2" spans="1:12" ht="12" customHeight="1" x14ac:dyDescent="0.25">
      <c r="A2" s="98" t="s">
        <v>84</v>
      </c>
      <c r="B2" s="98"/>
      <c r="C2" s="98"/>
      <c r="D2" s="98"/>
      <c r="E2" s="98"/>
      <c r="F2" s="98"/>
      <c r="G2" s="98"/>
      <c r="H2" s="98"/>
      <c r="I2" s="98"/>
      <c r="J2" s="98"/>
      <c r="K2" s="98"/>
      <c r="L2" s="1"/>
    </row>
    <row r="3" spans="1:12" ht="24" customHeight="1" x14ac:dyDescent="0.25">
      <c r="A3" s="100" t="s">
        <v>50</v>
      </c>
      <c r="B3" s="95" t="s">
        <v>85</v>
      </c>
      <c r="C3" s="95"/>
      <c r="D3" s="93"/>
      <c r="E3" s="95" t="s">
        <v>199</v>
      </c>
      <c r="F3" s="95"/>
      <c r="G3" s="95"/>
      <c r="H3" s="93"/>
      <c r="I3" s="92" t="s">
        <v>405</v>
      </c>
      <c r="J3" s="92" t="s">
        <v>406</v>
      </c>
      <c r="K3" s="92" t="s">
        <v>407</v>
      </c>
      <c r="L3" s="94" t="s">
        <v>58</v>
      </c>
    </row>
    <row r="4" spans="1:12" ht="24" customHeight="1" x14ac:dyDescent="0.25">
      <c r="A4" s="101"/>
      <c r="B4" s="10" t="s">
        <v>78</v>
      </c>
      <c r="C4" s="10" t="s">
        <v>79</v>
      </c>
      <c r="D4" s="10" t="s">
        <v>55</v>
      </c>
      <c r="E4" s="10" t="s">
        <v>86</v>
      </c>
      <c r="F4" s="10" t="s">
        <v>200</v>
      </c>
      <c r="G4" s="10" t="s">
        <v>329</v>
      </c>
      <c r="H4" s="10" t="s">
        <v>55</v>
      </c>
      <c r="I4" s="102"/>
      <c r="J4" s="93"/>
      <c r="K4" s="93"/>
      <c r="L4" s="95"/>
    </row>
    <row r="5" spans="1:12" ht="12" customHeight="1" x14ac:dyDescent="0.25">
      <c r="A5" s="1"/>
      <c r="B5" s="89" t="str">
        <f>REPT("-",108)&amp;" Dollars "&amp;REPT("-",108)</f>
        <v>------------------------------------------------------------------------------------------------------------ Dollars ------------------------------------------------------------------------------------------------------------</v>
      </c>
      <c r="C5" s="89"/>
      <c r="D5" s="89"/>
      <c r="E5" s="89"/>
      <c r="F5" s="89"/>
      <c r="G5" s="89"/>
      <c r="H5" s="89"/>
      <c r="I5" s="89"/>
      <c r="J5" s="89"/>
      <c r="K5" s="89"/>
      <c r="L5" s="89"/>
    </row>
    <row r="6" spans="1:12" ht="12" customHeight="1" x14ac:dyDescent="0.25">
      <c r="A6" s="3" t="s">
        <v>423</v>
      </c>
    </row>
    <row r="7" spans="1:12" ht="12" customHeight="1" x14ac:dyDescent="0.25">
      <c r="A7" s="2" t="str">
        <f>"Oct "&amp;RIGHT(A6,4)-1</f>
        <v>Oct 2023</v>
      </c>
      <c r="B7" s="11">
        <v>1481858027.95</v>
      </c>
      <c r="C7" s="11">
        <v>63607409.890000001</v>
      </c>
      <c r="D7" s="11">
        <v>1545465437.8399999</v>
      </c>
      <c r="E7" s="11">
        <v>222735296.43000001</v>
      </c>
      <c r="F7" s="11">
        <v>7696283.6799999997</v>
      </c>
      <c r="G7" s="11">
        <v>44294294.240000002</v>
      </c>
      <c r="H7" s="11">
        <v>274725874.35000002</v>
      </c>
      <c r="I7" s="11" t="s">
        <v>422</v>
      </c>
      <c r="J7" s="11">
        <v>1820191312.1900001</v>
      </c>
      <c r="K7" s="11">
        <v>198953206.04499999</v>
      </c>
      <c r="L7" s="11">
        <v>2019144518.2349999</v>
      </c>
    </row>
    <row r="8" spans="1:12" ht="12" customHeight="1" x14ac:dyDescent="0.25">
      <c r="A8" s="2" t="str">
        <f>"Nov "&amp;RIGHT(A6,4)-1</f>
        <v>Nov 2023</v>
      </c>
      <c r="B8" s="11">
        <v>1277216167.8599999</v>
      </c>
      <c r="C8" s="11">
        <v>55508873.850000001</v>
      </c>
      <c r="D8" s="11">
        <v>1332725041.71</v>
      </c>
      <c r="E8" s="11">
        <v>192388702.74000001</v>
      </c>
      <c r="F8" s="11">
        <v>6612736.46</v>
      </c>
      <c r="G8" s="11">
        <v>38248736.079999998</v>
      </c>
      <c r="H8" s="11">
        <v>237250175.28</v>
      </c>
      <c r="I8" s="11" t="s">
        <v>422</v>
      </c>
      <c r="J8" s="11">
        <v>1569975216.99</v>
      </c>
      <c r="K8" s="11">
        <v>155565819</v>
      </c>
      <c r="L8" s="11">
        <v>1725541035.99</v>
      </c>
    </row>
    <row r="9" spans="1:12" ht="12" customHeight="1" x14ac:dyDescent="0.25">
      <c r="A9" s="2" t="str">
        <f>"Dec "&amp;RIGHT(A6,4)-1</f>
        <v>Dec 2023</v>
      </c>
      <c r="B9" s="11">
        <v>1011720590.9299999</v>
      </c>
      <c r="C9" s="11">
        <v>42889328.68</v>
      </c>
      <c r="D9" s="11">
        <v>1054609919.61</v>
      </c>
      <c r="E9" s="11">
        <v>152666912.63999999</v>
      </c>
      <c r="F9" s="11">
        <v>5196474.24</v>
      </c>
      <c r="G9" s="11">
        <v>30332166</v>
      </c>
      <c r="H9" s="11">
        <v>188195552.88</v>
      </c>
      <c r="I9" s="11" t="s">
        <v>422</v>
      </c>
      <c r="J9" s="11">
        <v>1242805472.49</v>
      </c>
      <c r="K9" s="11">
        <v>123373145.34</v>
      </c>
      <c r="L9" s="11">
        <v>1366178617.8299999</v>
      </c>
    </row>
    <row r="10" spans="1:12" ht="12" customHeight="1" x14ac:dyDescent="0.25">
      <c r="A10" s="2" t="str">
        <f>"Jan "&amp;RIGHT(A6,4)</f>
        <v>Jan 2024</v>
      </c>
      <c r="B10" s="11">
        <v>1253985014.4100001</v>
      </c>
      <c r="C10" s="11">
        <v>52491208.799999997</v>
      </c>
      <c r="D10" s="11">
        <v>1306476223.21</v>
      </c>
      <c r="E10" s="11">
        <v>188305042.72</v>
      </c>
      <c r="F10" s="11">
        <v>6431556.9800000004</v>
      </c>
      <c r="G10" s="11">
        <v>37401217.039999999</v>
      </c>
      <c r="H10" s="11">
        <v>232137816.74000001</v>
      </c>
      <c r="I10" s="11" t="s">
        <v>422</v>
      </c>
      <c r="J10" s="11">
        <v>1538614039.95</v>
      </c>
      <c r="K10" s="11">
        <v>168706732.845</v>
      </c>
      <c r="L10" s="11">
        <v>1707320772.7950001</v>
      </c>
    </row>
    <row r="11" spans="1:12" ht="12" customHeight="1" x14ac:dyDescent="0.25">
      <c r="A11" s="2" t="str">
        <f>"Feb "&amp;RIGHT(A6,4)</f>
        <v>Feb 2024</v>
      </c>
      <c r="B11" s="11">
        <v>1424479049.5899999</v>
      </c>
      <c r="C11" s="11">
        <v>58898222.359999999</v>
      </c>
      <c r="D11" s="11">
        <v>1483377271.95</v>
      </c>
      <c r="E11" s="11">
        <v>211562274.72</v>
      </c>
      <c r="F11" s="11">
        <v>7342628.4400000004</v>
      </c>
      <c r="G11" s="11">
        <v>42007141.200000003</v>
      </c>
      <c r="H11" s="11">
        <v>260912044.36000001</v>
      </c>
      <c r="I11" s="11" t="s">
        <v>422</v>
      </c>
      <c r="J11" s="11">
        <v>1744289316.3099999</v>
      </c>
      <c r="K11" s="11">
        <v>123011419.87</v>
      </c>
      <c r="L11" s="11">
        <v>1867300736.1800001</v>
      </c>
    </row>
    <row r="12" spans="1:12" ht="12" customHeight="1" x14ac:dyDescent="0.25">
      <c r="A12" s="2" t="str">
        <f>"Mar "&amp;RIGHT(A6,4)</f>
        <v>Mar 2024</v>
      </c>
      <c r="B12" s="11">
        <v>1253882632.0699999</v>
      </c>
      <c r="C12" s="11">
        <v>49878746.799999997</v>
      </c>
      <c r="D12" s="11">
        <v>1303761378.8699999</v>
      </c>
      <c r="E12" s="11">
        <v>186316600</v>
      </c>
      <c r="F12" s="11">
        <v>6410965.1399999997</v>
      </c>
      <c r="G12" s="11">
        <v>37025618.32</v>
      </c>
      <c r="H12" s="11">
        <v>229753183.46000001</v>
      </c>
      <c r="I12" s="11" t="s">
        <v>422</v>
      </c>
      <c r="J12" s="11">
        <v>1533514562.3299999</v>
      </c>
      <c r="K12" s="11">
        <v>110125181.42</v>
      </c>
      <c r="L12" s="11">
        <v>1643639743.75</v>
      </c>
    </row>
    <row r="13" spans="1:12" ht="12" customHeight="1" x14ac:dyDescent="0.25">
      <c r="A13" s="2" t="str">
        <f>"Apr "&amp;RIGHT(A6,4)</f>
        <v>Apr 2024</v>
      </c>
      <c r="B13" s="11">
        <v>1445462471.3299999</v>
      </c>
      <c r="C13" s="11">
        <v>58695944.700000003</v>
      </c>
      <c r="D13" s="11">
        <v>1504158416.03</v>
      </c>
      <c r="E13" s="11">
        <v>214486576.66999999</v>
      </c>
      <c r="F13" s="11">
        <v>7398386.2400000002</v>
      </c>
      <c r="G13" s="11">
        <v>42626992.479999997</v>
      </c>
      <c r="H13" s="11">
        <v>264511955.38999999</v>
      </c>
      <c r="I13" s="11" t="s">
        <v>422</v>
      </c>
      <c r="J13" s="11">
        <v>1768670371.4200001</v>
      </c>
      <c r="K13" s="11">
        <v>74672831.844999999</v>
      </c>
      <c r="L13" s="11">
        <v>1843343203.2650001</v>
      </c>
    </row>
    <row r="14" spans="1:12" ht="12" customHeight="1" x14ac:dyDescent="0.25">
      <c r="A14" s="2" t="str">
        <f>"May "&amp;RIGHT(A6,4)</f>
        <v>May 2024</v>
      </c>
      <c r="B14" s="11">
        <v>1394293664.71</v>
      </c>
      <c r="C14" s="11">
        <v>52534195.049999997</v>
      </c>
      <c r="D14" s="11">
        <v>1446827859.76</v>
      </c>
      <c r="E14" s="11">
        <v>206740283.18000001</v>
      </c>
      <c r="F14" s="11">
        <v>7071306.96</v>
      </c>
      <c r="G14" s="11">
        <v>41132486.560000002</v>
      </c>
      <c r="H14" s="11">
        <v>254944076.69999999</v>
      </c>
      <c r="I14" s="11" t="s">
        <v>422</v>
      </c>
      <c r="J14" s="11">
        <v>1701771936.46</v>
      </c>
      <c r="K14" s="11">
        <v>35531938.039999999</v>
      </c>
      <c r="L14" s="11">
        <v>1737303874.5</v>
      </c>
    </row>
    <row r="15" spans="1:12" ht="12" customHeight="1" x14ac:dyDescent="0.25">
      <c r="A15" s="2" t="str">
        <f>"Jun "&amp;RIGHT(A6,4)</f>
        <v>Jun 2024</v>
      </c>
      <c r="B15" s="11">
        <v>281800902.22000003</v>
      </c>
      <c r="C15" s="11">
        <v>5757661.7199999997</v>
      </c>
      <c r="D15" s="11">
        <v>287558563.94</v>
      </c>
      <c r="E15" s="11">
        <v>38045920.920000002</v>
      </c>
      <c r="F15" s="11">
        <v>1346665.1</v>
      </c>
      <c r="G15" s="11">
        <v>7591485.3600000003</v>
      </c>
      <c r="H15" s="11">
        <v>46984071.380000003</v>
      </c>
      <c r="I15" s="11" t="s">
        <v>422</v>
      </c>
      <c r="J15" s="11">
        <v>334542635.31999999</v>
      </c>
      <c r="K15" s="11">
        <v>38012462.950000003</v>
      </c>
      <c r="L15" s="11">
        <v>372555098.26999998</v>
      </c>
    </row>
    <row r="16" spans="1:12" ht="12" customHeight="1" x14ac:dyDescent="0.25">
      <c r="A16" s="2" t="str">
        <f>"Jul "&amp;RIGHT(A6,4)</f>
        <v>Jul 2024</v>
      </c>
      <c r="B16" s="11">
        <v>67715100</v>
      </c>
      <c r="C16" s="11">
        <v>624706.18999999994</v>
      </c>
      <c r="D16" s="11">
        <v>68339806.189999998</v>
      </c>
      <c r="E16" s="11">
        <v>7609688.8099999996</v>
      </c>
      <c r="F16" s="11">
        <v>301704.36</v>
      </c>
      <c r="G16" s="11">
        <v>1625306.13</v>
      </c>
      <c r="H16" s="11">
        <v>9536699.3000000007</v>
      </c>
      <c r="I16" s="11" t="s">
        <v>422</v>
      </c>
      <c r="J16" s="11">
        <v>77876505.489999995</v>
      </c>
      <c r="K16" s="11">
        <v>154690886.47999999</v>
      </c>
      <c r="L16" s="11">
        <v>232567391.97</v>
      </c>
    </row>
    <row r="17" spans="1:12" ht="12" customHeight="1" x14ac:dyDescent="0.25">
      <c r="A17" s="2" t="str">
        <f>"Aug "&amp;RIGHT(A6,4)</f>
        <v>Aug 2024</v>
      </c>
      <c r="B17" s="11">
        <v>863641157.83000004</v>
      </c>
      <c r="C17" s="11">
        <v>30413978.84</v>
      </c>
      <c r="D17" s="11">
        <v>894055136.66999996</v>
      </c>
      <c r="E17" s="11">
        <v>119837084.34999999</v>
      </c>
      <c r="F17" s="11">
        <v>4323144.22</v>
      </c>
      <c r="G17" s="11">
        <v>25527017.699999999</v>
      </c>
      <c r="H17" s="11">
        <v>149687246.27000001</v>
      </c>
      <c r="I17" s="11" t="s">
        <v>422</v>
      </c>
      <c r="J17" s="11">
        <v>1043742382.9400001</v>
      </c>
      <c r="K17" s="11">
        <v>193141459.02000001</v>
      </c>
      <c r="L17" s="11">
        <v>1236883841.96</v>
      </c>
    </row>
    <row r="18" spans="1:12" ht="12" customHeight="1" x14ac:dyDescent="0.25">
      <c r="A18" s="2" t="str">
        <f>"Sep "&amp;RIGHT(A6,4)</f>
        <v>Sep 2024</v>
      </c>
      <c r="B18" s="11">
        <v>1559944817.55</v>
      </c>
      <c r="C18" s="11">
        <v>59073141.909999996</v>
      </c>
      <c r="D18" s="11">
        <v>1619017959.46</v>
      </c>
      <c r="E18" s="11">
        <v>228048201.47</v>
      </c>
      <c r="F18" s="11">
        <v>7490510.5</v>
      </c>
      <c r="G18" s="11">
        <v>48596574.060000002</v>
      </c>
      <c r="H18" s="11">
        <v>284135286.02999997</v>
      </c>
      <c r="I18" s="11" t="s">
        <v>422</v>
      </c>
      <c r="J18" s="11">
        <v>1903153245.49</v>
      </c>
      <c r="K18" s="11">
        <v>178709046.84999999</v>
      </c>
      <c r="L18" s="11">
        <v>2081862292.3399999</v>
      </c>
    </row>
    <row r="19" spans="1:12" ht="12" customHeight="1" x14ac:dyDescent="0.25">
      <c r="A19" s="12" t="s">
        <v>55</v>
      </c>
      <c r="B19" s="13">
        <v>13315999596.450001</v>
      </c>
      <c r="C19" s="13">
        <v>530373418.79000002</v>
      </c>
      <c r="D19" s="13">
        <v>13846373015.24</v>
      </c>
      <c r="E19" s="13">
        <v>1968742584.6500001</v>
      </c>
      <c r="F19" s="13">
        <v>67622362.319999993</v>
      </c>
      <c r="G19" s="13">
        <v>396409035.17000002</v>
      </c>
      <c r="H19" s="13">
        <v>2432773982.1399999</v>
      </c>
      <c r="I19" s="13" t="s">
        <v>422</v>
      </c>
      <c r="J19" s="13">
        <v>16279146997.379999</v>
      </c>
      <c r="K19" s="13">
        <v>1554494129.7049999</v>
      </c>
      <c r="L19" s="13">
        <v>17833641127.084999</v>
      </c>
    </row>
    <row r="20" spans="1:12" ht="12" customHeight="1" x14ac:dyDescent="0.25">
      <c r="A20" s="14" t="s">
        <v>424</v>
      </c>
      <c r="B20" s="15">
        <v>13315999596.450001</v>
      </c>
      <c r="C20" s="15">
        <v>530373418.79000002</v>
      </c>
      <c r="D20" s="15">
        <v>13846373015.24</v>
      </c>
      <c r="E20" s="15">
        <v>1968742584.6500001</v>
      </c>
      <c r="F20" s="15">
        <v>67622362.319999993</v>
      </c>
      <c r="G20" s="15">
        <v>396409035.17000002</v>
      </c>
      <c r="H20" s="15">
        <v>2432773982.1399999</v>
      </c>
      <c r="I20" s="15" t="s">
        <v>422</v>
      </c>
      <c r="J20" s="15">
        <v>16279146997.379999</v>
      </c>
      <c r="K20" s="15">
        <v>1554494129.7049999</v>
      </c>
      <c r="L20" s="15">
        <v>17833641127.084999</v>
      </c>
    </row>
    <row r="21" spans="1:12" ht="12" customHeight="1" x14ac:dyDescent="0.25">
      <c r="A21" s="3" t="str">
        <f>"FY "&amp;RIGHT(A6,4)+1</f>
        <v>FY 2025</v>
      </c>
    </row>
    <row r="22" spans="1:12" ht="12" customHeight="1" x14ac:dyDescent="0.25">
      <c r="A22" s="2" t="str">
        <f>"Oct "&amp;RIGHT(A6,4)</f>
        <v>Oct 2024</v>
      </c>
      <c r="B22" s="11">
        <v>1636510140.73</v>
      </c>
      <c r="C22" s="11">
        <v>59765598.549999997</v>
      </c>
      <c r="D22" s="11">
        <v>1696275739.28</v>
      </c>
      <c r="E22" s="11">
        <v>242556801.80000001</v>
      </c>
      <c r="F22" s="11">
        <v>7906838.3600000003</v>
      </c>
      <c r="G22" s="11">
        <v>51704086.5</v>
      </c>
      <c r="H22" s="11">
        <v>302167726.66000003</v>
      </c>
      <c r="I22" s="11">
        <v>83577.789999999994</v>
      </c>
      <c r="J22" s="11">
        <v>1998527043.73</v>
      </c>
      <c r="K22" s="11">
        <v>227193569.19999999</v>
      </c>
      <c r="L22" s="11">
        <v>2225720612.9299998</v>
      </c>
    </row>
    <row r="23" spans="1:12" ht="12" customHeight="1" x14ac:dyDescent="0.25">
      <c r="A23" s="2" t="str">
        <f>"Nov "&amp;RIGHT(A6,4)</f>
        <v>Nov 2024</v>
      </c>
      <c r="B23" s="11">
        <v>1269724568.24</v>
      </c>
      <c r="C23" s="11">
        <v>46674345.259999998</v>
      </c>
      <c r="D23" s="11">
        <v>1316398913.5</v>
      </c>
      <c r="E23" s="11">
        <v>187904030.47</v>
      </c>
      <c r="F23" s="11">
        <v>6132116.8200000003</v>
      </c>
      <c r="G23" s="11">
        <v>40065534.810000002</v>
      </c>
      <c r="H23" s="11">
        <v>234101682.09999999</v>
      </c>
      <c r="I23" s="11">
        <v>42016.4</v>
      </c>
      <c r="J23" s="11">
        <v>1550542612</v>
      </c>
      <c r="K23" s="11">
        <v>166286273.12</v>
      </c>
      <c r="L23" s="11">
        <v>1716828885.1199999</v>
      </c>
    </row>
    <row r="24" spans="1:12" ht="12" customHeight="1" x14ac:dyDescent="0.25">
      <c r="A24" s="2" t="str">
        <f>"Dec "&amp;RIGHT(A6,4)</f>
        <v>Dec 2024</v>
      </c>
      <c r="B24" s="11">
        <v>1162292632.28</v>
      </c>
      <c r="C24" s="11">
        <v>42001918.729999997</v>
      </c>
      <c r="D24" s="11">
        <v>1204294551.01</v>
      </c>
      <c r="E24" s="11">
        <v>171327023.21000001</v>
      </c>
      <c r="F24" s="11">
        <v>5608917.46</v>
      </c>
      <c r="G24" s="11">
        <v>36208779.479999997</v>
      </c>
      <c r="H24" s="11">
        <v>213144720.15000001</v>
      </c>
      <c r="I24" s="11">
        <v>51722.68</v>
      </c>
      <c r="J24" s="11">
        <v>1417490993.8399999</v>
      </c>
      <c r="K24" s="11">
        <v>131389480.28</v>
      </c>
      <c r="L24" s="11">
        <v>1548880474.1199999</v>
      </c>
    </row>
    <row r="25" spans="1:12" ht="12" customHeight="1" x14ac:dyDescent="0.25">
      <c r="A25" s="2" t="str">
        <f>"Jan "&amp;RIGHT(A6,4)+1</f>
        <v>Jan 2025</v>
      </c>
      <c r="B25" s="11">
        <v>1333385943.23</v>
      </c>
      <c r="C25" s="11">
        <v>48999453.350000001</v>
      </c>
      <c r="D25" s="11">
        <v>1382385396.5799999</v>
      </c>
      <c r="E25" s="11">
        <v>197837240.72999999</v>
      </c>
      <c r="F25" s="11">
        <v>6339170.3799999999</v>
      </c>
      <c r="G25" s="11">
        <v>42147222.75</v>
      </c>
      <c r="H25" s="11">
        <v>246323633.86000001</v>
      </c>
      <c r="I25" s="11">
        <v>365929.66</v>
      </c>
      <c r="J25" s="11">
        <v>1629074960.0999999</v>
      </c>
      <c r="K25" s="11">
        <v>167576343.34999999</v>
      </c>
      <c r="L25" s="11">
        <v>1796651303.45</v>
      </c>
    </row>
    <row r="26" spans="1:12" ht="12" customHeight="1" x14ac:dyDescent="0.25">
      <c r="A26" s="2" t="str">
        <f>"Feb "&amp;RIGHT(A6,4)+1</f>
        <v>Feb 2025</v>
      </c>
      <c r="B26" s="11">
        <v>1380004847.6700001</v>
      </c>
      <c r="C26" s="11">
        <v>49302284.590000004</v>
      </c>
      <c r="D26" s="11">
        <v>1429307132.26</v>
      </c>
      <c r="E26" s="11">
        <v>201726402.84999999</v>
      </c>
      <c r="F26" s="11">
        <v>6680384.46</v>
      </c>
      <c r="G26" s="11">
        <v>42858786.060000002</v>
      </c>
      <c r="H26" s="11">
        <v>251265573.37</v>
      </c>
      <c r="I26" s="11">
        <v>8985.77</v>
      </c>
      <c r="J26" s="11">
        <v>1680581691.4000001</v>
      </c>
      <c r="K26" s="11">
        <v>136904994.61000001</v>
      </c>
      <c r="L26" s="11">
        <v>1817486686.01</v>
      </c>
    </row>
    <row r="27" spans="1:12" ht="12" customHeight="1" x14ac:dyDescent="0.25">
      <c r="A27" s="2" t="str">
        <f>"Mar "&amp;RIGHT(A6,4)+1</f>
        <v>Mar 2025</v>
      </c>
      <c r="B27" s="11">
        <v>1403408493.48</v>
      </c>
      <c r="C27" s="11">
        <v>49152541.920000002</v>
      </c>
      <c r="D27" s="11">
        <v>1452561035.4000001</v>
      </c>
      <c r="E27" s="11">
        <v>205768573.25</v>
      </c>
      <c r="F27" s="11">
        <v>6725348.3200000003</v>
      </c>
      <c r="G27" s="11">
        <v>43718169.060000002</v>
      </c>
      <c r="H27" s="11">
        <v>256212090.63</v>
      </c>
      <c r="I27" s="11">
        <v>84495.24</v>
      </c>
      <c r="J27" s="11">
        <v>1708857621.27</v>
      </c>
      <c r="K27" s="11">
        <v>120657124.33</v>
      </c>
      <c r="L27" s="11">
        <v>1829514745.5999999</v>
      </c>
    </row>
    <row r="28" spans="1:12" ht="12" customHeight="1" x14ac:dyDescent="0.25">
      <c r="A28" s="2" t="str">
        <f>"Apr "&amp;RIGHT(A6,4)+1</f>
        <v>Apr 2025</v>
      </c>
      <c r="B28" s="11">
        <v>1511560818.3699999</v>
      </c>
      <c r="C28" s="11">
        <v>53891444.25</v>
      </c>
      <c r="D28" s="11">
        <v>1565452262.6199999</v>
      </c>
      <c r="E28" s="11">
        <v>221253985.30000001</v>
      </c>
      <c r="F28" s="11">
        <v>7281290.5</v>
      </c>
      <c r="G28" s="11">
        <v>46925389.619999997</v>
      </c>
      <c r="H28" s="11">
        <v>275460665.42000002</v>
      </c>
      <c r="I28" s="11">
        <v>21526.18</v>
      </c>
      <c r="J28" s="11">
        <v>1840934454.22</v>
      </c>
      <c r="K28" s="11">
        <v>84116274.060000002</v>
      </c>
      <c r="L28" s="11">
        <v>1925050728.28</v>
      </c>
    </row>
    <row r="29" spans="1:12" ht="12" customHeight="1" x14ac:dyDescent="0.25">
      <c r="A29" s="2" t="str">
        <f>"May "&amp;RIGHT(A6,4)+1</f>
        <v>May 2025</v>
      </c>
      <c r="B29" s="11">
        <v>1445152390.1500001</v>
      </c>
      <c r="C29" s="11">
        <v>47835377.079999998</v>
      </c>
      <c r="D29" s="11">
        <v>1492987767.23</v>
      </c>
      <c r="E29" s="11">
        <v>211867804.36000001</v>
      </c>
      <c r="F29" s="11">
        <v>6898691.8799999999</v>
      </c>
      <c r="G29" s="11">
        <v>45169889.039999999</v>
      </c>
      <c r="H29" s="11">
        <v>263936385.28</v>
      </c>
      <c r="I29" s="11">
        <v>758018.04</v>
      </c>
      <c r="J29" s="11">
        <v>1757682170.55</v>
      </c>
      <c r="K29" s="11">
        <v>53019673.590000004</v>
      </c>
      <c r="L29" s="11">
        <v>1810701844.1400001</v>
      </c>
    </row>
    <row r="30" spans="1:12" ht="12" customHeight="1" x14ac:dyDescent="0.25">
      <c r="A30" s="2" t="str">
        <f>"Jun "&amp;RIGHT(A6,4)+1</f>
        <v>Jun 2025</v>
      </c>
      <c r="B30" s="11">
        <v>281789741.48000002</v>
      </c>
      <c r="C30" s="11">
        <v>6037261.8499999996</v>
      </c>
      <c r="D30" s="11">
        <v>287827003.32999998</v>
      </c>
      <c r="E30" s="11">
        <v>39921942.340000004</v>
      </c>
      <c r="F30" s="11">
        <v>1264622.2</v>
      </c>
      <c r="G30" s="11">
        <v>8529818.0399999991</v>
      </c>
      <c r="H30" s="11">
        <v>49716382.579999998</v>
      </c>
      <c r="I30" s="11">
        <v>59135199.359999999</v>
      </c>
      <c r="J30" s="11">
        <v>396678585.26999998</v>
      </c>
      <c r="K30" s="11">
        <v>31482606.800000001</v>
      </c>
      <c r="L30" s="11">
        <v>428161192.06999999</v>
      </c>
    </row>
    <row r="31" spans="1:12" ht="12" customHeight="1" x14ac:dyDescent="0.25">
      <c r="A31" s="2" t="str">
        <f>"Jul "&amp;RIGHT(A6,4)+1</f>
        <v>Jul 2025</v>
      </c>
      <c r="B31" s="11">
        <v>40128225.090000004</v>
      </c>
      <c r="C31" s="11">
        <v>588525.67000000004</v>
      </c>
      <c r="D31" s="11">
        <v>40716750.759999998</v>
      </c>
      <c r="E31" s="11">
        <v>4784042.79</v>
      </c>
      <c r="F31" s="11">
        <v>173944.76</v>
      </c>
      <c r="G31" s="11">
        <v>974436.57</v>
      </c>
      <c r="H31" s="11">
        <v>5932424.1200000001</v>
      </c>
      <c r="I31" s="11">
        <v>40302430.109999999</v>
      </c>
      <c r="J31" s="11">
        <v>86951604.989999995</v>
      </c>
      <c r="K31" s="11">
        <v>177375333.685</v>
      </c>
      <c r="L31" s="11">
        <v>264326938.67500001</v>
      </c>
    </row>
    <row r="32" spans="1:12" ht="12" customHeight="1" x14ac:dyDescent="0.25">
      <c r="A32" s="2" t="str">
        <f>"Aug "&amp;RIGHT(A6,4)+1</f>
        <v>Aug 2025</v>
      </c>
      <c r="B32" s="11">
        <v>867875059.24000001</v>
      </c>
      <c r="C32" s="11">
        <v>30923288.329999998</v>
      </c>
      <c r="D32" s="11">
        <v>898798347.57000005</v>
      </c>
      <c r="E32" s="11">
        <v>121886804.29000001</v>
      </c>
      <c r="F32" s="11">
        <v>4337034.88</v>
      </c>
      <c r="G32" s="11">
        <v>24762608.91</v>
      </c>
      <c r="H32" s="11">
        <v>150986448.08000001</v>
      </c>
      <c r="I32" s="11">
        <v>2762794.26</v>
      </c>
      <c r="J32" s="11">
        <v>1052547589.91</v>
      </c>
      <c r="K32" s="11">
        <v>193780498.25999999</v>
      </c>
      <c r="L32" s="11">
        <v>1246328088.1700001</v>
      </c>
    </row>
    <row r="33" spans="1:12" ht="12" customHeight="1" x14ac:dyDescent="0.25">
      <c r="A33" s="2" t="str">
        <f>"Sep "&amp;RIGHT(A6,4)+1</f>
        <v>Sep 2025</v>
      </c>
      <c r="B33" s="11">
        <v>1652884003.25</v>
      </c>
      <c r="C33" s="11">
        <v>62047988.799999997</v>
      </c>
      <c r="D33" s="11">
        <v>1714931992.05</v>
      </c>
      <c r="E33" s="11">
        <v>242838120.08000001</v>
      </c>
      <c r="F33" s="11">
        <v>7802799.7000000002</v>
      </c>
      <c r="G33" s="11">
        <v>49142668.590000004</v>
      </c>
      <c r="H33" s="11">
        <v>299783588.37</v>
      </c>
      <c r="I33" s="11">
        <v>30105.9</v>
      </c>
      <c r="J33" s="11">
        <v>2014745686.3199999</v>
      </c>
      <c r="K33" s="11">
        <v>172622634.03999999</v>
      </c>
      <c r="L33" s="11">
        <v>2187368320.3600001</v>
      </c>
    </row>
    <row r="34" spans="1:12" ht="12" customHeight="1" x14ac:dyDescent="0.25">
      <c r="A34" s="12" t="s">
        <v>55</v>
      </c>
      <c r="B34" s="13">
        <v>13984716863.209999</v>
      </c>
      <c r="C34" s="13">
        <v>497220028.38</v>
      </c>
      <c r="D34" s="13">
        <v>14481936891.59</v>
      </c>
      <c r="E34" s="13">
        <v>2049672771.47</v>
      </c>
      <c r="F34" s="13">
        <v>67151159.719999999</v>
      </c>
      <c r="G34" s="13">
        <v>432207389.43000001</v>
      </c>
      <c r="H34" s="13">
        <v>2549031320.6199999</v>
      </c>
      <c r="I34" s="13">
        <v>103646801.39</v>
      </c>
      <c r="J34" s="13">
        <v>17134615013.6</v>
      </c>
      <c r="K34" s="13">
        <v>1662404805.325</v>
      </c>
      <c r="L34" s="13">
        <v>18797019818.924999</v>
      </c>
    </row>
    <row r="35" spans="1:12" ht="12" customHeight="1" x14ac:dyDescent="0.25">
      <c r="A35" s="14" t="str">
        <f>"Total "&amp;MID(A20,7,LEN(A20)-13)&amp;" Months"</f>
        <v>Total 12 Months</v>
      </c>
      <c r="B35" s="15">
        <v>13984716863.209999</v>
      </c>
      <c r="C35" s="15">
        <v>497220028.38</v>
      </c>
      <c r="D35" s="15">
        <v>14481936891.59</v>
      </c>
      <c r="E35" s="15">
        <v>2049672771.47</v>
      </c>
      <c r="F35" s="15">
        <v>67151159.719999999</v>
      </c>
      <c r="G35" s="15">
        <v>432207389.43000001</v>
      </c>
      <c r="H35" s="15">
        <v>2549031320.6199999</v>
      </c>
      <c r="I35" s="15">
        <v>103646801.39</v>
      </c>
      <c r="J35" s="15">
        <v>17134615013.6</v>
      </c>
      <c r="K35" s="15">
        <v>1662404805.325</v>
      </c>
      <c r="L35" s="15">
        <v>18797019818.924999</v>
      </c>
    </row>
    <row r="36" spans="1:12" ht="12" customHeight="1" x14ac:dyDescent="0.25">
      <c r="A36" s="89"/>
      <c r="B36" s="89"/>
      <c r="C36" s="89"/>
      <c r="D36" s="89"/>
      <c r="E36" s="89"/>
      <c r="F36" s="89"/>
      <c r="G36" s="89"/>
      <c r="H36" s="89"/>
      <c r="I36" s="89"/>
      <c r="J36" s="89"/>
      <c r="K36" s="89"/>
      <c r="L36" s="89"/>
    </row>
    <row r="37" spans="1:12" ht="103.5" customHeight="1" x14ac:dyDescent="0.25">
      <c r="A37" s="91" t="s">
        <v>438</v>
      </c>
      <c r="B37" s="91"/>
      <c r="C37" s="91"/>
      <c r="D37" s="91"/>
      <c r="E37" s="91"/>
      <c r="F37" s="91"/>
      <c r="G37" s="91"/>
      <c r="H37" s="91"/>
      <c r="I37" s="91"/>
      <c r="J37" s="91"/>
      <c r="K37" s="91"/>
      <c r="L37" s="91"/>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37"/>
  <sheetViews>
    <sheetView showGridLines="0" zoomScaleNormal="100" workbookViewId="0">
      <selection sqref="A1:H1"/>
    </sheetView>
  </sheetViews>
  <sheetFormatPr defaultRowHeight="12.5" x14ac:dyDescent="0.25"/>
  <cols>
    <col min="1" max="8" width="11.453125" customWidth="1"/>
    <col min="9" max="9" width="14.81640625" customWidth="1"/>
    <col min="10" max="10" width="11.453125" customWidth="1"/>
    <col min="12" max="12" width="19.90625" bestFit="1" customWidth="1"/>
  </cols>
  <sheetData>
    <row r="1" spans="1:10" ht="12" customHeight="1" x14ac:dyDescent="0.25">
      <c r="A1" s="96" t="s">
        <v>427</v>
      </c>
      <c r="B1" s="96"/>
      <c r="C1" s="96"/>
      <c r="D1" s="96"/>
      <c r="E1" s="96"/>
      <c r="F1" s="96"/>
      <c r="G1" s="96"/>
      <c r="H1" s="96"/>
      <c r="I1" s="5"/>
      <c r="J1" s="83">
        <v>46003</v>
      </c>
    </row>
    <row r="2" spans="1:10" ht="12" customHeight="1" x14ac:dyDescent="0.25">
      <c r="A2" s="98" t="s">
        <v>87</v>
      </c>
      <c r="B2" s="98"/>
      <c r="C2" s="98"/>
      <c r="D2" s="98"/>
      <c r="E2" s="98"/>
      <c r="F2" s="98"/>
      <c r="G2" s="98"/>
      <c r="H2" s="98"/>
      <c r="I2" s="5"/>
      <c r="J2" s="1"/>
    </row>
    <row r="3" spans="1:10" ht="24" customHeight="1" x14ac:dyDescent="0.25">
      <c r="A3" s="100" t="s">
        <v>50</v>
      </c>
      <c r="B3" s="95" t="s">
        <v>402</v>
      </c>
      <c r="C3" s="95"/>
      <c r="D3" s="95"/>
      <c r="E3" s="93"/>
      <c r="F3" s="95" t="s">
        <v>88</v>
      </c>
      <c r="G3" s="95"/>
      <c r="H3" s="95"/>
      <c r="I3" s="95"/>
      <c r="J3" s="95"/>
    </row>
    <row r="4" spans="1:10" ht="24" customHeight="1" x14ac:dyDescent="0.25">
      <c r="A4" s="101"/>
      <c r="B4" s="10" t="s">
        <v>223</v>
      </c>
      <c r="C4" s="10" t="s">
        <v>403</v>
      </c>
      <c r="D4" s="10" t="s">
        <v>404</v>
      </c>
      <c r="E4" s="10" t="s">
        <v>436</v>
      </c>
      <c r="F4" s="10" t="s">
        <v>78</v>
      </c>
      <c r="G4" s="10" t="s">
        <v>79</v>
      </c>
      <c r="H4" s="10" t="s">
        <v>80</v>
      </c>
      <c r="I4" s="10" t="s">
        <v>396</v>
      </c>
      <c r="J4" s="9" t="s">
        <v>55</v>
      </c>
    </row>
    <row r="5" spans="1:10" ht="12" customHeight="1" x14ac:dyDescent="0.25">
      <c r="A5" s="1"/>
      <c r="B5" s="89" t="str">
        <f>REPT("-",120)&amp;" Number "&amp;REPT("-",120)</f>
        <v>------------------------------------------------------------------------------------------------------------------------ Number ------------------------------------------------------------------------------------------------------------------------</v>
      </c>
      <c r="C5" s="89"/>
      <c r="D5" s="89"/>
      <c r="E5" s="89"/>
      <c r="F5" s="89"/>
      <c r="G5" s="89"/>
      <c r="H5" s="89"/>
      <c r="I5" s="89"/>
      <c r="J5" s="89"/>
    </row>
    <row r="6" spans="1:10" ht="12" customHeight="1" x14ac:dyDescent="0.25">
      <c r="A6" s="3" t="s">
        <v>423</v>
      </c>
    </row>
    <row r="7" spans="1:10" ht="12" customHeight="1" x14ac:dyDescent="0.25">
      <c r="A7" s="2" t="str">
        <f>"Oct "&amp;RIGHT(A6,4)-1</f>
        <v>Oct 2023</v>
      </c>
      <c r="B7" s="11">
        <v>12010736.857000001</v>
      </c>
      <c r="C7" s="11">
        <v>446837.30339999998</v>
      </c>
      <c r="D7" s="11">
        <v>3261666.0671000001</v>
      </c>
      <c r="E7" s="11">
        <v>15717042.071</v>
      </c>
      <c r="F7" s="11">
        <v>221085992</v>
      </c>
      <c r="G7" s="11">
        <v>8226602</v>
      </c>
      <c r="H7" s="11">
        <v>60049661</v>
      </c>
      <c r="I7" s="11" t="s">
        <v>422</v>
      </c>
      <c r="J7" s="11">
        <v>289362255</v>
      </c>
    </row>
    <row r="8" spans="1:10" ht="12" customHeight="1" x14ac:dyDescent="0.25">
      <c r="A8" s="2" t="str">
        <f>"Nov "&amp;RIGHT(A6,4)-1</f>
        <v>Nov 2023</v>
      </c>
      <c r="B8" s="11">
        <v>12115677.906400001</v>
      </c>
      <c r="C8" s="11">
        <v>456760.00309999997</v>
      </c>
      <c r="D8" s="11">
        <v>3281540.7409999999</v>
      </c>
      <c r="E8" s="11">
        <v>15856745.4155</v>
      </c>
      <c r="F8" s="11">
        <v>192801917</v>
      </c>
      <c r="G8" s="11">
        <v>7266956</v>
      </c>
      <c r="H8" s="11">
        <v>52208626</v>
      </c>
      <c r="I8" s="11" t="s">
        <v>422</v>
      </c>
      <c r="J8" s="11">
        <v>252277499</v>
      </c>
    </row>
    <row r="9" spans="1:10" ht="12" customHeight="1" x14ac:dyDescent="0.25">
      <c r="A9" s="2" t="str">
        <f>"Dec "&amp;RIGHT(A6,4)-1</f>
        <v>Dec 2023</v>
      </c>
      <c r="B9" s="11">
        <v>11658849.842499999</v>
      </c>
      <c r="C9" s="11">
        <v>427099.34600000002</v>
      </c>
      <c r="D9" s="11">
        <v>3163248.7658000002</v>
      </c>
      <c r="E9" s="11">
        <v>15257376.4835</v>
      </c>
      <c r="F9" s="11">
        <v>151493932</v>
      </c>
      <c r="G9" s="11">
        <v>5545796</v>
      </c>
      <c r="H9" s="11">
        <v>41074126</v>
      </c>
      <c r="I9" s="11" t="s">
        <v>422</v>
      </c>
      <c r="J9" s="11">
        <v>198113854</v>
      </c>
    </row>
    <row r="10" spans="1:10" ht="12" customHeight="1" x14ac:dyDescent="0.25">
      <c r="A10" s="2" t="str">
        <f>"Jan "&amp;RIGHT(A6,4)</f>
        <v>Jan 2024</v>
      </c>
      <c r="B10" s="11">
        <v>11411503.796399999</v>
      </c>
      <c r="C10" s="11">
        <v>408214.04430000001</v>
      </c>
      <c r="D10" s="11">
        <v>3070784.5114000002</v>
      </c>
      <c r="E10" s="11">
        <v>14874918.014799999</v>
      </c>
      <c r="F10" s="11">
        <v>179989061</v>
      </c>
      <c r="G10" s="11">
        <v>6447401</v>
      </c>
      <c r="H10" s="11">
        <v>48500485</v>
      </c>
      <c r="I10" s="11" t="s">
        <v>422</v>
      </c>
      <c r="J10" s="11">
        <v>234936947</v>
      </c>
    </row>
    <row r="11" spans="1:10" ht="12" customHeight="1" x14ac:dyDescent="0.25">
      <c r="A11" s="2" t="str">
        <f>"Feb "&amp;RIGHT(A6,4)</f>
        <v>Feb 2024</v>
      </c>
      <c r="B11" s="11">
        <v>12155190.495200001</v>
      </c>
      <c r="C11" s="11">
        <v>435363.02830000001</v>
      </c>
      <c r="D11" s="11">
        <v>3198976.0994000002</v>
      </c>
      <c r="E11" s="11">
        <v>15795783.1719</v>
      </c>
      <c r="F11" s="11">
        <v>211618018</v>
      </c>
      <c r="G11" s="11">
        <v>7575635</v>
      </c>
      <c r="H11" s="11">
        <v>55664523</v>
      </c>
      <c r="I11" s="11" t="s">
        <v>422</v>
      </c>
      <c r="J11" s="11">
        <v>274858176</v>
      </c>
    </row>
    <row r="12" spans="1:10" ht="12" customHeight="1" x14ac:dyDescent="0.25">
      <c r="A12" s="2" t="str">
        <f>"Mar "&amp;RIGHT(A6,4)</f>
        <v>Mar 2024</v>
      </c>
      <c r="B12" s="11">
        <v>11953912.387</v>
      </c>
      <c r="C12" s="11">
        <v>416886.97279999999</v>
      </c>
      <c r="D12" s="11">
        <v>3236333.2182</v>
      </c>
      <c r="E12" s="11">
        <v>15598368.9318</v>
      </c>
      <c r="F12" s="11">
        <v>188313719</v>
      </c>
      <c r="G12" s="11">
        <v>6572169</v>
      </c>
      <c r="H12" s="11">
        <v>51020373</v>
      </c>
      <c r="I12" s="11" t="s">
        <v>422</v>
      </c>
      <c r="J12" s="11">
        <v>245906261</v>
      </c>
    </row>
    <row r="13" spans="1:10" ht="12" customHeight="1" x14ac:dyDescent="0.25">
      <c r="A13" s="2" t="str">
        <f>"Apr "&amp;RIGHT(A6,4)</f>
        <v>Apr 2024</v>
      </c>
      <c r="B13" s="11">
        <v>12110145.311899999</v>
      </c>
      <c r="C13" s="11">
        <v>428629.28739999997</v>
      </c>
      <c r="D13" s="11">
        <v>3200203.4372</v>
      </c>
      <c r="E13" s="11">
        <v>15747830.636700001</v>
      </c>
      <c r="F13" s="11">
        <v>215450853</v>
      </c>
      <c r="G13" s="11">
        <v>7620147</v>
      </c>
      <c r="H13" s="11">
        <v>56893034</v>
      </c>
      <c r="I13" s="11" t="s">
        <v>422</v>
      </c>
      <c r="J13" s="11">
        <v>279964034</v>
      </c>
    </row>
    <row r="14" spans="1:10" ht="12" customHeight="1" x14ac:dyDescent="0.25">
      <c r="A14" s="2" t="str">
        <f>"May "&amp;RIGHT(A6,4)</f>
        <v>May 2024</v>
      </c>
      <c r="B14" s="11">
        <v>11798869.3212</v>
      </c>
      <c r="C14" s="11">
        <v>387505.33039999998</v>
      </c>
      <c r="D14" s="11">
        <v>3164878.3171999999</v>
      </c>
      <c r="E14" s="11">
        <v>15308500.539899999</v>
      </c>
      <c r="F14" s="11">
        <v>212063567</v>
      </c>
      <c r="G14" s="11">
        <v>6990043</v>
      </c>
      <c r="H14" s="11">
        <v>57089887</v>
      </c>
      <c r="I14" s="11" t="s">
        <v>422</v>
      </c>
      <c r="J14" s="11">
        <v>276143497</v>
      </c>
    </row>
    <row r="15" spans="1:10" ht="12" customHeight="1" x14ac:dyDescent="0.25">
      <c r="A15" s="2" t="str">
        <f>"Jun "&amp;RIGHT(A6,4)</f>
        <v>Jun 2024</v>
      </c>
      <c r="B15" s="11">
        <v>4894254.3514999999</v>
      </c>
      <c r="C15" s="11">
        <v>90251.400599999994</v>
      </c>
      <c r="D15" s="11">
        <v>1016830.6947</v>
      </c>
      <c r="E15" s="11">
        <v>6099223.301</v>
      </c>
      <c r="F15" s="11">
        <v>47501215</v>
      </c>
      <c r="G15" s="11">
        <v>858760</v>
      </c>
      <c r="H15" s="11">
        <v>9675346</v>
      </c>
      <c r="I15" s="11" t="s">
        <v>422</v>
      </c>
      <c r="J15" s="11">
        <v>58035321</v>
      </c>
    </row>
    <row r="16" spans="1:10" ht="12" customHeight="1" x14ac:dyDescent="0.25">
      <c r="A16" s="2" t="str">
        <f>"Jul "&amp;RIGHT(A6,4)</f>
        <v>Jul 2024</v>
      </c>
      <c r="B16" s="11">
        <v>977121.75560000003</v>
      </c>
      <c r="C16" s="11">
        <v>8361.3220999999994</v>
      </c>
      <c r="D16" s="11">
        <v>73576.930500000002</v>
      </c>
      <c r="E16" s="11">
        <v>1055869.4715</v>
      </c>
      <c r="F16" s="11">
        <v>12317117</v>
      </c>
      <c r="G16" s="11">
        <v>105744</v>
      </c>
      <c r="H16" s="11">
        <v>930513</v>
      </c>
      <c r="I16" s="11" t="s">
        <v>422</v>
      </c>
      <c r="J16" s="11">
        <v>13353374</v>
      </c>
    </row>
    <row r="17" spans="1:12" ht="12" customHeight="1" x14ac:dyDescent="0.25">
      <c r="A17" s="2" t="str">
        <f>"Aug "&amp;RIGHT(A6,4)</f>
        <v>Aug 2024</v>
      </c>
      <c r="B17" s="11">
        <v>9208872.9870999996</v>
      </c>
      <c r="C17" s="11">
        <v>263550.72169999999</v>
      </c>
      <c r="D17" s="11">
        <v>1755253.2452</v>
      </c>
      <c r="E17" s="11">
        <v>11329046.386</v>
      </c>
      <c r="F17" s="11">
        <v>120063858</v>
      </c>
      <c r="G17" s="11">
        <v>3398721</v>
      </c>
      <c r="H17" s="11">
        <v>22635552</v>
      </c>
      <c r="I17" s="11" t="s">
        <v>422</v>
      </c>
      <c r="J17" s="11">
        <v>146098131</v>
      </c>
    </row>
    <row r="18" spans="1:12" ht="12" customHeight="1" x14ac:dyDescent="0.25">
      <c r="A18" s="2" t="str">
        <f>"Sep "&amp;RIGHT(A6,4)</f>
        <v>Sep 2024</v>
      </c>
      <c r="B18" s="11">
        <v>12417225.8475</v>
      </c>
      <c r="C18" s="11">
        <v>388349.8382</v>
      </c>
      <c r="D18" s="11">
        <v>2945148.2656</v>
      </c>
      <c r="E18" s="11">
        <v>15724572.8156</v>
      </c>
      <c r="F18" s="11">
        <v>222169717</v>
      </c>
      <c r="G18" s="11">
        <v>6963042</v>
      </c>
      <c r="H18" s="11">
        <v>52805973</v>
      </c>
      <c r="I18" s="11" t="s">
        <v>422</v>
      </c>
      <c r="J18" s="11">
        <v>281938732</v>
      </c>
    </row>
    <row r="19" spans="1:12" ht="12" customHeight="1" x14ac:dyDescent="0.25">
      <c r="A19" s="12" t="s">
        <v>55</v>
      </c>
      <c r="B19" s="13">
        <v>11959123.5295</v>
      </c>
      <c r="C19" s="13">
        <v>421738.3504</v>
      </c>
      <c r="D19" s="13">
        <v>3169197.7137000002</v>
      </c>
      <c r="E19" s="13">
        <v>15542348.6756</v>
      </c>
      <c r="F19" s="13">
        <v>1974868966</v>
      </c>
      <c r="G19" s="13">
        <v>67571016</v>
      </c>
      <c r="H19" s="13">
        <v>508548099</v>
      </c>
      <c r="I19" s="13" t="s">
        <v>422</v>
      </c>
      <c r="J19" s="13">
        <v>2550988081</v>
      </c>
    </row>
    <row r="20" spans="1:12" ht="12" customHeight="1" x14ac:dyDescent="0.25">
      <c r="A20" s="14" t="s">
        <v>424</v>
      </c>
      <c r="B20" s="15">
        <v>11959123.5295</v>
      </c>
      <c r="C20" s="15">
        <v>421738.3504</v>
      </c>
      <c r="D20" s="15">
        <v>3169197.7137000002</v>
      </c>
      <c r="E20" s="15">
        <v>15542348.6756</v>
      </c>
      <c r="F20" s="15">
        <v>1974868966</v>
      </c>
      <c r="G20" s="15">
        <v>67571016</v>
      </c>
      <c r="H20" s="15">
        <v>508548099</v>
      </c>
      <c r="I20" s="15" t="s">
        <v>422</v>
      </c>
      <c r="J20" s="15">
        <v>2550988081</v>
      </c>
    </row>
    <row r="21" spans="1:12" ht="12" customHeight="1" x14ac:dyDescent="0.25">
      <c r="A21" s="3" t="str">
        <f>"FY "&amp;RIGHT(A6,4)+1</f>
        <v>FY 2025</v>
      </c>
    </row>
    <row r="22" spans="1:12" ht="12" customHeight="1" x14ac:dyDescent="0.25">
      <c r="A22" s="2" t="str">
        <f>"Oct "&amp;RIGHT(A6,4)</f>
        <v>Oct 2024</v>
      </c>
      <c r="B22" s="11">
        <v>12551461.3731</v>
      </c>
      <c r="C22" s="11">
        <v>388507.71120000002</v>
      </c>
      <c r="D22" s="11">
        <v>3219690.3835</v>
      </c>
      <c r="E22" s="11">
        <v>16102305.285700001</v>
      </c>
      <c r="F22" s="11">
        <v>235243387</v>
      </c>
      <c r="G22" s="11">
        <v>7315265</v>
      </c>
      <c r="H22" s="11">
        <v>60623992</v>
      </c>
      <c r="I22" s="11">
        <v>14346</v>
      </c>
      <c r="J22" s="11">
        <v>303196990</v>
      </c>
      <c r="L22" s="87"/>
    </row>
    <row r="23" spans="1:12" ht="12" customHeight="1" x14ac:dyDescent="0.25">
      <c r="A23" s="2" t="str">
        <f>"Nov "&amp;RIGHT(A6,4)</f>
        <v>Nov 2024</v>
      </c>
      <c r="B23" s="11">
        <v>12670452.817600001</v>
      </c>
      <c r="C23" s="11">
        <v>395001.84289999999</v>
      </c>
      <c r="D23" s="11">
        <v>3188721.5173999998</v>
      </c>
      <c r="E23" s="11">
        <v>16241274.0021</v>
      </c>
      <c r="F23" s="11">
        <v>186009804</v>
      </c>
      <c r="G23" s="11">
        <v>5806120</v>
      </c>
      <c r="H23" s="11">
        <v>46870920</v>
      </c>
      <c r="I23" s="11">
        <v>9054</v>
      </c>
      <c r="J23" s="11">
        <v>238695898</v>
      </c>
    </row>
    <row r="24" spans="1:12" ht="12" customHeight="1" x14ac:dyDescent="0.25">
      <c r="A24" s="2" t="str">
        <f>"Dec "&amp;RIGHT(A6,4)</f>
        <v>Dec 2024</v>
      </c>
      <c r="B24" s="11">
        <v>12117674.2961</v>
      </c>
      <c r="C24" s="11">
        <v>371655.35950000002</v>
      </c>
      <c r="D24" s="11">
        <v>2998609.7429999998</v>
      </c>
      <c r="E24" s="11">
        <v>15501292.3409</v>
      </c>
      <c r="F24" s="11">
        <v>165199269</v>
      </c>
      <c r="G24" s="11">
        <v>5061569</v>
      </c>
      <c r="H24" s="11">
        <v>40838023</v>
      </c>
      <c r="I24" s="11">
        <v>7770</v>
      </c>
      <c r="J24" s="11">
        <v>211106631</v>
      </c>
    </row>
    <row r="25" spans="1:12" ht="12" customHeight="1" x14ac:dyDescent="0.25">
      <c r="A25" s="2" t="str">
        <f>"Jan "&amp;RIGHT(A6,4)+1</f>
        <v>Jan 2025</v>
      </c>
      <c r="B25" s="11">
        <v>11806211.737400001</v>
      </c>
      <c r="C25" s="11">
        <v>363076.16460000002</v>
      </c>
      <c r="D25" s="11">
        <v>3009312.6516999998</v>
      </c>
      <c r="E25" s="11">
        <v>15146974.1099</v>
      </c>
      <c r="F25" s="11">
        <v>184275138</v>
      </c>
      <c r="G25" s="11">
        <v>5693758</v>
      </c>
      <c r="H25" s="11">
        <v>47192021</v>
      </c>
      <c r="I25" s="11">
        <v>69837</v>
      </c>
      <c r="J25" s="11">
        <v>237230754</v>
      </c>
    </row>
    <row r="26" spans="1:12" ht="12" customHeight="1" x14ac:dyDescent="0.25">
      <c r="A26" s="2" t="str">
        <f>"Feb "&amp;RIGHT(A6,4)+1</f>
        <v>Feb 2025</v>
      </c>
      <c r="B26" s="11">
        <v>12133927.003</v>
      </c>
      <c r="C26" s="11">
        <v>363593.31510000001</v>
      </c>
      <c r="D26" s="11">
        <v>2952711.6017</v>
      </c>
      <c r="E26" s="11">
        <v>15479897.5187</v>
      </c>
      <c r="F26" s="11">
        <v>194169861</v>
      </c>
      <c r="G26" s="11">
        <v>5804242</v>
      </c>
      <c r="H26" s="11">
        <v>47135775</v>
      </c>
      <c r="I26" s="11">
        <v>2334</v>
      </c>
      <c r="J26" s="11">
        <v>247112212</v>
      </c>
    </row>
    <row r="27" spans="1:12" ht="12" customHeight="1" x14ac:dyDescent="0.25">
      <c r="A27" s="2" t="str">
        <f>"Mar "&amp;RIGHT(A6,4)+1</f>
        <v>Mar 2025</v>
      </c>
      <c r="B27" s="11">
        <v>12217853.601600001</v>
      </c>
      <c r="C27" s="11">
        <v>393911.62359999999</v>
      </c>
      <c r="D27" s="11">
        <v>3098375.1079000002</v>
      </c>
      <c r="E27" s="11">
        <v>15681862.9988</v>
      </c>
      <c r="F27" s="11">
        <v>201479670</v>
      </c>
      <c r="G27" s="11">
        <v>6511005</v>
      </c>
      <c r="H27" s="11">
        <v>51213355</v>
      </c>
      <c r="I27" s="11">
        <v>14087</v>
      </c>
      <c r="J27" s="11">
        <v>259218117</v>
      </c>
    </row>
    <row r="28" spans="1:12" ht="12" customHeight="1" x14ac:dyDescent="0.25">
      <c r="A28" s="2" t="str">
        <f>"Apr "&amp;RIGHT(A6,4)+1</f>
        <v>Apr 2025</v>
      </c>
      <c r="B28" s="11">
        <v>12463803.4782</v>
      </c>
      <c r="C28" s="11">
        <v>379555.1029</v>
      </c>
      <c r="D28" s="11">
        <v>3092351.5377000002</v>
      </c>
      <c r="E28" s="11">
        <v>15949530.7443</v>
      </c>
      <c r="F28" s="11">
        <v>216262084</v>
      </c>
      <c r="G28" s="11">
        <v>6578466</v>
      </c>
      <c r="H28" s="11">
        <v>53596775</v>
      </c>
      <c r="I28" s="11">
        <v>138</v>
      </c>
      <c r="J28" s="11">
        <v>276437463</v>
      </c>
    </row>
    <row r="29" spans="1:12" ht="12" customHeight="1" x14ac:dyDescent="0.25">
      <c r="A29" s="2" t="str">
        <f>"May "&amp;RIGHT(A6,4)+1</f>
        <v>May 2025</v>
      </c>
      <c r="B29" s="11">
        <v>13674626.577</v>
      </c>
      <c r="C29" s="11">
        <v>383772.81520000001</v>
      </c>
      <c r="D29" s="11">
        <v>3467054.5060999999</v>
      </c>
      <c r="E29" s="11">
        <v>17512636.461300001</v>
      </c>
      <c r="F29" s="11">
        <v>210477718</v>
      </c>
      <c r="G29" s="11">
        <v>5919646</v>
      </c>
      <c r="H29" s="11">
        <v>53478867</v>
      </c>
      <c r="I29" s="11">
        <v>128792</v>
      </c>
      <c r="J29" s="11">
        <v>270005023</v>
      </c>
    </row>
    <row r="30" spans="1:12" ht="12" customHeight="1" x14ac:dyDescent="0.25">
      <c r="A30" s="2" t="str">
        <f>"Jun "&amp;RIGHT(A6,4)+1</f>
        <v>Jun 2025</v>
      </c>
      <c r="B30" s="11">
        <v>4591866.0603</v>
      </c>
      <c r="C30" s="11">
        <v>86536.625100000005</v>
      </c>
      <c r="D30" s="11">
        <v>1136619.7379999999</v>
      </c>
      <c r="E30" s="11">
        <v>6884560.9494000003</v>
      </c>
      <c r="F30" s="11">
        <v>44982343</v>
      </c>
      <c r="G30" s="11">
        <v>833437</v>
      </c>
      <c r="H30" s="11">
        <v>10946821</v>
      </c>
      <c r="I30" s="11">
        <v>8422865</v>
      </c>
      <c r="J30" s="11">
        <v>65185466</v>
      </c>
    </row>
    <row r="31" spans="1:12" ht="12" customHeight="1" x14ac:dyDescent="0.25">
      <c r="A31" s="2" t="str">
        <f>"Jul "&amp;RIGHT(A6,4)+1</f>
        <v>Jul 2025</v>
      </c>
      <c r="B31" s="11">
        <v>634262.01729999995</v>
      </c>
      <c r="C31" s="11">
        <v>6473.9520000000002</v>
      </c>
      <c r="D31" s="11">
        <v>70803.925799999997</v>
      </c>
      <c r="E31" s="11">
        <v>1200682.8483</v>
      </c>
      <c r="F31" s="11">
        <v>7579944</v>
      </c>
      <c r="G31" s="11">
        <v>75829</v>
      </c>
      <c r="H31" s="11">
        <v>829322</v>
      </c>
      <c r="I31" s="11">
        <v>5811559</v>
      </c>
      <c r="J31" s="11">
        <v>14296654</v>
      </c>
    </row>
    <row r="32" spans="1:12" ht="12" customHeight="1" x14ac:dyDescent="0.25">
      <c r="A32" s="2" t="str">
        <f>"Aug "&amp;RIGHT(A6,4)+1</f>
        <v>Aug 2025</v>
      </c>
      <c r="B32" s="11">
        <v>9022266.6633000001</v>
      </c>
      <c r="C32" s="11">
        <v>259551.93280000001</v>
      </c>
      <c r="D32" s="11">
        <v>1759432.5881000001</v>
      </c>
      <c r="E32" s="11">
        <v>11222740.0218</v>
      </c>
      <c r="F32" s="11">
        <v>115974903</v>
      </c>
      <c r="G32" s="11">
        <v>3293919</v>
      </c>
      <c r="H32" s="11">
        <v>22328589</v>
      </c>
      <c r="I32" s="11">
        <v>382952</v>
      </c>
      <c r="J32" s="11">
        <v>141980363</v>
      </c>
    </row>
    <row r="33" spans="1:10" ht="12" customHeight="1" x14ac:dyDescent="0.25">
      <c r="A33" s="2" t="str">
        <f>"Sep "&amp;RIGHT(A6,4)+1</f>
        <v>Sep 2025</v>
      </c>
      <c r="B33" s="11">
        <v>12659508.9914</v>
      </c>
      <c r="C33" s="11">
        <v>384852.18290000001</v>
      </c>
      <c r="D33" s="11">
        <v>2983189.4775</v>
      </c>
      <c r="E33" s="11">
        <v>16043677.4539</v>
      </c>
      <c r="F33" s="11">
        <v>227506018</v>
      </c>
      <c r="G33" s="11">
        <v>6907717</v>
      </c>
      <c r="H33" s="11">
        <v>53545308</v>
      </c>
      <c r="I33" s="11">
        <v>5071</v>
      </c>
      <c r="J33" s="11">
        <v>287964114</v>
      </c>
    </row>
    <row r="34" spans="1:10" ht="12" customHeight="1" x14ac:dyDescent="0.25">
      <c r="A34" s="12" t="s">
        <v>55</v>
      </c>
      <c r="B34" s="13">
        <v>12477279.986199999</v>
      </c>
      <c r="C34" s="13">
        <v>380436.2353</v>
      </c>
      <c r="D34" s="13">
        <v>3112224.0584999998</v>
      </c>
      <c r="E34" s="13">
        <v>15962161.2128</v>
      </c>
      <c r="F34" s="13">
        <v>1989160139</v>
      </c>
      <c r="G34" s="13">
        <v>59800973</v>
      </c>
      <c r="H34" s="13">
        <v>488599768</v>
      </c>
      <c r="I34" s="13">
        <v>14868805</v>
      </c>
      <c r="J34" s="13">
        <v>2552429685</v>
      </c>
    </row>
    <row r="35" spans="1:10" ht="12" customHeight="1" x14ac:dyDescent="0.25">
      <c r="A35" s="14" t="str">
        <f>"Total "&amp;MID(A20,7,LEN(A20)-13)&amp;" Months"</f>
        <v>Total 12 Months</v>
      </c>
      <c r="B35" s="15">
        <v>12477279.986199999</v>
      </c>
      <c r="C35" s="15">
        <v>380436.2353</v>
      </c>
      <c r="D35" s="15">
        <v>3112224.0584999998</v>
      </c>
      <c r="E35" s="15">
        <v>15962161.2128</v>
      </c>
      <c r="F35" s="15">
        <v>1989160139</v>
      </c>
      <c r="G35" s="15">
        <v>59800973</v>
      </c>
      <c r="H35" s="15">
        <v>488599768</v>
      </c>
      <c r="I35" s="15">
        <v>14868805</v>
      </c>
      <c r="J35" s="15">
        <v>2552429685</v>
      </c>
    </row>
    <row r="36" spans="1:10" ht="12" customHeight="1" x14ac:dyDescent="0.25">
      <c r="A36" s="89"/>
      <c r="B36" s="89"/>
      <c r="C36" s="89"/>
      <c r="D36" s="89"/>
      <c r="E36" s="89"/>
      <c r="F36" s="89"/>
      <c r="G36" s="89"/>
      <c r="H36" s="89"/>
      <c r="I36" s="89"/>
      <c r="J36" s="89"/>
    </row>
    <row r="37" spans="1:10" ht="70" customHeight="1" x14ac:dyDescent="0.25">
      <c r="A37" s="91" t="s">
        <v>441</v>
      </c>
      <c r="B37" s="91"/>
      <c r="C37" s="91"/>
      <c r="D37" s="91"/>
      <c r="E37" s="91"/>
      <c r="F37" s="91"/>
      <c r="G37" s="91"/>
      <c r="H37" s="91"/>
      <c r="I37" s="91"/>
      <c r="J37" s="91"/>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37"/>
  <sheetViews>
    <sheetView showGridLines="0" zoomScaleNormal="100" workbookViewId="0">
      <selection sqref="A1:I1"/>
    </sheetView>
  </sheetViews>
  <sheetFormatPr defaultRowHeight="12.5" x14ac:dyDescent="0.25"/>
  <cols>
    <col min="1" max="7" width="11.453125" customWidth="1"/>
    <col min="8" max="8" width="14.81640625" customWidth="1"/>
    <col min="9" max="10" width="11.453125" customWidth="1"/>
    <col min="12" max="12" width="12.453125" bestFit="1" customWidth="1"/>
  </cols>
  <sheetData>
    <row r="1" spans="1:10" ht="12" customHeight="1" x14ac:dyDescent="0.25">
      <c r="A1" s="96" t="s">
        <v>427</v>
      </c>
      <c r="B1" s="96"/>
      <c r="C1" s="96"/>
      <c r="D1" s="96"/>
      <c r="E1" s="96"/>
      <c r="F1" s="96"/>
      <c r="G1" s="96"/>
      <c r="H1" s="96"/>
      <c r="I1" s="96"/>
      <c r="J1" s="83">
        <v>46003</v>
      </c>
    </row>
    <row r="2" spans="1:10" ht="12" customHeight="1" x14ac:dyDescent="0.25">
      <c r="A2" s="98" t="s">
        <v>89</v>
      </c>
      <c r="B2" s="98"/>
      <c r="C2" s="98"/>
      <c r="D2" s="98"/>
      <c r="E2" s="98"/>
      <c r="F2" s="98"/>
      <c r="G2" s="98"/>
      <c r="H2" s="98"/>
      <c r="I2" s="98"/>
      <c r="J2" s="1"/>
    </row>
    <row r="3" spans="1:10" ht="24" customHeight="1" x14ac:dyDescent="0.25">
      <c r="A3" s="100" t="s">
        <v>50</v>
      </c>
      <c r="B3" s="95" t="s">
        <v>90</v>
      </c>
      <c r="C3" s="95"/>
      <c r="D3" s="93"/>
      <c r="E3" s="95" t="s">
        <v>91</v>
      </c>
      <c r="F3" s="95"/>
      <c r="G3" s="93"/>
      <c r="H3" s="92" t="s">
        <v>397</v>
      </c>
      <c r="I3" s="92" t="s">
        <v>400</v>
      </c>
      <c r="J3" s="94" t="s">
        <v>439</v>
      </c>
    </row>
    <row r="4" spans="1:10" ht="24" customHeight="1" x14ac:dyDescent="0.25">
      <c r="A4" s="101"/>
      <c r="B4" s="10" t="s">
        <v>78</v>
      </c>
      <c r="C4" s="10" t="s">
        <v>79</v>
      </c>
      <c r="D4" s="10" t="s">
        <v>92</v>
      </c>
      <c r="E4" s="10" t="s">
        <v>78</v>
      </c>
      <c r="F4" s="10" t="s">
        <v>79</v>
      </c>
      <c r="G4" s="10" t="s">
        <v>92</v>
      </c>
      <c r="H4" s="102"/>
      <c r="I4" s="93"/>
      <c r="J4" s="95"/>
    </row>
    <row r="5" spans="1:10" ht="12" customHeight="1" x14ac:dyDescent="0.25">
      <c r="A5" s="1"/>
      <c r="B5" s="138" t="str">
        <f>REPT("-",120)&amp;" Number "&amp;REPT("-",120)</f>
        <v>------------------------------------------------------------------------------------------------------------------------ Number ------------------------------------------------------------------------------------------------------------------------</v>
      </c>
      <c r="C5" s="138"/>
      <c r="D5" s="138"/>
      <c r="E5" s="138"/>
      <c r="F5" s="138"/>
      <c r="G5" s="138"/>
      <c r="H5" s="138"/>
      <c r="I5" s="138"/>
      <c r="J5" s="138"/>
    </row>
    <row r="6" spans="1:10" ht="12" customHeight="1" x14ac:dyDescent="0.25">
      <c r="A6" s="3" t="s">
        <v>423</v>
      </c>
    </row>
    <row r="7" spans="1:10" ht="12" customHeight="1" x14ac:dyDescent="0.25">
      <c r="A7" s="2" t="str">
        <f>"Oct "&amp;RIGHT(A6,4)-1</f>
        <v>Oct 2023</v>
      </c>
      <c r="B7" s="11">
        <v>10225293</v>
      </c>
      <c r="C7" s="11">
        <v>1444531</v>
      </c>
      <c r="D7" s="11">
        <v>11669824</v>
      </c>
      <c r="E7" s="11">
        <v>210860699</v>
      </c>
      <c r="F7" s="11">
        <v>6782071</v>
      </c>
      <c r="G7" s="11">
        <v>217642770</v>
      </c>
      <c r="H7" s="11" t="s">
        <v>422</v>
      </c>
      <c r="I7" s="11">
        <v>14569698</v>
      </c>
      <c r="J7" s="16">
        <v>19.860600000000002</v>
      </c>
    </row>
    <row r="8" spans="1:10" ht="12" customHeight="1" x14ac:dyDescent="0.25">
      <c r="A8" s="2" t="str">
        <f>"Nov "&amp;RIGHT(A6,4)-1</f>
        <v>Nov 2023</v>
      </c>
      <c r="B8" s="11">
        <v>9129708</v>
      </c>
      <c r="C8" s="11">
        <v>1278800</v>
      </c>
      <c r="D8" s="11">
        <v>10408508</v>
      </c>
      <c r="E8" s="11">
        <v>183672209</v>
      </c>
      <c r="F8" s="11">
        <v>5988156</v>
      </c>
      <c r="G8" s="11">
        <v>189660365</v>
      </c>
      <c r="H8" s="11" t="s">
        <v>422</v>
      </c>
      <c r="I8" s="11">
        <v>14699203</v>
      </c>
      <c r="J8" s="16">
        <v>17.162700000000001</v>
      </c>
    </row>
    <row r="9" spans="1:10" ht="12" customHeight="1" x14ac:dyDescent="0.25">
      <c r="A9" s="2" t="str">
        <f>"Dec "&amp;RIGHT(A6,4)-1</f>
        <v>Dec 2023</v>
      </c>
      <c r="B9" s="11">
        <v>7455977</v>
      </c>
      <c r="C9" s="11">
        <v>1024865</v>
      </c>
      <c r="D9" s="11">
        <v>8480842</v>
      </c>
      <c r="E9" s="11">
        <v>144037955</v>
      </c>
      <c r="F9" s="11">
        <v>4520931</v>
      </c>
      <c r="G9" s="11">
        <v>148558886</v>
      </c>
      <c r="H9" s="11" t="s">
        <v>422</v>
      </c>
      <c r="I9" s="11">
        <v>14143588</v>
      </c>
      <c r="J9" s="16">
        <v>14.007300000000001</v>
      </c>
    </row>
    <row r="10" spans="1:10" ht="12" customHeight="1" x14ac:dyDescent="0.25">
      <c r="A10" s="2" t="str">
        <f>"Jan "&amp;RIGHT(A6,4)</f>
        <v>Jan 2024</v>
      </c>
      <c r="B10" s="11">
        <v>8803912</v>
      </c>
      <c r="C10" s="11">
        <v>1194366</v>
      </c>
      <c r="D10" s="11">
        <v>9998278</v>
      </c>
      <c r="E10" s="11">
        <v>171185149</v>
      </c>
      <c r="F10" s="11">
        <v>5253035</v>
      </c>
      <c r="G10" s="11">
        <v>176438184</v>
      </c>
      <c r="H10" s="11" t="s">
        <v>422</v>
      </c>
      <c r="I10" s="11">
        <v>13789049</v>
      </c>
      <c r="J10" s="16">
        <v>17.0379</v>
      </c>
    </row>
    <row r="11" spans="1:10" ht="12" customHeight="1" x14ac:dyDescent="0.25">
      <c r="A11" s="2" t="str">
        <f>"Feb "&amp;RIGHT(A6,4)</f>
        <v>Feb 2024</v>
      </c>
      <c r="B11" s="11">
        <v>10064047</v>
      </c>
      <c r="C11" s="11">
        <v>1360409</v>
      </c>
      <c r="D11" s="11">
        <v>11424456</v>
      </c>
      <c r="E11" s="11">
        <v>201553971</v>
      </c>
      <c r="F11" s="11">
        <v>6215226</v>
      </c>
      <c r="G11" s="11">
        <v>207769197</v>
      </c>
      <c r="H11" s="11" t="s">
        <v>422</v>
      </c>
      <c r="I11" s="11">
        <v>14642691</v>
      </c>
      <c r="J11" s="16">
        <v>18.771000000000001</v>
      </c>
    </row>
    <row r="12" spans="1:10" ht="12" customHeight="1" x14ac:dyDescent="0.25">
      <c r="A12" s="2" t="str">
        <f>"Mar "&amp;RIGHT(A6,4)</f>
        <v>Mar 2024</v>
      </c>
      <c r="B12" s="11">
        <v>9393310</v>
      </c>
      <c r="C12" s="11">
        <v>1240608</v>
      </c>
      <c r="D12" s="11">
        <v>10633918</v>
      </c>
      <c r="E12" s="11">
        <v>178920409</v>
      </c>
      <c r="F12" s="11">
        <v>5331561</v>
      </c>
      <c r="G12" s="11">
        <v>184251970</v>
      </c>
      <c r="H12" s="11" t="s">
        <v>422</v>
      </c>
      <c r="I12" s="11">
        <v>14459688</v>
      </c>
      <c r="J12" s="16">
        <v>17.0063</v>
      </c>
    </row>
    <row r="13" spans="1:10" ht="12" customHeight="1" x14ac:dyDescent="0.25">
      <c r="A13" s="2" t="str">
        <f>"Apr "&amp;RIGHT(A6,4)</f>
        <v>Apr 2024</v>
      </c>
      <c r="B13" s="11">
        <v>12811388</v>
      </c>
      <c r="C13" s="11">
        <v>1384504</v>
      </c>
      <c r="D13" s="11">
        <v>14195892</v>
      </c>
      <c r="E13" s="11">
        <v>202639465</v>
      </c>
      <c r="F13" s="11">
        <v>6235643</v>
      </c>
      <c r="G13" s="11">
        <v>208875108</v>
      </c>
      <c r="H13" s="11" t="s">
        <v>422</v>
      </c>
      <c r="I13" s="11">
        <v>14598239</v>
      </c>
      <c r="J13" s="16">
        <v>19.177900000000001</v>
      </c>
    </row>
    <row r="14" spans="1:10" ht="12" customHeight="1" x14ac:dyDescent="0.25">
      <c r="A14" s="2" t="str">
        <f>"May "&amp;RIGHT(A6,4)</f>
        <v>May 2024</v>
      </c>
      <c r="B14" s="11">
        <v>11217338</v>
      </c>
      <c r="C14" s="11">
        <v>1405242</v>
      </c>
      <c r="D14" s="11">
        <v>12622580</v>
      </c>
      <c r="E14" s="11">
        <v>200846229</v>
      </c>
      <c r="F14" s="11">
        <v>5584801</v>
      </c>
      <c r="G14" s="11">
        <v>206431030</v>
      </c>
      <c r="H14" s="11" t="s">
        <v>422</v>
      </c>
      <c r="I14" s="11">
        <v>14190980</v>
      </c>
      <c r="J14" s="16">
        <v>19.459099999999999</v>
      </c>
    </row>
    <row r="15" spans="1:10" ht="12" customHeight="1" x14ac:dyDescent="0.25">
      <c r="A15" s="2" t="str">
        <f>"Jun "&amp;RIGHT(A6,4)</f>
        <v>Jun 2024</v>
      </c>
      <c r="B15" s="11">
        <v>3231068</v>
      </c>
      <c r="C15" s="11">
        <v>225315</v>
      </c>
      <c r="D15" s="11">
        <v>3456383</v>
      </c>
      <c r="E15" s="11">
        <v>44270147</v>
      </c>
      <c r="F15" s="11">
        <v>633445</v>
      </c>
      <c r="G15" s="11">
        <v>44903592</v>
      </c>
      <c r="H15" s="11" t="s">
        <v>422</v>
      </c>
      <c r="I15" s="11">
        <v>5653980</v>
      </c>
      <c r="J15" s="16">
        <v>10.2645</v>
      </c>
    </row>
    <row r="16" spans="1:10" ht="12" customHeight="1" x14ac:dyDescent="0.25">
      <c r="A16" s="2" t="str">
        <f>"Jul "&amp;RIGHT(A6,4)</f>
        <v>Jul 2024</v>
      </c>
      <c r="B16" s="11">
        <v>898941</v>
      </c>
      <c r="C16" s="11">
        <v>33510</v>
      </c>
      <c r="D16" s="11">
        <v>932451</v>
      </c>
      <c r="E16" s="11">
        <v>11418176</v>
      </c>
      <c r="F16" s="11">
        <v>72234</v>
      </c>
      <c r="G16" s="11">
        <v>11490410</v>
      </c>
      <c r="H16" s="11" t="s">
        <v>422</v>
      </c>
      <c r="I16" s="11">
        <v>978791</v>
      </c>
      <c r="J16" s="16">
        <v>13.6427</v>
      </c>
    </row>
    <row r="17" spans="1:12" ht="12" customHeight="1" x14ac:dyDescent="0.25">
      <c r="A17" s="2" t="str">
        <f>"Aug "&amp;RIGHT(A6,4)</f>
        <v>Aug 2024</v>
      </c>
      <c r="B17" s="11">
        <v>4361365</v>
      </c>
      <c r="C17" s="11">
        <v>491741</v>
      </c>
      <c r="D17" s="11">
        <v>4853106</v>
      </c>
      <c r="E17" s="11">
        <v>115702493</v>
      </c>
      <c r="F17" s="11">
        <v>2906980</v>
      </c>
      <c r="G17" s="11">
        <v>118609473</v>
      </c>
      <c r="H17" s="11" t="s">
        <v>422</v>
      </c>
      <c r="I17" s="11">
        <v>10502026</v>
      </c>
      <c r="J17" s="16">
        <v>13.9114</v>
      </c>
    </row>
    <row r="18" spans="1:12" ht="12" customHeight="1" x14ac:dyDescent="0.25">
      <c r="A18" s="2" t="str">
        <f>"Sep "&amp;RIGHT(A6,4)</f>
        <v>Sep 2024</v>
      </c>
      <c r="B18" s="11">
        <v>11094848</v>
      </c>
      <c r="C18" s="11">
        <v>1325464</v>
      </c>
      <c r="D18" s="11">
        <v>12420312</v>
      </c>
      <c r="E18" s="11">
        <v>211074869</v>
      </c>
      <c r="F18" s="11">
        <v>5637578</v>
      </c>
      <c r="G18" s="11">
        <v>216712447</v>
      </c>
      <c r="H18" s="11" t="s">
        <v>422</v>
      </c>
      <c r="I18" s="11">
        <v>14576679</v>
      </c>
      <c r="J18" s="16">
        <v>19.341799999999999</v>
      </c>
    </row>
    <row r="19" spans="1:12" ht="12" customHeight="1" x14ac:dyDescent="0.25">
      <c r="A19" s="12" t="s">
        <v>55</v>
      </c>
      <c r="B19" s="13">
        <v>98687195</v>
      </c>
      <c r="C19" s="13">
        <v>12409355</v>
      </c>
      <c r="D19" s="13">
        <v>111096550</v>
      </c>
      <c r="E19" s="13">
        <v>1876181771</v>
      </c>
      <c r="F19" s="13">
        <v>55161661</v>
      </c>
      <c r="G19" s="13">
        <v>1931343432</v>
      </c>
      <c r="H19" s="13" t="s">
        <v>422</v>
      </c>
      <c r="I19" s="13">
        <v>14407757.222200001</v>
      </c>
      <c r="J19" s="17">
        <v>172.0891</v>
      </c>
    </row>
    <row r="20" spans="1:12" ht="12" customHeight="1" x14ac:dyDescent="0.25">
      <c r="A20" s="14" t="s">
        <v>424</v>
      </c>
      <c r="B20" s="15">
        <v>98687195</v>
      </c>
      <c r="C20" s="15">
        <v>12409355</v>
      </c>
      <c r="D20" s="15">
        <v>111096550</v>
      </c>
      <c r="E20" s="15">
        <v>1876181771</v>
      </c>
      <c r="F20" s="15">
        <v>55161661</v>
      </c>
      <c r="G20" s="15">
        <v>1931343432</v>
      </c>
      <c r="H20" s="15" t="s">
        <v>422</v>
      </c>
      <c r="I20" s="15">
        <v>14407757.222200001</v>
      </c>
      <c r="J20" s="18">
        <v>172.0891</v>
      </c>
    </row>
    <row r="21" spans="1:12" ht="12" customHeight="1" x14ac:dyDescent="0.25">
      <c r="A21" s="3" t="str">
        <f>"FY "&amp;RIGHT(A6,4)+1</f>
        <v>FY 2025</v>
      </c>
    </row>
    <row r="22" spans="1:12" ht="12" customHeight="1" x14ac:dyDescent="0.25">
      <c r="A22" s="2" t="str">
        <f>"Oct "&amp;RIGHT(A6,4)</f>
        <v>Oct 2024</v>
      </c>
      <c r="B22" s="11">
        <v>12120255</v>
      </c>
      <c r="C22" s="11">
        <v>1390021</v>
      </c>
      <c r="D22" s="11">
        <v>13510276</v>
      </c>
      <c r="E22" s="11">
        <v>223123132</v>
      </c>
      <c r="F22" s="11">
        <v>5925244</v>
      </c>
      <c r="G22" s="11">
        <v>229048376</v>
      </c>
      <c r="H22" s="11">
        <v>14346</v>
      </c>
      <c r="I22" s="11">
        <v>14926837</v>
      </c>
      <c r="J22" s="16">
        <v>20.311900000000001</v>
      </c>
      <c r="L22" s="84"/>
    </row>
    <row r="23" spans="1:12" ht="12" customHeight="1" x14ac:dyDescent="0.25">
      <c r="A23" s="2" t="str">
        <f>"Nov "&amp;RIGHT(A6,4)</f>
        <v>Nov 2024</v>
      </c>
      <c r="B23" s="11">
        <v>9534169</v>
      </c>
      <c r="C23" s="11">
        <v>1105002</v>
      </c>
      <c r="D23" s="11">
        <v>10639171</v>
      </c>
      <c r="E23" s="11">
        <v>176475635</v>
      </c>
      <c r="F23" s="11">
        <v>4701118</v>
      </c>
      <c r="G23" s="11">
        <v>181176753</v>
      </c>
      <c r="H23" s="11">
        <v>9054</v>
      </c>
      <c r="I23" s="11">
        <v>15055661</v>
      </c>
      <c r="J23" s="16">
        <v>15.8565</v>
      </c>
      <c r="L23" s="84"/>
    </row>
    <row r="24" spans="1:12" ht="12" customHeight="1" x14ac:dyDescent="0.25">
      <c r="A24" s="2" t="str">
        <f>"Dec "&amp;RIGHT(A6,4)</f>
        <v>Dec 2024</v>
      </c>
      <c r="B24" s="11">
        <v>8462308</v>
      </c>
      <c r="C24" s="11">
        <v>967477</v>
      </c>
      <c r="D24" s="11">
        <v>9429785</v>
      </c>
      <c r="E24" s="11">
        <v>156736961</v>
      </c>
      <c r="F24" s="11">
        <v>4094092</v>
      </c>
      <c r="G24" s="11">
        <v>160831053</v>
      </c>
      <c r="H24" s="11">
        <v>7770</v>
      </c>
      <c r="I24" s="11">
        <v>14369698</v>
      </c>
      <c r="J24" s="16">
        <v>14.6915</v>
      </c>
      <c r="L24" s="84"/>
    </row>
    <row r="25" spans="1:12" ht="12" customHeight="1" x14ac:dyDescent="0.25">
      <c r="A25" s="2" t="str">
        <f>"Jan "&amp;RIGHT(A6,4)+1</f>
        <v>Jan 2025</v>
      </c>
      <c r="B25" s="11">
        <v>9993437</v>
      </c>
      <c r="C25" s="11">
        <v>1137503</v>
      </c>
      <c r="D25" s="11">
        <v>11130940</v>
      </c>
      <c r="E25" s="11">
        <v>174281701</v>
      </c>
      <c r="F25" s="11">
        <v>4556255</v>
      </c>
      <c r="G25" s="11">
        <v>178837956</v>
      </c>
      <c r="H25" s="11">
        <v>69837</v>
      </c>
      <c r="I25" s="11">
        <v>14041245</v>
      </c>
      <c r="J25" s="16">
        <v>16.916899999999998</v>
      </c>
      <c r="L25" s="84"/>
    </row>
    <row r="26" spans="1:12" ht="12" customHeight="1" x14ac:dyDescent="0.25">
      <c r="A26" s="2" t="str">
        <f>"Feb "&amp;RIGHT(A6,4)+1</f>
        <v>Feb 2025</v>
      </c>
      <c r="B26" s="11">
        <v>9820975</v>
      </c>
      <c r="C26" s="11">
        <v>1108502</v>
      </c>
      <c r="D26" s="11">
        <v>10929477</v>
      </c>
      <c r="E26" s="11">
        <v>184348886</v>
      </c>
      <c r="F26" s="11">
        <v>4695740</v>
      </c>
      <c r="G26" s="11">
        <v>189044626</v>
      </c>
      <c r="H26" s="11">
        <v>2334</v>
      </c>
      <c r="I26" s="11">
        <v>14349865</v>
      </c>
      <c r="J26" s="16">
        <v>17.220700000000001</v>
      </c>
      <c r="L26" s="84"/>
    </row>
    <row r="27" spans="1:12" ht="12" customHeight="1" x14ac:dyDescent="0.25">
      <c r="A27" s="2" t="str">
        <f>"Mar "&amp;RIGHT(A6,4)+1</f>
        <v>Mar 2025</v>
      </c>
      <c r="B27" s="11">
        <v>10838613</v>
      </c>
      <c r="C27" s="11">
        <v>1197120</v>
      </c>
      <c r="D27" s="11">
        <v>12035733</v>
      </c>
      <c r="E27" s="11">
        <v>190641057</v>
      </c>
      <c r="F27" s="11">
        <v>5313885</v>
      </c>
      <c r="G27" s="11">
        <v>195954942</v>
      </c>
      <c r="H27" s="11">
        <v>14087</v>
      </c>
      <c r="I27" s="11">
        <v>14537087</v>
      </c>
      <c r="J27" s="16">
        <v>17.8307</v>
      </c>
      <c r="L27" s="84"/>
    </row>
    <row r="28" spans="1:12" ht="12" customHeight="1" x14ac:dyDescent="0.25">
      <c r="A28" s="2" t="str">
        <f>"Apr "&amp;RIGHT(A6,4)+1</f>
        <v>Apr 2025</v>
      </c>
      <c r="B28" s="11">
        <v>11273304</v>
      </c>
      <c r="C28" s="11">
        <v>1270818</v>
      </c>
      <c r="D28" s="11">
        <v>12544122</v>
      </c>
      <c r="E28" s="11">
        <v>204988780</v>
      </c>
      <c r="F28" s="11">
        <v>5307648</v>
      </c>
      <c r="G28" s="11">
        <v>210296428</v>
      </c>
      <c r="H28" s="11">
        <v>138</v>
      </c>
      <c r="I28" s="11">
        <v>14785215</v>
      </c>
      <c r="J28" s="16">
        <v>18.696899999999999</v>
      </c>
      <c r="L28" s="84"/>
    </row>
    <row r="29" spans="1:12" ht="12" customHeight="1" x14ac:dyDescent="0.25">
      <c r="A29" s="2" t="str">
        <f>"May "&amp;RIGHT(A6,4)+1</f>
        <v>May 2025</v>
      </c>
      <c r="B29" s="11">
        <v>11815403</v>
      </c>
      <c r="C29" s="11">
        <v>1258503</v>
      </c>
      <c r="D29" s="11">
        <v>13073906</v>
      </c>
      <c r="E29" s="11">
        <v>198662315</v>
      </c>
      <c r="F29" s="11">
        <v>4661143</v>
      </c>
      <c r="G29" s="11">
        <v>203323458</v>
      </c>
      <c r="H29" s="11">
        <v>128792</v>
      </c>
      <c r="I29" s="11">
        <v>16234214</v>
      </c>
      <c r="J29" s="16">
        <v>16.639600000000002</v>
      </c>
      <c r="L29" s="84"/>
    </row>
    <row r="30" spans="1:12" ht="12" customHeight="1" x14ac:dyDescent="0.25">
      <c r="A30" s="2" t="str">
        <f>"Jun "&amp;RIGHT(A6,4)+1</f>
        <v>Jun 2025</v>
      </c>
      <c r="B30" s="11">
        <v>3086646</v>
      </c>
      <c r="C30" s="11">
        <v>236797</v>
      </c>
      <c r="D30" s="11">
        <v>3323443</v>
      </c>
      <c r="E30" s="11">
        <v>41895697</v>
      </c>
      <c r="F30" s="11">
        <v>596640</v>
      </c>
      <c r="G30" s="11">
        <v>42492337</v>
      </c>
      <c r="H30" s="11">
        <v>8422865</v>
      </c>
      <c r="I30" s="11">
        <v>6381988</v>
      </c>
      <c r="J30" s="16">
        <v>10.3895</v>
      </c>
      <c r="L30" s="84"/>
    </row>
    <row r="31" spans="1:12" ht="12" customHeight="1" x14ac:dyDescent="0.25">
      <c r="A31" s="2" t="str">
        <f>"Jul "&amp;RIGHT(A6,4)+1</f>
        <v>Jul 2025</v>
      </c>
      <c r="B31" s="11">
        <v>316373</v>
      </c>
      <c r="C31" s="11">
        <v>23686</v>
      </c>
      <c r="D31" s="11">
        <v>340059</v>
      </c>
      <c r="E31" s="11">
        <v>7263571</v>
      </c>
      <c r="F31" s="11">
        <v>52143</v>
      </c>
      <c r="G31" s="11">
        <v>7315714</v>
      </c>
      <c r="H31" s="11">
        <v>5811559</v>
      </c>
      <c r="I31" s="11">
        <v>1113033</v>
      </c>
      <c r="J31" s="16">
        <v>12.635300000000001</v>
      </c>
      <c r="L31" s="84"/>
    </row>
    <row r="32" spans="1:12" ht="12" customHeight="1" x14ac:dyDescent="0.25">
      <c r="A32" s="2" t="str">
        <f>"Aug "&amp;RIGHT(A6,4)+1</f>
        <v>Aug 2025</v>
      </c>
      <c r="B32" s="11">
        <v>4248909</v>
      </c>
      <c r="C32" s="11">
        <v>461307</v>
      </c>
      <c r="D32" s="11">
        <v>4710216</v>
      </c>
      <c r="E32" s="11">
        <v>111725994</v>
      </c>
      <c r="F32" s="11">
        <v>2832612</v>
      </c>
      <c r="G32" s="11">
        <v>114558606</v>
      </c>
      <c r="H32" s="11">
        <v>382952</v>
      </c>
      <c r="I32" s="11">
        <v>10403480</v>
      </c>
      <c r="J32" s="16">
        <v>13.690200000000001</v>
      </c>
      <c r="L32" s="84"/>
    </row>
    <row r="33" spans="1:12" ht="12" customHeight="1" x14ac:dyDescent="0.25">
      <c r="A33" s="2" t="str">
        <f>"Sep "&amp;RIGHT(A6,4)+1</f>
        <v>Sep 2025</v>
      </c>
      <c r="B33" s="11">
        <v>10927772</v>
      </c>
      <c r="C33" s="11">
        <v>1273910</v>
      </c>
      <c r="D33" s="11">
        <v>12201682</v>
      </c>
      <c r="E33" s="11">
        <v>216578246</v>
      </c>
      <c r="F33" s="11">
        <v>5633807</v>
      </c>
      <c r="G33" s="11">
        <v>222212053</v>
      </c>
      <c r="H33" s="11">
        <v>5071</v>
      </c>
      <c r="I33" s="11">
        <v>14872489</v>
      </c>
      <c r="J33" s="16">
        <v>19.362500000000001</v>
      </c>
      <c r="L33" s="84"/>
    </row>
    <row r="34" spans="1:12" ht="12" customHeight="1" x14ac:dyDescent="0.25">
      <c r="A34" s="12" t="s">
        <v>55</v>
      </c>
      <c r="B34" s="13">
        <v>102438164</v>
      </c>
      <c r="C34" s="13">
        <v>11430646</v>
      </c>
      <c r="D34" s="13">
        <v>113868810</v>
      </c>
      <c r="E34" s="13">
        <v>1886721975</v>
      </c>
      <c r="F34" s="13">
        <v>48370327</v>
      </c>
      <c r="G34" s="13">
        <v>1935092302</v>
      </c>
      <c r="H34" s="13">
        <v>14868805</v>
      </c>
      <c r="I34" s="13">
        <f>AVERAGE(I22:I29,I33)</f>
        <v>14796923.444444444</v>
      </c>
      <c r="J34" s="17">
        <v>167.91669999999999</v>
      </c>
      <c r="L34" s="84"/>
    </row>
    <row r="35" spans="1:12" ht="12" customHeight="1" x14ac:dyDescent="0.25">
      <c r="A35" s="14" t="str">
        <f>"Total "&amp;MID(A20,7,LEN(A20)-13)&amp;" Months"</f>
        <v>Total 12 Months</v>
      </c>
      <c r="B35" s="15">
        <v>102438164</v>
      </c>
      <c r="C35" s="15">
        <v>11430646</v>
      </c>
      <c r="D35" s="15">
        <v>113868810</v>
      </c>
      <c r="E35" s="15">
        <v>1886721975</v>
      </c>
      <c r="F35" s="15">
        <v>48370327</v>
      </c>
      <c r="G35" s="15">
        <v>1935092302</v>
      </c>
      <c r="H35" s="15">
        <v>14868805</v>
      </c>
      <c r="I35" s="15">
        <f>I34</f>
        <v>14796923.444444444</v>
      </c>
      <c r="J35" s="18">
        <v>167.91669999999999</v>
      </c>
    </row>
    <row r="36" spans="1:12" ht="12" customHeight="1" x14ac:dyDescent="0.25">
      <c r="A36" s="89"/>
      <c r="B36" s="89"/>
      <c r="C36" s="89"/>
      <c r="D36" s="89"/>
      <c r="E36" s="89"/>
      <c r="F36" s="89"/>
      <c r="G36" s="89"/>
      <c r="H36" s="89"/>
      <c r="I36" s="89"/>
      <c r="J36" s="89"/>
    </row>
    <row r="37" spans="1:12" ht="70" customHeight="1" x14ac:dyDescent="0.25">
      <c r="A37" s="91" t="s">
        <v>440</v>
      </c>
      <c r="B37" s="91"/>
      <c r="C37" s="91"/>
      <c r="D37" s="91"/>
      <c r="E37" s="91"/>
      <c r="F37" s="91"/>
      <c r="G37" s="91"/>
      <c r="H37" s="91"/>
      <c r="I37" s="91"/>
      <c r="J37" s="91"/>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5" x14ac:dyDescent="0.25"/>
  <cols>
    <col min="1" max="7" width="11.453125" customWidth="1"/>
    <col min="8" max="8" width="15.26953125" customWidth="1"/>
    <col min="9" max="9" width="11.453125" customWidth="1"/>
    <col min="10" max="10" width="18.1796875" customWidth="1"/>
  </cols>
  <sheetData>
    <row r="1" spans="1:10" ht="12" customHeight="1" x14ac:dyDescent="0.25">
      <c r="A1" s="96" t="s">
        <v>427</v>
      </c>
      <c r="B1" s="96"/>
      <c r="C1" s="96"/>
      <c r="D1" s="96"/>
      <c r="E1" s="96"/>
      <c r="F1" s="96"/>
      <c r="G1" s="96"/>
      <c r="H1" s="96"/>
      <c r="I1" s="96"/>
      <c r="J1" s="83">
        <v>46003</v>
      </c>
    </row>
    <row r="2" spans="1:10" ht="12" customHeight="1" x14ac:dyDescent="0.25">
      <c r="A2" s="98" t="s">
        <v>93</v>
      </c>
      <c r="B2" s="98"/>
      <c r="C2" s="98"/>
      <c r="D2" s="98"/>
      <c r="E2" s="98"/>
      <c r="F2" s="98"/>
      <c r="G2" s="98"/>
      <c r="H2" s="98"/>
      <c r="I2" s="98"/>
      <c r="J2" s="1"/>
    </row>
    <row r="3" spans="1:10" ht="24" customHeight="1" x14ac:dyDescent="0.25">
      <c r="A3" s="100" t="s">
        <v>50</v>
      </c>
      <c r="B3" s="95" t="s">
        <v>90</v>
      </c>
      <c r="C3" s="95"/>
      <c r="D3" s="93"/>
      <c r="E3" s="95" t="s">
        <v>91</v>
      </c>
      <c r="F3" s="95"/>
      <c r="G3" s="93"/>
      <c r="H3" s="92" t="s">
        <v>397</v>
      </c>
      <c r="I3" s="92" t="s">
        <v>398</v>
      </c>
      <c r="J3" s="94" t="s">
        <v>399</v>
      </c>
    </row>
    <row r="4" spans="1:10" ht="24" customHeight="1" x14ac:dyDescent="0.25">
      <c r="A4" s="101"/>
      <c r="B4" s="10" t="s">
        <v>78</v>
      </c>
      <c r="C4" s="10" t="s">
        <v>79</v>
      </c>
      <c r="D4" s="10" t="s">
        <v>55</v>
      </c>
      <c r="E4" s="10" t="s">
        <v>78</v>
      </c>
      <c r="F4" s="10" t="s">
        <v>79</v>
      </c>
      <c r="G4" s="10" t="s">
        <v>55</v>
      </c>
      <c r="H4" s="102"/>
      <c r="I4" s="93"/>
      <c r="J4" s="95"/>
    </row>
    <row r="5" spans="1:10" ht="12" customHeight="1" x14ac:dyDescent="0.25">
      <c r="A5" s="1"/>
      <c r="B5" s="89" t="str">
        <f>REPT("-",90)&amp;" Dollars "&amp;REPT("-",120)</f>
        <v>------------------------------------------------------------------------------------------ Dollars ------------------------------------------------------------------------------------------------------------------------</v>
      </c>
      <c r="C5" s="89"/>
      <c r="D5" s="89"/>
      <c r="E5" s="89"/>
      <c r="F5" s="89"/>
      <c r="G5" s="89"/>
      <c r="H5" s="89"/>
      <c r="I5" s="89"/>
      <c r="J5" s="89"/>
    </row>
    <row r="6" spans="1:10" ht="12" customHeight="1" x14ac:dyDescent="0.25">
      <c r="A6" s="3" t="s">
        <v>423</v>
      </c>
    </row>
    <row r="7" spans="1:10" ht="12" customHeight="1" x14ac:dyDescent="0.25">
      <c r="A7" s="2" t="str">
        <f>"Oct "&amp;RIGHT(A6,4)-1</f>
        <v>Oct 2023</v>
      </c>
      <c r="B7" s="11">
        <v>23375420.329999998</v>
      </c>
      <c r="C7" s="11">
        <v>2882224.95</v>
      </c>
      <c r="D7" s="11">
        <v>26257645.280000001</v>
      </c>
      <c r="E7" s="11">
        <v>577058600.80999994</v>
      </c>
      <c r="F7" s="11">
        <v>16571368.73</v>
      </c>
      <c r="G7" s="11">
        <v>593629969.53999996</v>
      </c>
      <c r="H7" s="11" t="s">
        <v>422</v>
      </c>
      <c r="I7" s="11">
        <v>22866727.449999999</v>
      </c>
      <c r="J7" s="11">
        <v>642754342.26999998</v>
      </c>
    </row>
    <row r="8" spans="1:10" ht="12" customHeight="1" x14ac:dyDescent="0.25">
      <c r="A8" s="2" t="str">
        <f>"Nov "&amp;RIGHT(A6,4)-1</f>
        <v>Nov 2023</v>
      </c>
      <c r="B8" s="11">
        <v>20876382.43</v>
      </c>
      <c r="C8" s="11">
        <v>2554345.5</v>
      </c>
      <c r="D8" s="11">
        <v>23430727.93</v>
      </c>
      <c r="E8" s="11">
        <v>502677584.81</v>
      </c>
      <c r="F8" s="11">
        <v>14633278.32</v>
      </c>
      <c r="G8" s="11">
        <v>517310863.13</v>
      </c>
      <c r="H8" s="11" t="s">
        <v>422</v>
      </c>
      <c r="I8" s="11">
        <v>19881243.210000001</v>
      </c>
      <c r="J8" s="11">
        <v>560622834.26999998</v>
      </c>
    </row>
    <row r="9" spans="1:10" ht="12" customHeight="1" x14ac:dyDescent="0.25">
      <c r="A9" s="2" t="str">
        <f>"Dec "&amp;RIGHT(A6,4)-1</f>
        <v>Dec 2023</v>
      </c>
      <c r="B9" s="11">
        <v>17039926.289999999</v>
      </c>
      <c r="C9" s="11">
        <v>2043525.51</v>
      </c>
      <c r="D9" s="11">
        <v>19083451.800000001</v>
      </c>
      <c r="E9" s="11">
        <v>394089004.88999999</v>
      </c>
      <c r="F9" s="11">
        <v>11042489.470000001</v>
      </c>
      <c r="G9" s="11">
        <v>405131494.36000001</v>
      </c>
      <c r="H9" s="11" t="s">
        <v>422</v>
      </c>
      <c r="I9" s="11">
        <v>15639006.65</v>
      </c>
      <c r="J9" s="11">
        <v>439853952.81</v>
      </c>
    </row>
    <row r="10" spans="1:10" ht="12" customHeight="1" x14ac:dyDescent="0.25">
      <c r="A10" s="2" t="str">
        <f>"Jan "&amp;RIGHT(A6,4)</f>
        <v>Jan 2024</v>
      </c>
      <c r="B10" s="11">
        <v>20133080.260000002</v>
      </c>
      <c r="C10" s="11">
        <v>2386432.71</v>
      </c>
      <c r="D10" s="11">
        <v>22519512.969999999</v>
      </c>
      <c r="E10" s="11">
        <v>468448465.75</v>
      </c>
      <c r="F10" s="11">
        <v>12834990.029999999</v>
      </c>
      <c r="G10" s="11">
        <v>481283455.77999997</v>
      </c>
      <c r="H10" s="11" t="s">
        <v>422</v>
      </c>
      <c r="I10" s="11">
        <v>18467711.829999998</v>
      </c>
      <c r="J10" s="11">
        <v>522270680.57999998</v>
      </c>
    </row>
    <row r="11" spans="1:10" ht="12" customHeight="1" x14ac:dyDescent="0.25">
      <c r="A11" s="2" t="str">
        <f>"Feb "&amp;RIGHT(A6,4)</f>
        <v>Feb 2024</v>
      </c>
      <c r="B11" s="11">
        <v>23010254.68</v>
      </c>
      <c r="C11" s="11">
        <v>2717174.91</v>
      </c>
      <c r="D11" s="11">
        <v>25727429.59</v>
      </c>
      <c r="E11" s="11">
        <v>551630091.59000003</v>
      </c>
      <c r="F11" s="11">
        <v>15191329.18</v>
      </c>
      <c r="G11" s="11">
        <v>566821420.76999998</v>
      </c>
      <c r="H11" s="11" t="s">
        <v>422</v>
      </c>
      <c r="I11" s="11">
        <v>21197233.579999998</v>
      </c>
      <c r="J11" s="11">
        <v>613746083.94000006</v>
      </c>
    </row>
    <row r="12" spans="1:10" ht="12" customHeight="1" x14ac:dyDescent="0.25">
      <c r="A12" s="2" t="str">
        <f>"Mar "&amp;RIGHT(A6,4)</f>
        <v>Mar 2024</v>
      </c>
      <c r="B12" s="11">
        <v>21470542.870000001</v>
      </c>
      <c r="C12" s="11">
        <v>2476117.35</v>
      </c>
      <c r="D12" s="11">
        <v>23946660.219999999</v>
      </c>
      <c r="E12" s="11">
        <v>489523255.00999999</v>
      </c>
      <c r="F12" s="11">
        <v>13023925.67</v>
      </c>
      <c r="G12" s="11">
        <v>502547180.68000001</v>
      </c>
      <c r="H12" s="11" t="s">
        <v>422</v>
      </c>
      <c r="I12" s="11">
        <v>19422706.780000001</v>
      </c>
      <c r="J12" s="11">
        <v>545916547.67999995</v>
      </c>
    </row>
    <row r="13" spans="1:10" ht="12" customHeight="1" x14ac:dyDescent="0.25">
      <c r="A13" s="2" t="str">
        <f>"Apr "&amp;RIGHT(A6,4)</f>
        <v>Apr 2024</v>
      </c>
      <c r="B13" s="11">
        <v>29287045.609999999</v>
      </c>
      <c r="C13" s="11">
        <v>2769338.6</v>
      </c>
      <c r="D13" s="11">
        <v>32056384.210000001</v>
      </c>
      <c r="E13" s="11">
        <v>554741515.00999999</v>
      </c>
      <c r="F13" s="11">
        <v>15251756.35</v>
      </c>
      <c r="G13" s="11">
        <v>569993271.36000001</v>
      </c>
      <c r="H13" s="11" t="s">
        <v>422</v>
      </c>
      <c r="I13" s="11">
        <v>21670443.760000002</v>
      </c>
      <c r="J13" s="11">
        <v>623720099.33000004</v>
      </c>
    </row>
    <row r="14" spans="1:10" ht="12" customHeight="1" x14ac:dyDescent="0.25">
      <c r="A14" s="2" t="str">
        <f>"May "&amp;RIGHT(A6,4)</f>
        <v>May 2024</v>
      </c>
      <c r="B14" s="11">
        <v>25647602.050000001</v>
      </c>
      <c r="C14" s="11">
        <v>2809376.5</v>
      </c>
      <c r="D14" s="11">
        <v>28456978.550000001</v>
      </c>
      <c r="E14" s="11">
        <v>549457006.71000004</v>
      </c>
      <c r="F14" s="11">
        <v>13640729.27</v>
      </c>
      <c r="G14" s="11">
        <v>563097735.98000002</v>
      </c>
      <c r="H14" s="11" t="s">
        <v>422</v>
      </c>
      <c r="I14" s="11">
        <v>21734471.52</v>
      </c>
      <c r="J14" s="11">
        <v>613289186.04999995</v>
      </c>
    </row>
    <row r="15" spans="1:10" ht="12" customHeight="1" x14ac:dyDescent="0.25">
      <c r="A15" s="2" t="str">
        <f>"Jun "&amp;RIGHT(A6,4)</f>
        <v>Jun 2024</v>
      </c>
      <c r="B15" s="11">
        <v>7373908.7400000002</v>
      </c>
      <c r="C15" s="11">
        <v>448508.72</v>
      </c>
      <c r="D15" s="11">
        <v>7822417.46</v>
      </c>
      <c r="E15" s="11">
        <v>120938265.45</v>
      </c>
      <c r="F15" s="11">
        <v>1540183.11</v>
      </c>
      <c r="G15" s="11">
        <v>122478448.56</v>
      </c>
      <c r="H15" s="11" t="s">
        <v>422</v>
      </c>
      <c r="I15" s="11">
        <v>3677806.56</v>
      </c>
      <c r="J15" s="11">
        <v>133978672.58</v>
      </c>
    </row>
    <row r="16" spans="1:10" ht="12" customHeight="1" x14ac:dyDescent="0.25">
      <c r="A16" s="2" t="str">
        <f>"Jul "&amp;RIGHT(A6,4)</f>
        <v>Jul 2024</v>
      </c>
      <c r="B16" s="11">
        <v>2132834.79</v>
      </c>
      <c r="C16" s="11">
        <v>69751.41</v>
      </c>
      <c r="D16" s="11">
        <v>2202586.2000000002</v>
      </c>
      <c r="E16" s="11">
        <v>32480455.629999999</v>
      </c>
      <c r="F16" s="11">
        <v>184171.56</v>
      </c>
      <c r="G16" s="11">
        <v>32664627.190000001</v>
      </c>
      <c r="H16" s="11" t="s">
        <v>422</v>
      </c>
      <c r="I16" s="11">
        <v>363230.07</v>
      </c>
      <c r="J16" s="11">
        <v>35230443.460000001</v>
      </c>
    </row>
    <row r="17" spans="1:10" ht="12" customHeight="1" x14ac:dyDescent="0.25">
      <c r="A17" s="2" t="str">
        <f>"Aug "&amp;RIGHT(A6,4)</f>
        <v>Aug 2024</v>
      </c>
      <c r="B17" s="11">
        <v>10369344.640000001</v>
      </c>
      <c r="C17" s="11">
        <v>1030580.17</v>
      </c>
      <c r="D17" s="11">
        <v>11399924.810000001</v>
      </c>
      <c r="E17" s="11">
        <v>329458501.55000001</v>
      </c>
      <c r="F17" s="11">
        <v>7440921.4299999997</v>
      </c>
      <c r="G17" s="11">
        <v>336899422.98000002</v>
      </c>
      <c r="H17" s="11" t="s">
        <v>422</v>
      </c>
      <c r="I17" s="11">
        <v>8858871.7699999996</v>
      </c>
      <c r="J17" s="11">
        <v>357158219.56</v>
      </c>
    </row>
    <row r="18" spans="1:10" ht="12" customHeight="1" x14ac:dyDescent="0.25">
      <c r="A18" s="2" t="str">
        <f>"Sep "&amp;RIGHT(A6,4)</f>
        <v>Sep 2024</v>
      </c>
      <c r="B18" s="11">
        <v>26357805.48</v>
      </c>
      <c r="C18" s="11">
        <v>2770963.07</v>
      </c>
      <c r="D18" s="11">
        <v>29128768.550000001</v>
      </c>
      <c r="E18" s="11">
        <v>601054067.92999995</v>
      </c>
      <c r="F18" s="11">
        <v>14423074.289999999</v>
      </c>
      <c r="G18" s="11">
        <v>615477142.22000003</v>
      </c>
      <c r="H18" s="11" t="s">
        <v>422</v>
      </c>
      <c r="I18" s="11">
        <v>20648289.309999999</v>
      </c>
      <c r="J18" s="11">
        <v>665254200.08000004</v>
      </c>
    </row>
    <row r="19" spans="1:10" ht="12" customHeight="1" x14ac:dyDescent="0.25">
      <c r="A19" s="12" t="s">
        <v>55</v>
      </c>
      <c r="B19" s="13">
        <v>227074148.16999999</v>
      </c>
      <c r="C19" s="13">
        <v>24958339.399999999</v>
      </c>
      <c r="D19" s="13">
        <v>252032487.56999999</v>
      </c>
      <c r="E19" s="13">
        <v>5171556815.1400003</v>
      </c>
      <c r="F19" s="13">
        <v>135778217.41</v>
      </c>
      <c r="G19" s="13">
        <v>5307335032.5500002</v>
      </c>
      <c r="H19" s="13" t="s">
        <v>422</v>
      </c>
      <c r="I19" s="13">
        <v>194427742.49000001</v>
      </c>
      <c r="J19" s="13">
        <v>5753795262.6099997</v>
      </c>
    </row>
    <row r="20" spans="1:10" ht="12" customHeight="1" x14ac:dyDescent="0.25">
      <c r="A20" s="14" t="s">
        <v>424</v>
      </c>
      <c r="B20" s="15">
        <v>227074148.16999999</v>
      </c>
      <c r="C20" s="15">
        <v>24958339.399999999</v>
      </c>
      <c r="D20" s="15">
        <v>252032487.56999999</v>
      </c>
      <c r="E20" s="15">
        <v>5171556815.1400003</v>
      </c>
      <c r="F20" s="15">
        <v>135778217.41</v>
      </c>
      <c r="G20" s="15">
        <v>5307335032.5500002</v>
      </c>
      <c r="H20" s="15" t="s">
        <v>422</v>
      </c>
      <c r="I20" s="15">
        <v>194427742.49000001</v>
      </c>
      <c r="J20" s="15">
        <v>5753795262.6099997</v>
      </c>
    </row>
    <row r="21" spans="1:10" ht="12" customHeight="1" x14ac:dyDescent="0.25">
      <c r="A21" s="3" t="str">
        <f>"FY "&amp;RIGHT(A6,4)+1</f>
        <v>FY 2025</v>
      </c>
    </row>
    <row r="22" spans="1:10" ht="12" customHeight="1" x14ac:dyDescent="0.25">
      <c r="A22" s="2" t="str">
        <f>"Oct "&amp;RIGHT(A6,4)</f>
        <v>Oct 2024</v>
      </c>
      <c r="B22" s="11">
        <v>28782898.870000001</v>
      </c>
      <c r="C22" s="11">
        <v>2902190.14</v>
      </c>
      <c r="D22" s="11">
        <v>31685089.010000002</v>
      </c>
      <c r="E22" s="11">
        <v>635288190.10000002</v>
      </c>
      <c r="F22" s="11">
        <v>15152429.529999999</v>
      </c>
      <c r="G22" s="11">
        <v>650440619.63</v>
      </c>
      <c r="H22" s="11">
        <v>40717.730000000003</v>
      </c>
      <c r="I22" s="11">
        <v>23698790.359999999</v>
      </c>
      <c r="J22" s="11">
        <v>705865216.73000002</v>
      </c>
    </row>
    <row r="23" spans="1:10" ht="12" customHeight="1" x14ac:dyDescent="0.25">
      <c r="A23" s="2" t="str">
        <f>"Nov "&amp;RIGHT(A6,4)</f>
        <v>Nov 2024</v>
      </c>
      <c r="B23" s="11">
        <v>22646104.989999998</v>
      </c>
      <c r="C23" s="11">
        <v>2309680.79</v>
      </c>
      <c r="D23" s="11">
        <v>24955785.780000001</v>
      </c>
      <c r="E23" s="11">
        <v>502328469.94</v>
      </c>
      <c r="F23" s="11">
        <v>12011121.449999999</v>
      </c>
      <c r="G23" s="11">
        <v>514339591.38999999</v>
      </c>
      <c r="H23" s="11">
        <v>25713.360000000001</v>
      </c>
      <c r="I23" s="11">
        <v>18322353.629999999</v>
      </c>
      <c r="J23" s="11">
        <v>557643444.15999997</v>
      </c>
    </row>
    <row r="24" spans="1:10" ht="12" customHeight="1" x14ac:dyDescent="0.25">
      <c r="A24" s="2" t="str">
        <f>"Dec "&amp;RIGHT(A6,4)</f>
        <v>Dec 2024</v>
      </c>
      <c r="B24" s="11">
        <v>20097951.010000002</v>
      </c>
      <c r="C24" s="11">
        <v>2021599.14</v>
      </c>
      <c r="D24" s="11">
        <v>22119550.149999999</v>
      </c>
      <c r="E24" s="11">
        <v>446084579.73000002</v>
      </c>
      <c r="F24" s="11">
        <v>10458401.359999999</v>
      </c>
      <c r="G24" s="11">
        <v>456542981.08999997</v>
      </c>
      <c r="H24" s="11">
        <v>22066.799999999999</v>
      </c>
      <c r="I24" s="11">
        <v>15961762.5</v>
      </c>
      <c r="J24" s="11">
        <v>494646360.54000002</v>
      </c>
    </row>
    <row r="25" spans="1:10" ht="12" customHeight="1" x14ac:dyDescent="0.25">
      <c r="A25" s="2" t="str">
        <f>"Jan "&amp;RIGHT(A6,4)+1</f>
        <v>Jan 2025</v>
      </c>
      <c r="B25" s="11">
        <v>23735455.93</v>
      </c>
      <c r="C25" s="11">
        <v>2376917.7200000002</v>
      </c>
      <c r="D25" s="11">
        <v>26112373.649999999</v>
      </c>
      <c r="E25" s="11">
        <v>496207068.42000002</v>
      </c>
      <c r="F25" s="11">
        <v>11651204.380000001</v>
      </c>
      <c r="G25" s="11">
        <v>507858272.80000001</v>
      </c>
      <c r="H25" s="11">
        <v>196251.22</v>
      </c>
      <c r="I25" s="11">
        <v>18447609.350000001</v>
      </c>
      <c r="J25" s="11">
        <v>552614507.01999998</v>
      </c>
    </row>
    <row r="26" spans="1:10" ht="12" customHeight="1" x14ac:dyDescent="0.25">
      <c r="A26" s="2" t="str">
        <f>"Feb "&amp;RIGHT(A6,4)+1</f>
        <v>Feb 2025</v>
      </c>
      <c r="B26" s="11">
        <v>23331056.98</v>
      </c>
      <c r="C26" s="11">
        <v>2319554.91</v>
      </c>
      <c r="D26" s="11">
        <v>25650611.890000001</v>
      </c>
      <c r="E26" s="11">
        <v>524975757.67000002</v>
      </c>
      <c r="F26" s="11">
        <v>12017088.619999999</v>
      </c>
      <c r="G26" s="11">
        <v>536992846.28999996</v>
      </c>
      <c r="H26" s="11">
        <v>6628.56</v>
      </c>
      <c r="I26" s="11">
        <v>18430510.25</v>
      </c>
      <c r="J26" s="11">
        <v>581080596.99000001</v>
      </c>
    </row>
    <row r="27" spans="1:10" ht="12" customHeight="1" x14ac:dyDescent="0.25">
      <c r="A27" s="2" t="str">
        <f>"Mar "&amp;RIGHT(A6,4)+1</f>
        <v>Mar 2025</v>
      </c>
      <c r="B27" s="11">
        <v>25742728.300000001</v>
      </c>
      <c r="C27" s="11">
        <v>2503803.35</v>
      </c>
      <c r="D27" s="11">
        <v>28246531.649999999</v>
      </c>
      <c r="E27" s="11">
        <v>542739847.04999995</v>
      </c>
      <c r="F27" s="11">
        <v>13583804.4</v>
      </c>
      <c r="G27" s="11">
        <v>556323651.45000005</v>
      </c>
      <c r="H27" s="11">
        <v>40007.08</v>
      </c>
      <c r="I27" s="11">
        <v>20017614.140000001</v>
      </c>
      <c r="J27" s="11">
        <v>604627804.32000005</v>
      </c>
    </row>
    <row r="28" spans="1:10" ht="12" customHeight="1" x14ac:dyDescent="0.25">
      <c r="A28" s="2" t="str">
        <f>"Apr "&amp;RIGHT(A6,4)+1</f>
        <v>Apr 2025</v>
      </c>
      <c r="B28" s="11">
        <v>26780112.850000001</v>
      </c>
      <c r="C28" s="11">
        <v>2657495.29</v>
      </c>
      <c r="D28" s="11">
        <v>29437608.140000001</v>
      </c>
      <c r="E28" s="11">
        <v>583634204.04999995</v>
      </c>
      <c r="F28" s="11">
        <v>13577080.189999999</v>
      </c>
      <c r="G28" s="11">
        <v>597211284.24000001</v>
      </c>
      <c r="H28" s="11">
        <v>391.92</v>
      </c>
      <c r="I28" s="11">
        <v>20956617.84</v>
      </c>
      <c r="J28" s="11">
        <v>647605902.13999999</v>
      </c>
    </row>
    <row r="29" spans="1:10" ht="12" customHeight="1" x14ac:dyDescent="0.25">
      <c r="A29" s="2" t="str">
        <f>"May "&amp;RIGHT(A6,4)+1</f>
        <v>May 2025</v>
      </c>
      <c r="B29" s="11">
        <v>28065748.890000001</v>
      </c>
      <c r="C29" s="11">
        <v>2634688.33</v>
      </c>
      <c r="D29" s="11">
        <v>30700437.219999999</v>
      </c>
      <c r="E29" s="11">
        <v>565344137.15999997</v>
      </c>
      <c r="F29" s="11">
        <v>11912613.470000001</v>
      </c>
      <c r="G29" s="11">
        <v>577256750.63</v>
      </c>
      <c r="H29" s="11">
        <v>362695.01</v>
      </c>
      <c r="I29" s="11">
        <v>20901451.449999999</v>
      </c>
      <c r="J29" s="11">
        <v>629221334.30999994</v>
      </c>
    </row>
    <row r="30" spans="1:10" ht="12" customHeight="1" x14ac:dyDescent="0.25">
      <c r="A30" s="2" t="str">
        <f>"Jun "&amp;RIGHT(A6,4)+1</f>
        <v>Jun 2025</v>
      </c>
      <c r="B30" s="11">
        <v>7327315.9199999999</v>
      </c>
      <c r="C30" s="11">
        <v>497162.78</v>
      </c>
      <c r="D30" s="11">
        <v>7824478.7000000002</v>
      </c>
      <c r="E30" s="11">
        <v>119033602.52</v>
      </c>
      <c r="F30" s="11">
        <v>1516337.1</v>
      </c>
      <c r="G30" s="11">
        <v>120549939.62</v>
      </c>
      <c r="H30" s="11">
        <v>23524171.789999999</v>
      </c>
      <c r="I30" s="11">
        <v>4271977.32</v>
      </c>
      <c r="J30" s="11">
        <v>156170567.43000001</v>
      </c>
    </row>
    <row r="31" spans="1:10" ht="12" customHeight="1" x14ac:dyDescent="0.25">
      <c r="A31" s="2" t="str">
        <f>"Jul "&amp;RIGHT(A6,4)+1</f>
        <v>Jul 2025</v>
      </c>
      <c r="B31" s="11">
        <v>782528.35</v>
      </c>
      <c r="C31" s="11">
        <v>51161.760000000002</v>
      </c>
      <c r="D31" s="11">
        <v>833690.11</v>
      </c>
      <c r="E31" s="11">
        <v>21386456.809999999</v>
      </c>
      <c r="F31" s="11">
        <v>138318.72</v>
      </c>
      <c r="G31" s="11">
        <v>21524775.530000001</v>
      </c>
      <c r="H31" s="11">
        <v>16466524.74</v>
      </c>
      <c r="I31" s="11">
        <v>331854.64</v>
      </c>
      <c r="J31" s="11">
        <v>39156845.020000003</v>
      </c>
    </row>
    <row r="32" spans="1:10" ht="12" customHeight="1" x14ac:dyDescent="0.25">
      <c r="A32" s="2" t="str">
        <f>"Aug "&amp;RIGHT(A6,4)+1</f>
        <v>Aug 2025</v>
      </c>
      <c r="B32" s="11">
        <v>10483858.960000001</v>
      </c>
      <c r="C32" s="11">
        <v>1012483.66</v>
      </c>
      <c r="D32" s="11">
        <v>11496342.619999999</v>
      </c>
      <c r="E32" s="11">
        <v>329473595.82999998</v>
      </c>
      <c r="F32" s="11">
        <v>7545065.0999999996</v>
      </c>
      <c r="G32" s="11">
        <v>337018660.93000001</v>
      </c>
      <c r="H32" s="11">
        <v>1087640.6399999999</v>
      </c>
      <c r="I32" s="11">
        <v>8967287.5700000003</v>
      </c>
      <c r="J32" s="11">
        <v>358569931.75999999</v>
      </c>
    </row>
    <row r="33" spans="1:10" ht="12" customHeight="1" x14ac:dyDescent="0.25">
      <c r="A33" s="2" t="str">
        <f>"Sep "&amp;RIGHT(A6,4)+1</f>
        <v>Sep 2025</v>
      </c>
      <c r="B33" s="11">
        <v>26946483.120000001</v>
      </c>
      <c r="C33" s="11">
        <v>2787429.1</v>
      </c>
      <c r="D33" s="11">
        <v>29733912.219999999</v>
      </c>
      <c r="E33" s="11">
        <v>638467364.77999997</v>
      </c>
      <c r="F33" s="11">
        <v>14985004.35</v>
      </c>
      <c r="G33" s="11">
        <v>653452369.13</v>
      </c>
      <c r="H33" s="11">
        <v>14908.74</v>
      </c>
      <c r="I33" s="11">
        <v>21479630.140000001</v>
      </c>
      <c r="J33" s="11">
        <v>704680820.23000002</v>
      </c>
    </row>
    <row r="34" spans="1:10" ht="12" customHeight="1" x14ac:dyDescent="0.25">
      <c r="A34" s="12" t="s">
        <v>55</v>
      </c>
      <c r="B34" s="13">
        <v>244722244.16999999</v>
      </c>
      <c r="C34" s="13">
        <v>24074166.969999999</v>
      </c>
      <c r="D34" s="13">
        <v>268796411.13999999</v>
      </c>
      <c r="E34" s="13">
        <v>5404963274.0600004</v>
      </c>
      <c r="F34" s="13">
        <v>124548468.67</v>
      </c>
      <c r="G34" s="13">
        <v>5529511742.7299995</v>
      </c>
      <c r="H34" s="13">
        <v>41787717.590000004</v>
      </c>
      <c r="I34" s="13">
        <v>191787459.19</v>
      </c>
      <c r="J34" s="13">
        <v>6031883330.6499996</v>
      </c>
    </row>
    <row r="35" spans="1:10" ht="12" customHeight="1" x14ac:dyDescent="0.25">
      <c r="A35" s="14" t="str">
        <f>"Total "&amp;MID(A20,7,LEN(A20)-13)&amp;" Months"</f>
        <v>Total 12 Months</v>
      </c>
      <c r="B35" s="15">
        <v>244722244.16999999</v>
      </c>
      <c r="C35" s="15">
        <v>24074166.969999999</v>
      </c>
      <c r="D35" s="15">
        <v>268796411.13999999</v>
      </c>
      <c r="E35" s="15">
        <v>5404963274.0600004</v>
      </c>
      <c r="F35" s="15">
        <v>124548468.67</v>
      </c>
      <c r="G35" s="15">
        <v>5529511742.7299995</v>
      </c>
      <c r="H35" s="15">
        <v>41787717.590000004</v>
      </c>
      <c r="I35" s="15">
        <v>191787459.19</v>
      </c>
      <c r="J35" s="15">
        <v>6031883330.6499996</v>
      </c>
    </row>
    <row r="36" spans="1:10" ht="12" customHeight="1" x14ac:dyDescent="0.25">
      <c r="A36" s="89"/>
      <c r="B36" s="89"/>
      <c r="C36" s="89"/>
      <c r="D36" s="89"/>
      <c r="E36" s="89"/>
      <c r="F36" s="89"/>
      <c r="G36" s="89"/>
      <c r="H36" s="89"/>
      <c r="I36" s="89"/>
      <c r="J36" s="89"/>
    </row>
    <row r="37" spans="1:10" ht="70" customHeight="1" x14ac:dyDescent="0.25">
      <c r="A37" s="91" t="s">
        <v>444</v>
      </c>
      <c r="B37" s="91"/>
      <c r="C37" s="91"/>
      <c r="D37" s="91"/>
      <c r="E37" s="91"/>
      <c r="F37" s="91"/>
      <c r="G37" s="91"/>
      <c r="H37" s="91"/>
      <c r="I37" s="91"/>
      <c r="J37" s="91"/>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5" x14ac:dyDescent="0.25"/>
  <cols>
    <col min="1" max="10" width="11.453125" customWidth="1"/>
  </cols>
  <sheetData>
    <row r="1" spans="1:10" ht="12" customHeight="1" x14ac:dyDescent="0.25">
      <c r="A1" s="96" t="s">
        <v>428</v>
      </c>
      <c r="B1" s="96"/>
      <c r="C1" s="96"/>
      <c r="D1" s="96"/>
      <c r="E1" s="96"/>
      <c r="F1" s="96"/>
      <c r="G1" s="96"/>
      <c r="H1" s="96"/>
      <c r="I1" s="96"/>
      <c r="J1" s="83">
        <v>46003</v>
      </c>
    </row>
    <row r="2" spans="1:10" ht="12" customHeight="1" x14ac:dyDescent="0.25">
      <c r="A2" s="98" t="s">
        <v>94</v>
      </c>
      <c r="B2" s="98"/>
      <c r="C2" s="98"/>
      <c r="D2" s="98"/>
      <c r="E2" s="98"/>
      <c r="F2" s="98"/>
      <c r="G2" s="98"/>
      <c r="H2" s="98"/>
      <c r="I2" s="98"/>
      <c r="J2" s="1"/>
    </row>
    <row r="3" spans="1:10" ht="24" customHeight="1" x14ac:dyDescent="0.25">
      <c r="A3" s="100" t="s">
        <v>50</v>
      </c>
      <c r="B3" s="95" t="s">
        <v>202</v>
      </c>
      <c r="C3" s="95"/>
      <c r="D3" s="93"/>
      <c r="E3" s="95" t="s">
        <v>204</v>
      </c>
      <c r="F3" s="95"/>
      <c r="G3" s="93"/>
      <c r="H3" s="95" t="s">
        <v>55</v>
      </c>
      <c r="I3" s="95"/>
      <c r="J3" s="95"/>
    </row>
    <row r="4" spans="1:10" ht="24" customHeight="1" x14ac:dyDescent="0.25">
      <c r="A4" s="101"/>
      <c r="B4" s="10" t="s">
        <v>203</v>
      </c>
      <c r="C4" s="10" t="s">
        <v>95</v>
      </c>
      <c r="D4" s="10" t="s">
        <v>96</v>
      </c>
      <c r="E4" s="10" t="s">
        <v>97</v>
      </c>
      <c r="F4" s="10" t="s">
        <v>95</v>
      </c>
      <c r="G4" s="10" t="s">
        <v>96</v>
      </c>
      <c r="H4" s="10" t="s">
        <v>97</v>
      </c>
      <c r="I4" s="10" t="s">
        <v>95</v>
      </c>
      <c r="J4" s="9" t="s">
        <v>96</v>
      </c>
    </row>
    <row r="5" spans="1:10" ht="12" customHeight="1" x14ac:dyDescent="0.25">
      <c r="A5" s="1"/>
      <c r="B5" s="89" t="str">
        <f>REPT("-",101)&amp;" Number "&amp;REPT("-",101)</f>
        <v>----------------------------------------------------------------------------------------------------- Number -----------------------------------------------------------------------------------------------------</v>
      </c>
      <c r="C5" s="89"/>
      <c r="D5" s="89"/>
      <c r="E5" s="89"/>
      <c r="F5" s="89"/>
      <c r="G5" s="89"/>
      <c r="H5" s="89"/>
      <c r="I5" s="89"/>
      <c r="J5" s="89"/>
    </row>
    <row r="6" spans="1:10" ht="12" customHeight="1" x14ac:dyDescent="0.25">
      <c r="A6" s="3" t="s">
        <v>423</v>
      </c>
    </row>
    <row r="7" spans="1:10" ht="12" customHeight="1" x14ac:dyDescent="0.25">
      <c r="A7" s="2" t="str">
        <f>"Oct "&amp;RIGHT(A6,4)-1</f>
        <v>Oct 2023</v>
      </c>
      <c r="B7" s="11" t="s">
        <v>422</v>
      </c>
      <c r="C7" s="11" t="s">
        <v>422</v>
      </c>
      <c r="D7" s="11" t="s">
        <v>422</v>
      </c>
      <c r="E7" s="11" t="s">
        <v>422</v>
      </c>
      <c r="F7" s="11" t="s">
        <v>422</v>
      </c>
      <c r="G7" s="11" t="s">
        <v>422</v>
      </c>
      <c r="H7" s="11" t="s">
        <v>422</v>
      </c>
      <c r="I7" s="11" t="s">
        <v>422</v>
      </c>
      <c r="J7" s="11" t="s">
        <v>422</v>
      </c>
    </row>
    <row r="8" spans="1:10" ht="12" customHeight="1" x14ac:dyDescent="0.25">
      <c r="A8" s="2" t="str">
        <f>"Nov "&amp;RIGHT(A6,4)-1</f>
        <v>Nov 2023</v>
      </c>
      <c r="B8" s="11" t="s">
        <v>422</v>
      </c>
      <c r="C8" s="11" t="s">
        <v>422</v>
      </c>
      <c r="D8" s="11" t="s">
        <v>422</v>
      </c>
      <c r="E8" s="11" t="s">
        <v>422</v>
      </c>
      <c r="F8" s="11" t="s">
        <v>422</v>
      </c>
      <c r="G8" s="11" t="s">
        <v>422</v>
      </c>
      <c r="H8" s="11" t="s">
        <v>422</v>
      </c>
      <c r="I8" s="11" t="s">
        <v>422</v>
      </c>
      <c r="J8" s="11" t="s">
        <v>422</v>
      </c>
    </row>
    <row r="9" spans="1:10" ht="12" customHeight="1" x14ac:dyDescent="0.25">
      <c r="A9" s="2" t="str">
        <f>"Dec "&amp;RIGHT(A6,4)-1</f>
        <v>Dec 2023</v>
      </c>
      <c r="B9" s="11">
        <v>521</v>
      </c>
      <c r="C9" s="11">
        <v>69537</v>
      </c>
      <c r="D9" s="11">
        <v>613813</v>
      </c>
      <c r="E9" s="11">
        <v>17534</v>
      </c>
      <c r="F9" s="11">
        <v>69923</v>
      </c>
      <c r="G9" s="11">
        <v>4438522</v>
      </c>
      <c r="H9" s="11">
        <v>18055</v>
      </c>
      <c r="I9" s="11">
        <v>139460</v>
      </c>
      <c r="J9" s="11">
        <v>5052335</v>
      </c>
    </row>
    <row r="10" spans="1:10" ht="12" customHeight="1" x14ac:dyDescent="0.25">
      <c r="A10" s="2" t="str">
        <f>"Jan "&amp;RIGHT(A6,4)</f>
        <v>Jan 2024</v>
      </c>
      <c r="B10" s="11" t="s">
        <v>422</v>
      </c>
      <c r="C10" s="11" t="s">
        <v>422</v>
      </c>
      <c r="D10" s="11" t="s">
        <v>422</v>
      </c>
      <c r="E10" s="11" t="s">
        <v>422</v>
      </c>
      <c r="F10" s="11" t="s">
        <v>422</v>
      </c>
      <c r="G10" s="11" t="s">
        <v>422</v>
      </c>
      <c r="H10" s="11" t="s">
        <v>422</v>
      </c>
      <c r="I10" s="11" t="s">
        <v>422</v>
      </c>
      <c r="J10" s="11" t="s">
        <v>422</v>
      </c>
    </row>
    <row r="11" spans="1:10" ht="12" customHeight="1" x14ac:dyDescent="0.25">
      <c r="A11" s="2" t="str">
        <f>"Feb "&amp;RIGHT(A6,4)</f>
        <v>Feb 2024</v>
      </c>
      <c r="B11" s="11" t="s">
        <v>422</v>
      </c>
      <c r="C11" s="11" t="s">
        <v>422</v>
      </c>
      <c r="D11" s="11" t="s">
        <v>422</v>
      </c>
      <c r="E11" s="11" t="s">
        <v>422</v>
      </c>
      <c r="F11" s="11" t="s">
        <v>422</v>
      </c>
      <c r="G11" s="11" t="s">
        <v>422</v>
      </c>
      <c r="H11" s="11" t="s">
        <v>422</v>
      </c>
      <c r="I11" s="11" t="s">
        <v>422</v>
      </c>
      <c r="J11" s="11" t="s">
        <v>422</v>
      </c>
    </row>
    <row r="12" spans="1:10" ht="12" customHeight="1" x14ac:dyDescent="0.25">
      <c r="A12" s="2" t="str">
        <f>"Mar "&amp;RIGHT(A6,4)</f>
        <v>Mar 2024</v>
      </c>
      <c r="B12" s="11">
        <v>510</v>
      </c>
      <c r="C12" s="11">
        <v>69406</v>
      </c>
      <c r="D12" s="11">
        <v>644514</v>
      </c>
      <c r="E12" s="11">
        <v>17656</v>
      </c>
      <c r="F12" s="11">
        <v>71056</v>
      </c>
      <c r="G12" s="11">
        <v>4786503</v>
      </c>
      <c r="H12" s="11">
        <v>18166</v>
      </c>
      <c r="I12" s="11">
        <v>140462</v>
      </c>
      <c r="J12" s="11">
        <v>5431017</v>
      </c>
    </row>
    <row r="13" spans="1:10" ht="12" customHeight="1" x14ac:dyDescent="0.25">
      <c r="A13" s="2" t="str">
        <f>"Apr "&amp;RIGHT(A6,4)</f>
        <v>Apr 2024</v>
      </c>
      <c r="B13" s="11" t="s">
        <v>422</v>
      </c>
      <c r="C13" s="11" t="s">
        <v>422</v>
      </c>
      <c r="D13" s="11" t="s">
        <v>422</v>
      </c>
      <c r="E13" s="11" t="s">
        <v>422</v>
      </c>
      <c r="F13" s="11" t="s">
        <v>422</v>
      </c>
      <c r="G13" s="11" t="s">
        <v>422</v>
      </c>
      <c r="H13" s="11" t="s">
        <v>422</v>
      </c>
      <c r="I13" s="11" t="s">
        <v>422</v>
      </c>
      <c r="J13" s="11" t="s">
        <v>422</v>
      </c>
    </row>
    <row r="14" spans="1:10" ht="12" customHeight="1" x14ac:dyDescent="0.25">
      <c r="A14" s="2" t="str">
        <f>"May "&amp;RIGHT(A6,4)</f>
        <v>May 2024</v>
      </c>
      <c r="B14" s="11" t="s">
        <v>422</v>
      </c>
      <c r="C14" s="11" t="s">
        <v>422</v>
      </c>
      <c r="D14" s="11" t="s">
        <v>422</v>
      </c>
      <c r="E14" s="11" t="s">
        <v>422</v>
      </c>
      <c r="F14" s="11" t="s">
        <v>422</v>
      </c>
      <c r="G14" s="11" t="s">
        <v>422</v>
      </c>
      <c r="H14" s="11" t="s">
        <v>422</v>
      </c>
      <c r="I14" s="11" t="s">
        <v>422</v>
      </c>
      <c r="J14" s="11" t="s">
        <v>422</v>
      </c>
    </row>
    <row r="15" spans="1:10" ht="12" customHeight="1" x14ac:dyDescent="0.25">
      <c r="A15" s="2" t="str">
        <f>"Jun "&amp;RIGHT(A6,4)</f>
        <v>Jun 2024</v>
      </c>
      <c r="B15" s="11">
        <v>508</v>
      </c>
      <c r="C15" s="11">
        <v>68687</v>
      </c>
      <c r="D15" s="11">
        <v>631013</v>
      </c>
      <c r="E15" s="11">
        <v>15418</v>
      </c>
      <c r="F15" s="11">
        <v>47331</v>
      </c>
      <c r="G15" s="11">
        <v>2392229</v>
      </c>
      <c r="H15" s="11">
        <v>15926</v>
      </c>
      <c r="I15" s="11">
        <v>116018</v>
      </c>
      <c r="J15" s="11">
        <v>3023242</v>
      </c>
    </row>
    <row r="16" spans="1:10" ht="12" customHeight="1" x14ac:dyDescent="0.25">
      <c r="A16" s="2" t="str">
        <f>"Jul "&amp;RIGHT(A6,4)</f>
        <v>Jul 2024</v>
      </c>
      <c r="B16" s="11" t="s">
        <v>422</v>
      </c>
      <c r="C16" s="11" t="s">
        <v>422</v>
      </c>
      <c r="D16" s="11" t="s">
        <v>422</v>
      </c>
      <c r="E16" s="11" t="s">
        <v>422</v>
      </c>
      <c r="F16" s="11" t="s">
        <v>422</v>
      </c>
      <c r="G16" s="11" t="s">
        <v>422</v>
      </c>
      <c r="H16" s="11" t="s">
        <v>422</v>
      </c>
      <c r="I16" s="11" t="s">
        <v>422</v>
      </c>
      <c r="J16" s="11" t="s">
        <v>422</v>
      </c>
    </row>
    <row r="17" spans="1:10" ht="12" customHeight="1" x14ac:dyDescent="0.25">
      <c r="A17" s="2" t="str">
        <f>"Aug "&amp;RIGHT(A6,4)</f>
        <v>Aug 2024</v>
      </c>
      <c r="B17" s="11" t="s">
        <v>422</v>
      </c>
      <c r="C17" s="11" t="s">
        <v>422</v>
      </c>
      <c r="D17" s="11" t="s">
        <v>422</v>
      </c>
      <c r="E17" s="11" t="s">
        <v>422</v>
      </c>
      <c r="F17" s="11" t="s">
        <v>422</v>
      </c>
      <c r="G17" s="11" t="s">
        <v>422</v>
      </c>
      <c r="H17" s="11" t="s">
        <v>422</v>
      </c>
      <c r="I17" s="11" t="s">
        <v>422</v>
      </c>
      <c r="J17" s="11" t="s">
        <v>422</v>
      </c>
    </row>
    <row r="18" spans="1:10" ht="12" customHeight="1" x14ac:dyDescent="0.25">
      <c r="A18" s="2" t="str">
        <f>"Sep "&amp;RIGHT(A6,4)</f>
        <v>Sep 2024</v>
      </c>
      <c r="B18" s="11">
        <v>505</v>
      </c>
      <c r="C18" s="11">
        <v>68156</v>
      </c>
      <c r="D18" s="11">
        <v>604612</v>
      </c>
      <c r="E18" s="11">
        <v>17302</v>
      </c>
      <c r="F18" s="11">
        <v>66312</v>
      </c>
      <c r="G18" s="11">
        <v>4315567</v>
      </c>
      <c r="H18" s="11">
        <v>17807</v>
      </c>
      <c r="I18" s="11">
        <v>134468</v>
      </c>
      <c r="J18" s="11">
        <v>4920179</v>
      </c>
    </row>
    <row r="19" spans="1:10" ht="12" customHeight="1" x14ac:dyDescent="0.25">
      <c r="A19" s="12" t="s">
        <v>55</v>
      </c>
      <c r="B19" s="13">
        <v>511</v>
      </c>
      <c r="C19" s="13">
        <v>68946.5</v>
      </c>
      <c r="D19" s="13">
        <v>623488</v>
      </c>
      <c r="E19" s="13">
        <v>16977.5</v>
      </c>
      <c r="F19" s="13">
        <v>63655.5</v>
      </c>
      <c r="G19" s="13">
        <v>3983205.25</v>
      </c>
      <c r="H19" s="13">
        <v>17488.5</v>
      </c>
      <c r="I19" s="13">
        <v>132602</v>
      </c>
      <c r="J19" s="13">
        <v>4606693.25</v>
      </c>
    </row>
    <row r="20" spans="1:10" ht="12" customHeight="1" x14ac:dyDescent="0.25">
      <c r="A20" s="14" t="s">
        <v>424</v>
      </c>
      <c r="B20" s="15">
        <v>511</v>
      </c>
      <c r="C20" s="15">
        <v>68946.5</v>
      </c>
      <c r="D20" s="15">
        <v>623488</v>
      </c>
      <c r="E20" s="15">
        <v>16977.5</v>
      </c>
      <c r="F20" s="15">
        <v>63655.5</v>
      </c>
      <c r="G20" s="15">
        <v>3983205.25</v>
      </c>
      <c r="H20" s="15">
        <v>17488.5</v>
      </c>
      <c r="I20" s="15">
        <v>132602</v>
      </c>
      <c r="J20" s="15">
        <v>4606693.25</v>
      </c>
    </row>
    <row r="21" spans="1:10" ht="12" customHeight="1" x14ac:dyDescent="0.25">
      <c r="A21" s="3" t="str">
        <f>"FY "&amp;RIGHT(A6,4)+1</f>
        <v>FY 2025</v>
      </c>
    </row>
    <row r="22" spans="1:10" ht="12" customHeight="1" x14ac:dyDescent="0.25">
      <c r="A22" s="2" t="str">
        <f>"Oct "&amp;RIGHT(A6,4)</f>
        <v>Oct 2024</v>
      </c>
      <c r="B22" s="11" t="s">
        <v>422</v>
      </c>
      <c r="C22" s="11" t="s">
        <v>422</v>
      </c>
      <c r="D22" s="11" t="s">
        <v>422</v>
      </c>
      <c r="E22" s="11" t="s">
        <v>422</v>
      </c>
      <c r="F22" s="11" t="s">
        <v>422</v>
      </c>
      <c r="G22" s="11" t="s">
        <v>422</v>
      </c>
      <c r="H22" s="11" t="s">
        <v>422</v>
      </c>
      <c r="I22" s="11" t="s">
        <v>422</v>
      </c>
      <c r="J22" s="11" t="s">
        <v>422</v>
      </c>
    </row>
    <row r="23" spans="1:10" ht="12" customHeight="1" x14ac:dyDescent="0.25">
      <c r="A23" s="2" t="str">
        <f>"Nov "&amp;RIGHT(A6,4)</f>
        <v>Nov 2024</v>
      </c>
      <c r="B23" s="11" t="s">
        <v>422</v>
      </c>
      <c r="C23" s="11" t="s">
        <v>422</v>
      </c>
      <c r="D23" s="11" t="s">
        <v>422</v>
      </c>
      <c r="E23" s="11" t="s">
        <v>422</v>
      </c>
      <c r="F23" s="11" t="s">
        <v>422</v>
      </c>
      <c r="G23" s="11" t="s">
        <v>422</v>
      </c>
      <c r="H23" s="11" t="s">
        <v>422</v>
      </c>
      <c r="I23" s="11" t="s">
        <v>422</v>
      </c>
      <c r="J23" s="11" t="s">
        <v>422</v>
      </c>
    </row>
    <row r="24" spans="1:10" ht="12" customHeight="1" x14ac:dyDescent="0.25">
      <c r="A24" s="2" t="str">
        <f>"Dec "&amp;RIGHT(A6,4)</f>
        <v>Dec 2024</v>
      </c>
      <c r="B24" s="11">
        <v>487</v>
      </c>
      <c r="C24" s="11">
        <v>67446</v>
      </c>
      <c r="D24" s="11">
        <v>593542</v>
      </c>
      <c r="E24" s="11">
        <v>17455</v>
      </c>
      <c r="F24" s="11">
        <v>69458</v>
      </c>
      <c r="G24" s="11">
        <v>4520916</v>
      </c>
      <c r="H24" s="11">
        <v>17942</v>
      </c>
      <c r="I24" s="11">
        <v>136904</v>
      </c>
      <c r="J24" s="11">
        <v>5114458</v>
      </c>
    </row>
    <row r="25" spans="1:10" ht="12" customHeight="1" x14ac:dyDescent="0.25">
      <c r="A25" s="2" t="str">
        <f>"Jan "&amp;RIGHT(A6,4)+1</f>
        <v>Jan 2025</v>
      </c>
      <c r="B25" s="11" t="s">
        <v>422</v>
      </c>
      <c r="C25" s="11" t="s">
        <v>422</v>
      </c>
      <c r="D25" s="11" t="s">
        <v>422</v>
      </c>
      <c r="E25" s="11" t="s">
        <v>422</v>
      </c>
      <c r="F25" s="11" t="s">
        <v>422</v>
      </c>
      <c r="G25" s="11" t="s">
        <v>422</v>
      </c>
      <c r="H25" s="11" t="s">
        <v>422</v>
      </c>
      <c r="I25" s="11" t="s">
        <v>422</v>
      </c>
      <c r="J25" s="11" t="s">
        <v>422</v>
      </c>
    </row>
    <row r="26" spans="1:10" ht="12" customHeight="1" x14ac:dyDescent="0.25">
      <c r="A26" s="2" t="str">
        <f>"Feb "&amp;RIGHT(A6,4)+1</f>
        <v>Feb 2025</v>
      </c>
      <c r="B26" s="11" t="s">
        <v>422</v>
      </c>
      <c r="C26" s="11" t="s">
        <v>422</v>
      </c>
      <c r="D26" s="11" t="s">
        <v>422</v>
      </c>
      <c r="E26" s="11" t="s">
        <v>422</v>
      </c>
      <c r="F26" s="11" t="s">
        <v>422</v>
      </c>
      <c r="G26" s="11" t="s">
        <v>422</v>
      </c>
      <c r="H26" s="11" t="s">
        <v>422</v>
      </c>
      <c r="I26" s="11" t="s">
        <v>422</v>
      </c>
      <c r="J26" s="11" t="s">
        <v>422</v>
      </c>
    </row>
    <row r="27" spans="1:10" ht="12" customHeight="1" x14ac:dyDescent="0.25">
      <c r="A27" s="2" t="str">
        <f>"Mar "&amp;RIGHT(A6,4)+1</f>
        <v>Mar 2025</v>
      </c>
      <c r="B27" s="11">
        <v>483</v>
      </c>
      <c r="C27" s="11">
        <v>67652</v>
      </c>
      <c r="D27" s="11">
        <v>691553</v>
      </c>
      <c r="E27" s="11">
        <v>17553</v>
      </c>
      <c r="F27" s="11">
        <v>71033</v>
      </c>
      <c r="G27" s="11">
        <v>4810896</v>
      </c>
      <c r="H27" s="11">
        <v>18036</v>
      </c>
      <c r="I27" s="11">
        <v>138685</v>
      </c>
      <c r="J27" s="11">
        <v>5502449</v>
      </c>
    </row>
    <row r="28" spans="1:10" ht="12" customHeight="1" x14ac:dyDescent="0.25">
      <c r="A28" s="2" t="str">
        <f>"Apr "&amp;RIGHT(A6,4)+1</f>
        <v>Apr 2025</v>
      </c>
      <c r="B28" s="11" t="s">
        <v>422</v>
      </c>
      <c r="C28" s="11" t="s">
        <v>422</v>
      </c>
      <c r="D28" s="11" t="s">
        <v>422</v>
      </c>
      <c r="E28" s="11" t="s">
        <v>422</v>
      </c>
      <c r="F28" s="11" t="s">
        <v>422</v>
      </c>
      <c r="G28" s="11" t="s">
        <v>422</v>
      </c>
      <c r="H28" s="11" t="s">
        <v>422</v>
      </c>
      <c r="I28" s="11" t="s">
        <v>422</v>
      </c>
      <c r="J28" s="11" t="s">
        <v>422</v>
      </c>
    </row>
    <row r="29" spans="1:10" ht="12" customHeight="1" x14ac:dyDescent="0.25">
      <c r="A29" s="2" t="str">
        <f>"May "&amp;RIGHT(A6,4)+1</f>
        <v>May 2025</v>
      </c>
      <c r="B29" s="11" t="s">
        <v>422</v>
      </c>
      <c r="C29" s="11" t="s">
        <v>422</v>
      </c>
      <c r="D29" s="11" t="s">
        <v>422</v>
      </c>
      <c r="E29" s="11" t="s">
        <v>422</v>
      </c>
      <c r="F29" s="11" t="s">
        <v>422</v>
      </c>
      <c r="G29" s="11" t="s">
        <v>422</v>
      </c>
      <c r="H29" s="11" t="s">
        <v>422</v>
      </c>
      <c r="I29" s="11" t="s">
        <v>422</v>
      </c>
      <c r="J29" s="11" t="s">
        <v>422</v>
      </c>
    </row>
    <row r="30" spans="1:10" ht="12" customHeight="1" x14ac:dyDescent="0.25">
      <c r="A30" s="2" t="str">
        <f>"Jun "&amp;RIGHT(A6,4)+1</f>
        <v>Jun 2025</v>
      </c>
      <c r="B30" s="11">
        <v>479</v>
      </c>
      <c r="C30" s="11">
        <v>69223</v>
      </c>
      <c r="D30" s="11">
        <v>615389</v>
      </c>
      <c r="E30" s="11">
        <v>15439</v>
      </c>
      <c r="F30" s="11">
        <v>47730</v>
      </c>
      <c r="G30" s="11">
        <v>2405213</v>
      </c>
      <c r="H30" s="11">
        <v>15918</v>
      </c>
      <c r="I30" s="11">
        <v>116953</v>
      </c>
      <c r="J30" s="11">
        <v>3020602</v>
      </c>
    </row>
    <row r="31" spans="1:10" ht="12" customHeight="1" x14ac:dyDescent="0.25">
      <c r="A31" s="2" t="str">
        <f>"Jul "&amp;RIGHT(A6,4)+1</f>
        <v>Jul 2025</v>
      </c>
      <c r="B31" s="11" t="s">
        <v>422</v>
      </c>
      <c r="C31" s="11" t="s">
        <v>422</v>
      </c>
      <c r="D31" s="11" t="s">
        <v>422</v>
      </c>
      <c r="E31" s="11" t="s">
        <v>422</v>
      </c>
      <c r="F31" s="11" t="s">
        <v>422</v>
      </c>
      <c r="G31" s="11" t="s">
        <v>422</v>
      </c>
      <c r="H31" s="11" t="s">
        <v>422</v>
      </c>
      <c r="I31" s="11" t="s">
        <v>422</v>
      </c>
      <c r="J31" s="11" t="s">
        <v>422</v>
      </c>
    </row>
    <row r="32" spans="1:10" ht="12" customHeight="1" x14ac:dyDescent="0.25">
      <c r="A32" s="2" t="str">
        <f>"Aug "&amp;RIGHT(A6,4)+1</f>
        <v>Aug 2025</v>
      </c>
      <c r="B32" s="11" t="s">
        <v>422</v>
      </c>
      <c r="C32" s="11" t="s">
        <v>422</v>
      </c>
      <c r="D32" s="11" t="s">
        <v>422</v>
      </c>
      <c r="E32" s="11" t="s">
        <v>422</v>
      </c>
      <c r="F32" s="11" t="s">
        <v>422</v>
      </c>
      <c r="G32" s="11" t="s">
        <v>422</v>
      </c>
      <c r="H32" s="11" t="s">
        <v>422</v>
      </c>
      <c r="I32" s="11" t="s">
        <v>422</v>
      </c>
      <c r="J32" s="11" t="s">
        <v>422</v>
      </c>
    </row>
    <row r="33" spans="1:10" ht="12" customHeight="1" x14ac:dyDescent="0.25">
      <c r="A33" s="2" t="str">
        <f>"Sep "&amp;RIGHT(A6,4)+1</f>
        <v>Sep 2025</v>
      </c>
      <c r="B33" s="11">
        <v>433</v>
      </c>
      <c r="C33" s="11">
        <v>61694</v>
      </c>
      <c r="D33" s="11">
        <v>606679</v>
      </c>
      <c r="E33" s="11">
        <v>15568</v>
      </c>
      <c r="F33" s="11">
        <v>57598</v>
      </c>
      <c r="G33" s="11">
        <v>4008998</v>
      </c>
      <c r="H33" s="11">
        <v>16001</v>
      </c>
      <c r="I33" s="11">
        <v>119292</v>
      </c>
      <c r="J33" s="11">
        <v>4615677</v>
      </c>
    </row>
    <row r="34" spans="1:10" ht="12" customHeight="1" x14ac:dyDescent="0.25">
      <c r="A34" s="12" t="s">
        <v>55</v>
      </c>
      <c r="B34" s="13">
        <v>470.5</v>
      </c>
      <c r="C34" s="13">
        <v>66503.75</v>
      </c>
      <c r="D34" s="13">
        <v>626790.75</v>
      </c>
      <c r="E34" s="13">
        <v>16503.75</v>
      </c>
      <c r="F34" s="13">
        <v>61454.75</v>
      </c>
      <c r="G34" s="13">
        <v>3936505.75</v>
      </c>
      <c r="H34" s="13">
        <v>16974.25</v>
      </c>
      <c r="I34" s="13">
        <v>127958.5</v>
      </c>
      <c r="J34" s="13">
        <v>4563296.5</v>
      </c>
    </row>
    <row r="35" spans="1:10" ht="12" customHeight="1" x14ac:dyDescent="0.25">
      <c r="A35" s="14" t="str">
        <f>"Total "&amp;MID(A20,7,LEN(A20)-13)&amp;" Months"</f>
        <v>Total 12 Months</v>
      </c>
      <c r="B35" s="15">
        <v>470.5</v>
      </c>
      <c r="C35" s="15">
        <v>66503.75</v>
      </c>
      <c r="D35" s="15">
        <v>626790.75</v>
      </c>
      <c r="E35" s="15">
        <v>16503.75</v>
      </c>
      <c r="F35" s="15">
        <v>61454.75</v>
      </c>
      <c r="G35" s="15">
        <v>3936505.75</v>
      </c>
      <c r="H35" s="15">
        <v>16974.25</v>
      </c>
      <c r="I35" s="15">
        <v>127958.5</v>
      </c>
      <c r="J35" s="15">
        <v>4563296.5</v>
      </c>
    </row>
    <row r="36" spans="1:10" ht="12" customHeight="1" x14ac:dyDescent="0.25">
      <c r="A36" s="89"/>
      <c r="B36" s="89"/>
      <c r="C36" s="89"/>
      <c r="D36" s="89"/>
      <c r="E36" s="89"/>
      <c r="F36" s="89"/>
      <c r="G36" s="89"/>
      <c r="H36" s="89"/>
      <c r="I36" s="89"/>
      <c r="J36" s="89"/>
    </row>
    <row r="37" spans="1:10" ht="100" customHeight="1" x14ac:dyDescent="0.25">
      <c r="A37" s="91" t="s">
        <v>98</v>
      </c>
      <c r="B37" s="91"/>
      <c r="C37" s="91"/>
      <c r="D37" s="91"/>
      <c r="E37" s="91"/>
      <c r="F37" s="91"/>
      <c r="G37" s="91"/>
      <c r="H37" s="91"/>
      <c r="I37" s="91"/>
      <c r="J37" s="91"/>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5" x14ac:dyDescent="0.25"/>
  <cols>
    <col min="1" max="10" width="11.453125" customWidth="1"/>
  </cols>
  <sheetData>
    <row r="1" spans="1:10" ht="12" customHeight="1" x14ac:dyDescent="0.25">
      <c r="A1" s="96" t="s">
        <v>427</v>
      </c>
      <c r="B1" s="96"/>
      <c r="C1" s="96"/>
      <c r="D1" s="96"/>
      <c r="E1" s="96"/>
      <c r="F1" s="96"/>
      <c r="G1" s="96"/>
      <c r="H1" s="96"/>
      <c r="I1" s="96"/>
      <c r="J1" s="83">
        <v>46003</v>
      </c>
    </row>
    <row r="2" spans="1:10" ht="12" customHeight="1" x14ac:dyDescent="0.25">
      <c r="A2" s="98" t="s">
        <v>206</v>
      </c>
      <c r="B2" s="98"/>
      <c r="C2" s="98"/>
      <c r="D2" s="98"/>
      <c r="E2" s="98"/>
      <c r="F2" s="98"/>
      <c r="G2" s="98"/>
      <c r="H2" s="98"/>
      <c r="I2" s="98"/>
      <c r="J2" s="1"/>
    </row>
    <row r="3" spans="1:10" ht="24" customHeight="1" x14ac:dyDescent="0.25">
      <c r="A3" s="100" t="s">
        <v>50</v>
      </c>
      <c r="B3" s="95" t="s">
        <v>205</v>
      </c>
      <c r="C3" s="95"/>
      <c r="D3" s="93"/>
      <c r="E3" s="95" t="s">
        <v>207</v>
      </c>
      <c r="F3" s="95"/>
      <c r="G3" s="93"/>
      <c r="H3" s="95" t="s">
        <v>208</v>
      </c>
      <c r="I3" s="95"/>
      <c r="J3" s="95"/>
    </row>
    <row r="4" spans="1:10" ht="24" customHeight="1" x14ac:dyDescent="0.25">
      <c r="A4" s="101"/>
      <c r="B4" s="10" t="s">
        <v>97</v>
      </c>
      <c r="C4" s="10" t="s">
        <v>95</v>
      </c>
      <c r="D4" s="10" t="s">
        <v>96</v>
      </c>
      <c r="E4" s="10" t="s">
        <v>97</v>
      </c>
      <c r="F4" s="10" t="s">
        <v>95</v>
      </c>
      <c r="G4" s="10" t="s">
        <v>96</v>
      </c>
      <c r="H4" s="10" t="s">
        <v>97</v>
      </c>
      <c r="I4" s="10" t="s">
        <v>95</v>
      </c>
      <c r="J4" s="9" t="s">
        <v>96</v>
      </c>
    </row>
    <row r="5" spans="1:10" ht="12" customHeight="1" x14ac:dyDescent="0.25">
      <c r="A5" s="1"/>
      <c r="B5" s="89" t="str">
        <f>REPT("-",101)&amp;" Number "&amp;REPT("-",101)</f>
        <v>----------------------------------------------------------------------------------------------------- Number -----------------------------------------------------------------------------------------------------</v>
      </c>
      <c r="C5" s="89"/>
      <c r="D5" s="89"/>
      <c r="E5" s="89"/>
      <c r="F5" s="89"/>
      <c r="G5" s="89"/>
      <c r="H5" s="89"/>
      <c r="I5" s="89"/>
      <c r="J5" s="89"/>
    </row>
    <row r="6" spans="1:10" ht="12" customHeight="1" x14ac:dyDescent="0.25">
      <c r="A6" s="3" t="s">
        <v>423</v>
      </c>
    </row>
    <row r="7" spans="1:10" ht="12" customHeight="1" x14ac:dyDescent="0.25">
      <c r="A7" s="2" t="str">
        <f>"Oct "&amp;RIGHT(A6,4)-1</f>
        <v>Oct 2023</v>
      </c>
      <c r="B7" s="11">
        <v>7450</v>
      </c>
      <c r="C7" s="11">
        <v>15891</v>
      </c>
      <c r="D7" s="11">
        <v>771406</v>
      </c>
      <c r="E7" s="11">
        <v>830</v>
      </c>
      <c r="F7" s="11">
        <v>2001</v>
      </c>
      <c r="G7" s="11">
        <v>65503</v>
      </c>
      <c r="H7" s="11">
        <v>1685</v>
      </c>
      <c r="I7" s="11">
        <v>10466</v>
      </c>
      <c r="J7" s="11">
        <v>324122</v>
      </c>
    </row>
    <row r="8" spans="1:10" ht="12" customHeight="1" x14ac:dyDescent="0.25">
      <c r="A8" s="2" t="str">
        <f>"Nov "&amp;RIGHT(A6,4)-1</f>
        <v>Nov 2023</v>
      </c>
      <c r="B8" s="11" t="s">
        <v>422</v>
      </c>
      <c r="C8" s="11" t="s">
        <v>422</v>
      </c>
      <c r="D8" s="11" t="s">
        <v>422</v>
      </c>
      <c r="E8" s="11" t="s">
        <v>422</v>
      </c>
      <c r="F8" s="11" t="s">
        <v>422</v>
      </c>
      <c r="G8" s="11" t="s">
        <v>422</v>
      </c>
      <c r="H8" s="11" t="s">
        <v>422</v>
      </c>
      <c r="I8" s="11" t="s">
        <v>422</v>
      </c>
      <c r="J8" s="11" t="s">
        <v>422</v>
      </c>
    </row>
    <row r="9" spans="1:10" ht="12" customHeight="1" x14ac:dyDescent="0.25">
      <c r="A9" s="2" t="str">
        <f>"Dec "&amp;RIGHT(A6,4)-1</f>
        <v>Dec 2023</v>
      </c>
      <c r="B9" s="11" t="s">
        <v>422</v>
      </c>
      <c r="C9" s="11" t="s">
        <v>422</v>
      </c>
      <c r="D9" s="11" t="s">
        <v>422</v>
      </c>
      <c r="E9" s="11" t="s">
        <v>422</v>
      </c>
      <c r="F9" s="11" t="s">
        <v>422</v>
      </c>
      <c r="G9" s="11" t="s">
        <v>422</v>
      </c>
      <c r="H9" s="11" t="s">
        <v>422</v>
      </c>
      <c r="I9" s="11" t="s">
        <v>422</v>
      </c>
      <c r="J9" s="11" t="s">
        <v>422</v>
      </c>
    </row>
    <row r="10" spans="1:10" ht="12" customHeight="1" x14ac:dyDescent="0.25">
      <c r="A10" s="2" t="str">
        <f>"Jan "&amp;RIGHT(A6,4)</f>
        <v>Jan 2024</v>
      </c>
      <c r="B10" s="11" t="s">
        <v>422</v>
      </c>
      <c r="C10" s="11" t="s">
        <v>422</v>
      </c>
      <c r="D10" s="11" t="s">
        <v>422</v>
      </c>
      <c r="E10" s="11" t="s">
        <v>422</v>
      </c>
      <c r="F10" s="11" t="s">
        <v>422</v>
      </c>
      <c r="G10" s="11" t="s">
        <v>422</v>
      </c>
      <c r="H10" s="11" t="s">
        <v>422</v>
      </c>
      <c r="I10" s="11" t="s">
        <v>422</v>
      </c>
      <c r="J10" s="11" t="s">
        <v>422</v>
      </c>
    </row>
    <row r="11" spans="1:10" ht="12" customHeight="1" x14ac:dyDescent="0.25">
      <c r="A11" s="2" t="str">
        <f>"Feb "&amp;RIGHT(A6,4)</f>
        <v>Feb 2024</v>
      </c>
      <c r="B11" s="11" t="s">
        <v>422</v>
      </c>
      <c r="C11" s="11" t="s">
        <v>422</v>
      </c>
      <c r="D11" s="11" t="s">
        <v>422</v>
      </c>
      <c r="E11" s="11" t="s">
        <v>422</v>
      </c>
      <c r="F11" s="11" t="s">
        <v>422</v>
      </c>
      <c r="G11" s="11" t="s">
        <v>422</v>
      </c>
      <c r="H11" s="11" t="s">
        <v>422</v>
      </c>
      <c r="I11" s="11" t="s">
        <v>422</v>
      </c>
      <c r="J11" s="11" t="s">
        <v>422</v>
      </c>
    </row>
    <row r="12" spans="1:10" ht="12" customHeight="1" x14ac:dyDescent="0.25">
      <c r="A12" s="2" t="str">
        <f>"Mar "&amp;RIGHT(A6,4)</f>
        <v>Mar 2024</v>
      </c>
      <c r="B12" s="11">
        <v>7405</v>
      </c>
      <c r="C12" s="11">
        <v>16227</v>
      </c>
      <c r="D12" s="11">
        <v>815598</v>
      </c>
      <c r="E12" s="11">
        <v>841</v>
      </c>
      <c r="F12" s="11">
        <v>2066</v>
      </c>
      <c r="G12" s="11">
        <v>64982</v>
      </c>
      <c r="H12" s="11">
        <v>1709</v>
      </c>
      <c r="I12" s="11">
        <v>10567</v>
      </c>
      <c r="J12" s="11">
        <v>358481</v>
      </c>
    </row>
    <row r="13" spans="1:10" ht="12" customHeight="1" x14ac:dyDescent="0.25">
      <c r="A13" s="2" t="str">
        <f>"Apr "&amp;RIGHT(A6,4)</f>
        <v>Apr 2024</v>
      </c>
      <c r="B13" s="11" t="s">
        <v>422</v>
      </c>
      <c r="C13" s="11" t="s">
        <v>422</v>
      </c>
      <c r="D13" s="11" t="s">
        <v>422</v>
      </c>
      <c r="E13" s="11" t="s">
        <v>422</v>
      </c>
      <c r="F13" s="11" t="s">
        <v>422</v>
      </c>
      <c r="G13" s="11" t="s">
        <v>422</v>
      </c>
      <c r="H13" s="11" t="s">
        <v>422</v>
      </c>
      <c r="I13" s="11" t="s">
        <v>422</v>
      </c>
      <c r="J13" s="11" t="s">
        <v>422</v>
      </c>
    </row>
    <row r="14" spans="1:10" ht="12" customHeight="1" x14ac:dyDescent="0.25">
      <c r="A14" s="2" t="str">
        <f>"May "&amp;RIGHT(A6,4)</f>
        <v>May 2024</v>
      </c>
      <c r="B14" s="11" t="s">
        <v>422</v>
      </c>
      <c r="C14" s="11" t="s">
        <v>422</v>
      </c>
      <c r="D14" s="11" t="s">
        <v>422</v>
      </c>
      <c r="E14" s="11" t="s">
        <v>422</v>
      </c>
      <c r="F14" s="11" t="s">
        <v>422</v>
      </c>
      <c r="G14" s="11" t="s">
        <v>422</v>
      </c>
      <c r="H14" s="11" t="s">
        <v>422</v>
      </c>
      <c r="I14" s="11" t="s">
        <v>422</v>
      </c>
      <c r="J14" s="11" t="s">
        <v>422</v>
      </c>
    </row>
    <row r="15" spans="1:10" ht="12" customHeight="1" x14ac:dyDescent="0.25">
      <c r="A15" s="2" t="str">
        <f>"Jun "&amp;RIGHT(A6,4)</f>
        <v>Jun 2024</v>
      </c>
      <c r="B15" s="11" t="s">
        <v>422</v>
      </c>
      <c r="C15" s="11" t="s">
        <v>422</v>
      </c>
      <c r="D15" s="11" t="s">
        <v>422</v>
      </c>
      <c r="E15" s="11" t="s">
        <v>422</v>
      </c>
      <c r="F15" s="11" t="s">
        <v>422</v>
      </c>
      <c r="G15" s="11" t="s">
        <v>422</v>
      </c>
      <c r="H15" s="11" t="s">
        <v>422</v>
      </c>
      <c r="I15" s="11" t="s">
        <v>422</v>
      </c>
      <c r="J15" s="11" t="s">
        <v>422</v>
      </c>
    </row>
    <row r="16" spans="1:10" ht="12" customHeight="1" x14ac:dyDescent="0.25">
      <c r="A16" s="2" t="str">
        <f>"Jul "&amp;RIGHT(A6,4)</f>
        <v>Jul 2024</v>
      </c>
      <c r="B16" s="11" t="s">
        <v>422</v>
      </c>
      <c r="C16" s="11" t="s">
        <v>422</v>
      </c>
      <c r="D16" s="11" t="s">
        <v>422</v>
      </c>
      <c r="E16" s="11" t="s">
        <v>422</v>
      </c>
      <c r="F16" s="11" t="s">
        <v>422</v>
      </c>
      <c r="G16" s="11" t="s">
        <v>422</v>
      </c>
      <c r="H16" s="11" t="s">
        <v>422</v>
      </c>
      <c r="I16" s="11" t="s">
        <v>422</v>
      </c>
      <c r="J16" s="11" t="s">
        <v>422</v>
      </c>
    </row>
    <row r="17" spans="1:10" ht="12" customHeight="1" x14ac:dyDescent="0.25">
      <c r="A17" s="2" t="str">
        <f>"Aug "&amp;RIGHT(A6,4)</f>
        <v>Aug 2024</v>
      </c>
      <c r="B17" s="11" t="s">
        <v>422</v>
      </c>
      <c r="C17" s="11" t="s">
        <v>422</v>
      </c>
      <c r="D17" s="11" t="s">
        <v>422</v>
      </c>
      <c r="E17" s="11" t="s">
        <v>422</v>
      </c>
      <c r="F17" s="11" t="s">
        <v>422</v>
      </c>
      <c r="G17" s="11" t="s">
        <v>422</v>
      </c>
      <c r="H17" s="11" t="s">
        <v>422</v>
      </c>
      <c r="I17" s="11" t="s">
        <v>422</v>
      </c>
      <c r="J17" s="11" t="s">
        <v>422</v>
      </c>
    </row>
    <row r="18" spans="1:10" ht="12" customHeight="1" x14ac:dyDescent="0.25">
      <c r="A18" s="2" t="str">
        <f>"Sep "&amp;RIGHT(A6,4)</f>
        <v>Sep 2024</v>
      </c>
      <c r="B18" s="11" t="s">
        <v>422</v>
      </c>
      <c r="C18" s="11" t="s">
        <v>422</v>
      </c>
      <c r="D18" s="11" t="s">
        <v>422</v>
      </c>
      <c r="E18" s="11" t="s">
        <v>422</v>
      </c>
      <c r="F18" s="11" t="s">
        <v>422</v>
      </c>
      <c r="G18" s="11" t="s">
        <v>422</v>
      </c>
      <c r="H18" s="11" t="s">
        <v>422</v>
      </c>
      <c r="I18" s="11" t="s">
        <v>422</v>
      </c>
      <c r="J18" s="11" t="s">
        <v>422</v>
      </c>
    </row>
    <row r="19" spans="1:10" ht="12" customHeight="1" x14ac:dyDescent="0.25">
      <c r="A19" s="12" t="s">
        <v>55</v>
      </c>
      <c r="B19" s="13">
        <v>7427.5</v>
      </c>
      <c r="C19" s="13">
        <v>16059</v>
      </c>
      <c r="D19" s="13">
        <v>793502</v>
      </c>
      <c r="E19" s="13">
        <v>835.5</v>
      </c>
      <c r="F19" s="13">
        <v>2033.5</v>
      </c>
      <c r="G19" s="13">
        <v>65242.5</v>
      </c>
      <c r="H19" s="13">
        <v>1697</v>
      </c>
      <c r="I19" s="13">
        <v>10516.5</v>
      </c>
      <c r="J19" s="13">
        <v>341301.5</v>
      </c>
    </row>
    <row r="20" spans="1:10" ht="12" customHeight="1" x14ac:dyDescent="0.25">
      <c r="A20" s="14" t="s">
        <v>424</v>
      </c>
      <c r="B20" s="15">
        <v>7427.5</v>
      </c>
      <c r="C20" s="15">
        <v>16059</v>
      </c>
      <c r="D20" s="15">
        <v>793502</v>
      </c>
      <c r="E20" s="15">
        <v>835.5</v>
      </c>
      <c r="F20" s="15">
        <v>2033.5</v>
      </c>
      <c r="G20" s="15">
        <v>65242.5</v>
      </c>
      <c r="H20" s="15">
        <v>1697</v>
      </c>
      <c r="I20" s="15">
        <v>10516.5</v>
      </c>
      <c r="J20" s="15">
        <v>341301.5</v>
      </c>
    </row>
    <row r="21" spans="1:10" ht="12" customHeight="1" x14ac:dyDescent="0.25">
      <c r="A21" s="3" t="str">
        <f>"FY "&amp;RIGHT(A6,4)+1</f>
        <v>FY 2025</v>
      </c>
    </row>
    <row r="22" spans="1:10" ht="12" customHeight="1" x14ac:dyDescent="0.25">
      <c r="A22" s="2" t="str">
        <f>"Oct "&amp;RIGHT(A6,4)</f>
        <v>Oct 2024</v>
      </c>
      <c r="B22" s="11">
        <v>7431</v>
      </c>
      <c r="C22" s="11">
        <v>15816</v>
      </c>
      <c r="D22" s="11">
        <v>784748</v>
      </c>
      <c r="E22" s="11">
        <v>975</v>
      </c>
      <c r="F22" s="11">
        <v>2171</v>
      </c>
      <c r="G22" s="11">
        <v>76496</v>
      </c>
      <c r="H22" s="11">
        <v>1644</v>
      </c>
      <c r="I22" s="11">
        <v>9843</v>
      </c>
      <c r="J22" s="11">
        <v>316568</v>
      </c>
    </row>
    <row r="23" spans="1:10" ht="12" customHeight="1" x14ac:dyDescent="0.25">
      <c r="A23" s="2" t="str">
        <f>"Nov "&amp;RIGHT(A6,4)</f>
        <v>Nov 2024</v>
      </c>
      <c r="B23" s="11" t="s">
        <v>422</v>
      </c>
      <c r="C23" s="11" t="s">
        <v>422</v>
      </c>
      <c r="D23" s="11" t="s">
        <v>422</v>
      </c>
      <c r="E23" s="11" t="s">
        <v>422</v>
      </c>
      <c r="F23" s="11" t="s">
        <v>422</v>
      </c>
      <c r="G23" s="11" t="s">
        <v>422</v>
      </c>
      <c r="H23" s="11" t="s">
        <v>422</v>
      </c>
      <c r="I23" s="11" t="s">
        <v>422</v>
      </c>
      <c r="J23" s="11" t="s">
        <v>422</v>
      </c>
    </row>
    <row r="24" spans="1:10" ht="12" customHeight="1" x14ac:dyDescent="0.25">
      <c r="A24" s="2" t="str">
        <f>"Dec "&amp;RIGHT(A6,4)</f>
        <v>Dec 2024</v>
      </c>
      <c r="B24" s="11" t="s">
        <v>422</v>
      </c>
      <c r="C24" s="11" t="s">
        <v>422</v>
      </c>
      <c r="D24" s="11" t="s">
        <v>422</v>
      </c>
      <c r="E24" s="11" t="s">
        <v>422</v>
      </c>
      <c r="F24" s="11" t="s">
        <v>422</v>
      </c>
      <c r="G24" s="11" t="s">
        <v>422</v>
      </c>
      <c r="H24" s="11" t="s">
        <v>422</v>
      </c>
      <c r="I24" s="11" t="s">
        <v>422</v>
      </c>
      <c r="J24" s="11" t="s">
        <v>422</v>
      </c>
    </row>
    <row r="25" spans="1:10" ht="12" customHeight="1" x14ac:dyDescent="0.25">
      <c r="A25" s="2" t="str">
        <f>"Jan "&amp;RIGHT(A6,4)+1</f>
        <v>Jan 2025</v>
      </c>
      <c r="B25" s="11" t="s">
        <v>422</v>
      </c>
      <c r="C25" s="11" t="s">
        <v>422</v>
      </c>
      <c r="D25" s="11" t="s">
        <v>422</v>
      </c>
      <c r="E25" s="11" t="s">
        <v>422</v>
      </c>
      <c r="F25" s="11" t="s">
        <v>422</v>
      </c>
      <c r="G25" s="11" t="s">
        <v>422</v>
      </c>
      <c r="H25" s="11" t="s">
        <v>422</v>
      </c>
      <c r="I25" s="11" t="s">
        <v>422</v>
      </c>
      <c r="J25" s="11" t="s">
        <v>422</v>
      </c>
    </row>
    <row r="26" spans="1:10" ht="12" customHeight="1" x14ac:dyDescent="0.25">
      <c r="A26" s="2" t="str">
        <f>"Feb "&amp;RIGHT(A6,4)+1</f>
        <v>Feb 2025</v>
      </c>
      <c r="B26" s="11" t="s">
        <v>422</v>
      </c>
      <c r="C26" s="11" t="s">
        <v>422</v>
      </c>
      <c r="D26" s="11" t="s">
        <v>422</v>
      </c>
      <c r="E26" s="11" t="s">
        <v>422</v>
      </c>
      <c r="F26" s="11" t="s">
        <v>422</v>
      </c>
      <c r="G26" s="11" t="s">
        <v>422</v>
      </c>
      <c r="H26" s="11" t="s">
        <v>422</v>
      </c>
      <c r="I26" s="11" t="s">
        <v>422</v>
      </c>
      <c r="J26" s="11" t="s">
        <v>422</v>
      </c>
    </row>
    <row r="27" spans="1:10" ht="12" customHeight="1" x14ac:dyDescent="0.25">
      <c r="A27" s="2" t="str">
        <f>"Mar "&amp;RIGHT(A6,4)+1</f>
        <v>Mar 2025</v>
      </c>
      <c r="B27" s="11">
        <v>7644</v>
      </c>
      <c r="C27" s="11">
        <v>16328</v>
      </c>
      <c r="D27" s="11">
        <v>829827</v>
      </c>
      <c r="E27" s="11">
        <v>808</v>
      </c>
      <c r="F27" s="11">
        <v>2018</v>
      </c>
      <c r="G27" s="11">
        <v>64458</v>
      </c>
      <c r="H27" s="11">
        <v>1695</v>
      </c>
      <c r="I27" s="11">
        <v>10083</v>
      </c>
      <c r="J27" s="11">
        <v>330664</v>
      </c>
    </row>
    <row r="28" spans="1:10" ht="12" customHeight="1" x14ac:dyDescent="0.25">
      <c r="A28" s="2" t="str">
        <f>"Apr "&amp;RIGHT(A6,4)+1</f>
        <v>Apr 2025</v>
      </c>
      <c r="B28" s="11" t="s">
        <v>422</v>
      </c>
      <c r="C28" s="11" t="s">
        <v>422</v>
      </c>
      <c r="D28" s="11" t="s">
        <v>422</v>
      </c>
      <c r="E28" s="11" t="s">
        <v>422</v>
      </c>
      <c r="F28" s="11" t="s">
        <v>422</v>
      </c>
      <c r="G28" s="11" t="s">
        <v>422</v>
      </c>
      <c r="H28" s="11" t="s">
        <v>422</v>
      </c>
      <c r="I28" s="11" t="s">
        <v>422</v>
      </c>
      <c r="J28" s="11" t="s">
        <v>422</v>
      </c>
    </row>
    <row r="29" spans="1:10" ht="12" customHeight="1" x14ac:dyDescent="0.25">
      <c r="A29" s="2" t="str">
        <f>"May "&amp;RIGHT(A6,4)+1</f>
        <v>May 2025</v>
      </c>
      <c r="B29" s="11" t="s">
        <v>422</v>
      </c>
      <c r="C29" s="11" t="s">
        <v>422</v>
      </c>
      <c r="D29" s="11" t="s">
        <v>422</v>
      </c>
      <c r="E29" s="11" t="s">
        <v>422</v>
      </c>
      <c r="F29" s="11" t="s">
        <v>422</v>
      </c>
      <c r="G29" s="11" t="s">
        <v>422</v>
      </c>
      <c r="H29" s="11" t="s">
        <v>422</v>
      </c>
      <c r="I29" s="11" t="s">
        <v>422</v>
      </c>
      <c r="J29" s="11" t="s">
        <v>422</v>
      </c>
    </row>
    <row r="30" spans="1:10" ht="12" customHeight="1" x14ac:dyDescent="0.25">
      <c r="A30" s="2" t="str">
        <f>"Jun "&amp;RIGHT(A6,4)+1</f>
        <v>Jun 2025</v>
      </c>
      <c r="B30" s="11" t="s">
        <v>422</v>
      </c>
      <c r="C30" s="11" t="s">
        <v>422</v>
      </c>
      <c r="D30" s="11" t="s">
        <v>422</v>
      </c>
      <c r="E30" s="11" t="s">
        <v>422</v>
      </c>
      <c r="F30" s="11" t="s">
        <v>422</v>
      </c>
      <c r="G30" s="11" t="s">
        <v>422</v>
      </c>
      <c r="H30" s="11" t="s">
        <v>422</v>
      </c>
      <c r="I30" s="11" t="s">
        <v>422</v>
      </c>
      <c r="J30" s="11" t="s">
        <v>422</v>
      </c>
    </row>
    <row r="31" spans="1:10" ht="12" customHeight="1" x14ac:dyDescent="0.25">
      <c r="A31" s="2" t="str">
        <f>"Jul "&amp;RIGHT(A6,4)+1</f>
        <v>Jul 2025</v>
      </c>
      <c r="B31" s="11" t="s">
        <v>422</v>
      </c>
      <c r="C31" s="11" t="s">
        <v>422</v>
      </c>
      <c r="D31" s="11" t="s">
        <v>422</v>
      </c>
      <c r="E31" s="11" t="s">
        <v>422</v>
      </c>
      <c r="F31" s="11" t="s">
        <v>422</v>
      </c>
      <c r="G31" s="11" t="s">
        <v>422</v>
      </c>
      <c r="H31" s="11" t="s">
        <v>422</v>
      </c>
      <c r="I31" s="11" t="s">
        <v>422</v>
      </c>
      <c r="J31" s="11" t="s">
        <v>422</v>
      </c>
    </row>
    <row r="32" spans="1:10" ht="12" customHeight="1" x14ac:dyDescent="0.25">
      <c r="A32" s="2" t="str">
        <f>"Aug "&amp;RIGHT(A6,4)+1</f>
        <v>Aug 2025</v>
      </c>
      <c r="B32" s="11" t="s">
        <v>422</v>
      </c>
      <c r="C32" s="11" t="s">
        <v>422</v>
      </c>
      <c r="D32" s="11" t="s">
        <v>422</v>
      </c>
      <c r="E32" s="11" t="s">
        <v>422</v>
      </c>
      <c r="F32" s="11" t="s">
        <v>422</v>
      </c>
      <c r="G32" s="11" t="s">
        <v>422</v>
      </c>
      <c r="H32" s="11" t="s">
        <v>422</v>
      </c>
      <c r="I32" s="11" t="s">
        <v>422</v>
      </c>
      <c r="J32" s="11" t="s">
        <v>422</v>
      </c>
    </row>
    <row r="33" spans="1:10" ht="12" customHeight="1" x14ac:dyDescent="0.25">
      <c r="A33" s="2" t="str">
        <f>"Sep "&amp;RIGHT(A6,4)+1</f>
        <v>Sep 2025</v>
      </c>
      <c r="B33" s="11" t="s">
        <v>422</v>
      </c>
      <c r="C33" s="11" t="s">
        <v>422</v>
      </c>
      <c r="D33" s="11" t="s">
        <v>422</v>
      </c>
      <c r="E33" s="11" t="s">
        <v>422</v>
      </c>
      <c r="F33" s="11" t="s">
        <v>422</v>
      </c>
      <c r="G33" s="11" t="s">
        <v>422</v>
      </c>
      <c r="H33" s="11" t="s">
        <v>422</v>
      </c>
      <c r="I33" s="11" t="s">
        <v>422</v>
      </c>
      <c r="J33" s="11" t="s">
        <v>422</v>
      </c>
    </row>
    <row r="34" spans="1:10" ht="12" customHeight="1" x14ac:dyDescent="0.25">
      <c r="A34" s="12" t="s">
        <v>55</v>
      </c>
      <c r="B34" s="13">
        <v>7537.5</v>
      </c>
      <c r="C34" s="13">
        <v>16072</v>
      </c>
      <c r="D34" s="13">
        <v>807287.5</v>
      </c>
      <c r="E34" s="13">
        <v>891.5</v>
      </c>
      <c r="F34" s="13">
        <v>2094.5</v>
      </c>
      <c r="G34" s="13">
        <v>70477</v>
      </c>
      <c r="H34" s="13">
        <v>1669.5</v>
      </c>
      <c r="I34" s="13">
        <v>9963</v>
      </c>
      <c r="J34" s="13">
        <v>323616</v>
      </c>
    </row>
    <row r="35" spans="1:10" ht="12" customHeight="1" x14ac:dyDescent="0.25">
      <c r="A35" s="14" t="str">
        <f>"Total "&amp;MID(A20,7,LEN(A20)-13)&amp;" Months"</f>
        <v>Total 12 Months</v>
      </c>
      <c r="B35" s="15">
        <v>7537.5</v>
      </c>
      <c r="C35" s="15">
        <v>16072</v>
      </c>
      <c r="D35" s="15">
        <v>807287.5</v>
      </c>
      <c r="E35" s="15">
        <v>891.5</v>
      </c>
      <c r="F35" s="15">
        <v>2094.5</v>
      </c>
      <c r="G35" s="15">
        <v>70477</v>
      </c>
      <c r="H35" s="15">
        <v>1669.5</v>
      </c>
      <c r="I35" s="15">
        <v>9963</v>
      </c>
      <c r="J35" s="15">
        <v>323616</v>
      </c>
    </row>
    <row r="36" spans="1:10" ht="12" customHeight="1" x14ac:dyDescent="0.25">
      <c r="A36" s="89"/>
      <c r="B36" s="89"/>
      <c r="C36" s="89"/>
      <c r="D36" s="89"/>
      <c r="E36" s="89"/>
      <c r="F36" s="89"/>
      <c r="G36" s="89"/>
      <c r="H36" s="89"/>
      <c r="I36" s="89"/>
      <c r="J36" s="89"/>
    </row>
    <row r="37" spans="1:10" ht="70" customHeight="1" x14ac:dyDescent="0.25">
      <c r="A37" s="91" t="s">
        <v>99</v>
      </c>
      <c r="B37" s="91"/>
      <c r="C37" s="91"/>
      <c r="D37" s="91"/>
      <c r="E37" s="91"/>
      <c r="F37" s="91"/>
      <c r="G37" s="91"/>
      <c r="H37" s="91"/>
      <c r="I37" s="91"/>
      <c r="J37" s="91"/>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5" x14ac:dyDescent="0.25"/>
  <cols>
    <col min="1" max="1" width="12.81640625" customWidth="1"/>
    <col min="2" max="11" width="11.453125" customWidth="1"/>
  </cols>
  <sheetData>
    <row r="1" spans="1:11" ht="12" customHeight="1" x14ac:dyDescent="0.25">
      <c r="A1" s="96" t="s">
        <v>427</v>
      </c>
      <c r="B1" s="96"/>
      <c r="C1" s="96"/>
      <c r="D1" s="96"/>
      <c r="E1" s="96"/>
      <c r="F1" s="96"/>
      <c r="G1" s="96"/>
      <c r="H1" s="96"/>
      <c r="I1" s="96"/>
      <c r="J1" s="96"/>
      <c r="K1" s="83">
        <v>46003</v>
      </c>
    </row>
    <row r="2" spans="1:11" ht="12" customHeight="1" x14ac:dyDescent="0.25">
      <c r="A2" s="98" t="s">
        <v>100</v>
      </c>
      <c r="B2" s="98"/>
      <c r="C2" s="98"/>
      <c r="D2" s="98"/>
      <c r="E2" s="98"/>
      <c r="F2" s="98"/>
      <c r="G2" s="98"/>
      <c r="H2" s="98"/>
      <c r="I2" s="98"/>
      <c r="J2" s="98"/>
      <c r="K2" s="1"/>
    </row>
    <row r="3" spans="1:11" ht="24" customHeight="1" x14ac:dyDescent="0.25">
      <c r="A3" s="100" t="s">
        <v>50</v>
      </c>
      <c r="B3" s="95" t="s">
        <v>101</v>
      </c>
      <c r="C3" s="95"/>
      <c r="D3" s="95"/>
      <c r="E3" s="95"/>
      <c r="F3" s="93"/>
      <c r="G3" s="95" t="s">
        <v>102</v>
      </c>
      <c r="H3" s="95"/>
      <c r="I3" s="95"/>
      <c r="J3" s="95"/>
      <c r="K3" s="95"/>
    </row>
    <row r="4" spans="1:11" ht="24" customHeight="1" x14ac:dyDescent="0.25">
      <c r="A4" s="101"/>
      <c r="B4" s="10" t="s">
        <v>103</v>
      </c>
      <c r="C4" s="10" t="s">
        <v>104</v>
      </c>
      <c r="D4" s="10" t="s">
        <v>105</v>
      </c>
      <c r="E4" s="10" t="s">
        <v>106</v>
      </c>
      <c r="F4" s="10" t="s">
        <v>55</v>
      </c>
      <c r="G4" s="10" t="s">
        <v>103</v>
      </c>
      <c r="H4" s="10" t="s">
        <v>104</v>
      </c>
      <c r="I4" s="10" t="s">
        <v>105</v>
      </c>
      <c r="J4" s="10" t="s">
        <v>106</v>
      </c>
      <c r="K4" s="9" t="s">
        <v>55</v>
      </c>
    </row>
    <row r="5" spans="1:11" ht="12" customHeight="1" x14ac:dyDescent="0.25">
      <c r="A5" s="1"/>
      <c r="B5" s="89" t="str">
        <f>REPT("-",112)&amp;" Number "&amp;REPT("-",112)</f>
        <v>---------------------------------------------------------------------------------------------------------------- Number ----------------------------------------------------------------------------------------------------------------</v>
      </c>
      <c r="C5" s="89"/>
      <c r="D5" s="89"/>
      <c r="E5" s="89"/>
      <c r="F5" s="89"/>
      <c r="G5" s="89"/>
      <c r="H5" s="89"/>
      <c r="I5" s="89"/>
      <c r="J5" s="89"/>
      <c r="K5" s="89"/>
    </row>
    <row r="6" spans="1:11" ht="12" customHeight="1" x14ac:dyDescent="0.25">
      <c r="A6" s="3" t="s">
        <v>423</v>
      </c>
    </row>
    <row r="7" spans="1:11" ht="12" customHeight="1" x14ac:dyDescent="0.25">
      <c r="A7" s="2" t="str">
        <f>"Oct "&amp;RIGHT(A6,4)-1</f>
        <v>Oct 2023</v>
      </c>
      <c r="B7" s="11">
        <v>6553579</v>
      </c>
      <c r="C7" s="11">
        <v>7349647</v>
      </c>
      <c r="D7" s="11">
        <v>3953408</v>
      </c>
      <c r="E7" s="11">
        <v>10384292</v>
      </c>
      <c r="F7" s="11">
        <v>28240926</v>
      </c>
      <c r="G7" s="11">
        <v>26681724</v>
      </c>
      <c r="H7" s="11">
        <v>30140653</v>
      </c>
      <c r="I7" s="11">
        <v>27695495</v>
      </c>
      <c r="J7" s="11">
        <v>41445736</v>
      </c>
      <c r="K7" s="11">
        <v>125963608</v>
      </c>
    </row>
    <row r="8" spans="1:11" ht="12" customHeight="1" x14ac:dyDescent="0.25">
      <c r="A8" s="2" t="str">
        <f>"Nov "&amp;RIGHT(A6,4)-1</f>
        <v>Nov 2023</v>
      </c>
      <c r="B8" s="11">
        <v>5995904</v>
      </c>
      <c r="C8" s="11">
        <v>6893629</v>
      </c>
      <c r="D8" s="11">
        <v>3630016</v>
      </c>
      <c r="E8" s="11">
        <v>9546836</v>
      </c>
      <c r="F8" s="11">
        <v>26066385</v>
      </c>
      <c r="G8" s="11">
        <v>24083931</v>
      </c>
      <c r="H8" s="11">
        <v>27330486</v>
      </c>
      <c r="I8" s="11">
        <v>23920113</v>
      </c>
      <c r="J8" s="11">
        <v>37293031</v>
      </c>
      <c r="K8" s="11">
        <v>112627561</v>
      </c>
    </row>
    <row r="9" spans="1:11" ht="12" customHeight="1" x14ac:dyDescent="0.25">
      <c r="A9" s="2" t="str">
        <f>"Dec "&amp;RIGHT(A6,4)-1</f>
        <v>Dec 2023</v>
      </c>
      <c r="B9" s="11">
        <v>5382370</v>
      </c>
      <c r="C9" s="11">
        <v>6504685</v>
      </c>
      <c r="D9" s="11">
        <v>3442819</v>
      </c>
      <c r="E9" s="11">
        <v>8767981</v>
      </c>
      <c r="F9" s="11">
        <v>24097855</v>
      </c>
      <c r="G9" s="11">
        <v>20832104</v>
      </c>
      <c r="H9" s="11">
        <v>24291260</v>
      </c>
      <c r="I9" s="11">
        <v>18848307</v>
      </c>
      <c r="J9" s="11">
        <v>32161396</v>
      </c>
      <c r="K9" s="11">
        <v>96133067</v>
      </c>
    </row>
    <row r="10" spans="1:11" ht="12" customHeight="1" x14ac:dyDescent="0.25">
      <c r="A10" s="2" t="str">
        <f>"Jan "&amp;RIGHT(A6,4)</f>
        <v>Jan 2024</v>
      </c>
      <c r="B10" s="11">
        <v>6308876</v>
      </c>
      <c r="C10" s="11">
        <v>7401711</v>
      </c>
      <c r="D10" s="11">
        <v>3776633</v>
      </c>
      <c r="E10" s="11">
        <v>10059815</v>
      </c>
      <c r="F10" s="11">
        <v>27547035</v>
      </c>
      <c r="G10" s="11">
        <v>24671025</v>
      </c>
      <c r="H10" s="11">
        <v>28737727</v>
      </c>
      <c r="I10" s="11">
        <v>23578392</v>
      </c>
      <c r="J10" s="11">
        <v>38404085</v>
      </c>
      <c r="K10" s="11">
        <v>115391229</v>
      </c>
    </row>
    <row r="11" spans="1:11" ht="12" customHeight="1" x14ac:dyDescent="0.25">
      <c r="A11" s="2" t="str">
        <f>"Feb "&amp;RIGHT(A6,4)</f>
        <v>Feb 2024</v>
      </c>
      <c r="B11" s="11">
        <v>6258520</v>
      </c>
      <c r="C11" s="11">
        <v>7212573</v>
      </c>
      <c r="D11" s="11">
        <v>3633453</v>
      </c>
      <c r="E11" s="11">
        <v>9861637</v>
      </c>
      <c r="F11" s="11">
        <v>26966183</v>
      </c>
      <c r="G11" s="11">
        <v>26397380</v>
      </c>
      <c r="H11" s="11">
        <v>30047871</v>
      </c>
      <c r="I11" s="11">
        <v>27049805</v>
      </c>
      <c r="J11" s="11">
        <v>41078199</v>
      </c>
      <c r="K11" s="11">
        <v>124573255</v>
      </c>
    </row>
    <row r="12" spans="1:11" ht="12" customHeight="1" x14ac:dyDescent="0.25">
      <c r="A12" s="2" t="str">
        <f>"Mar "&amp;RIGHT(A6,4)</f>
        <v>Mar 2024</v>
      </c>
      <c r="B12" s="11">
        <v>6250821</v>
      </c>
      <c r="C12" s="11">
        <v>7355457</v>
      </c>
      <c r="D12" s="11">
        <v>3637184</v>
      </c>
      <c r="E12" s="11">
        <v>9876179</v>
      </c>
      <c r="F12" s="11">
        <v>27119641</v>
      </c>
      <c r="G12" s="11">
        <v>25940797</v>
      </c>
      <c r="H12" s="11">
        <v>30313818</v>
      </c>
      <c r="I12" s="11">
        <v>23882528</v>
      </c>
      <c r="J12" s="11">
        <v>39902578</v>
      </c>
      <c r="K12" s="11">
        <v>120039721</v>
      </c>
    </row>
    <row r="13" spans="1:11" ht="12" customHeight="1" x14ac:dyDescent="0.25">
      <c r="A13" s="2" t="str">
        <f>"Apr "&amp;RIGHT(A6,4)</f>
        <v>Apr 2024</v>
      </c>
      <c r="B13" s="11">
        <v>6703906</v>
      </c>
      <c r="C13" s="11">
        <v>7908733</v>
      </c>
      <c r="D13" s="11">
        <v>3833465</v>
      </c>
      <c r="E13" s="11">
        <v>10572282</v>
      </c>
      <c r="F13" s="11">
        <v>29018386</v>
      </c>
      <c r="G13" s="11">
        <v>28579851</v>
      </c>
      <c r="H13" s="11">
        <v>32864562</v>
      </c>
      <c r="I13" s="11">
        <v>27031579</v>
      </c>
      <c r="J13" s="11">
        <v>43955226</v>
      </c>
      <c r="K13" s="11">
        <v>132431218</v>
      </c>
    </row>
    <row r="14" spans="1:11" ht="12" customHeight="1" x14ac:dyDescent="0.25">
      <c r="A14" s="2" t="str">
        <f>"May "&amp;RIGHT(A6,4)</f>
        <v>May 2024</v>
      </c>
      <c r="B14" s="11">
        <v>6875755</v>
      </c>
      <c r="C14" s="11">
        <v>8063928</v>
      </c>
      <c r="D14" s="11">
        <v>3911564</v>
      </c>
      <c r="E14" s="11">
        <v>10764286</v>
      </c>
      <c r="F14" s="11">
        <v>29615533</v>
      </c>
      <c r="G14" s="11">
        <v>28931351</v>
      </c>
      <c r="H14" s="11">
        <v>33438146</v>
      </c>
      <c r="I14" s="11">
        <v>24178260</v>
      </c>
      <c r="J14" s="11">
        <v>43387082</v>
      </c>
      <c r="K14" s="11">
        <v>129934839</v>
      </c>
    </row>
    <row r="15" spans="1:11" ht="12" customHeight="1" x14ac:dyDescent="0.25">
      <c r="A15" s="2" t="str">
        <f>"Jun "&amp;RIGHT(A6,4)</f>
        <v>Jun 2024</v>
      </c>
      <c r="B15" s="11">
        <v>5766623</v>
      </c>
      <c r="C15" s="11">
        <v>8128805</v>
      </c>
      <c r="D15" s="11">
        <v>3353791</v>
      </c>
      <c r="E15" s="11">
        <v>9426152</v>
      </c>
      <c r="F15" s="11">
        <v>26675371</v>
      </c>
      <c r="G15" s="11">
        <v>22018858</v>
      </c>
      <c r="H15" s="11">
        <v>27980791</v>
      </c>
      <c r="I15" s="11">
        <v>5347074</v>
      </c>
      <c r="J15" s="11">
        <v>29494386</v>
      </c>
      <c r="K15" s="11">
        <v>84841109</v>
      </c>
    </row>
    <row r="16" spans="1:11" ht="12" customHeight="1" x14ac:dyDescent="0.25">
      <c r="A16" s="2" t="str">
        <f>"Jul "&amp;RIGHT(A6,4)</f>
        <v>Jul 2024</v>
      </c>
      <c r="B16" s="11">
        <v>6040596</v>
      </c>
      <c r="C16" s="11">
        <v>9083266</v>
      </c>
      <c r="D16" s="11">
        <v>3580738</v>
      </c>
      <c r="E16" s="11">
        <v>10056003</v>
      </c>
      <c r="F16" s="11">
        <v>28760603</v>
      </c>
      <c r="G16" s="11">
        <v>22222783</v>
      </c>
      <c r="H16" s="11">
        <v>28853354</v>
      </c>
      <c r="I16" s="11">
        <v>2992777</v>
      </c>
      <c r="J16" s="11">
        <v>29373480</v>
      </c>
      <c r="K16" s="11">
        <v>83442394</v>
      </c>
    </row>
    <row r="17" spans="1:11" ht="12" customHeight="1" x14ac:dyDescent="0.25">
      <c r="A17" s="2" t="str">
        <f>"Aug "&amp;RIGHT(A6,4)</f>
        <v>Aug 2024</v>
      </c>
      <c r="B17" s="11">
        <v>6327878</v>
      </c>
      <c r="C17" s="11">
        <v>8275807</v>
      </c>
      <c r="D17" s="11">
        <v>3674904</v>
      </c>
      <c r="E17" s="11">
        <v>10114011</v>
      </c>
      <c r="F17" s="11">
        <v>28392600</v>
      </c>
      <c r="G17" s="11">
        <v>23315665</v>
      </c>
      <c r="H17" s="11">
        <v>27701124</v>
      </c>
      <c r="I17" s="11">
        <v>14154970</v>
      </c>
      <c r="J17" s="11">
        <v>33581806</v>
      </c>
      <c r="K17" s="11">
        <v>98753565</v>
      </c>
    </row>
    <row r="18" spans="1:11" ht="12" customHeight="1" x14ac:dyDescent="0.25">
      <c r="A18" s="2" t="str">
        <f>"Sep "&amp;RIGHT(A6,4)</f>
        <v>Sep 2024</v>
      </c>
      <c r="B18" s="11">
        <v>5801636</v>
      </c>
      <c r="C18" s="11">
        <v>6432620</v>
      </c>
      <c r="D18" s="11">
        <v>3461576</v>
      </c>
      <c r="E18" s="11">
        <v>9125104</v>
      </c>
      <c r="F18" s="11">
        <v>24820936</v>
      </c>
      <c r="G18" s="11">
        <v>24741103</v>
      </c>
      <c r="H18" s="11">
        <v>27405899</v>
      </c>
      <c r="I18" s="11">
        <v>24656353</v>
      </c>
      <c r="J18" s="11">
        <v>37755018</v>
      </c>
      <c r="K18" s="11">
        <v>114558373</v>
      </c>
    </row>
    <row r="19" spans="1:11" ht="12" customHeight="1" x14ac:dyDescent="0.25">
      <c r="A19" s="12" t="s">
        <v>55</v>
      </c>
      <c r="B19" s="13">
        <v>74266464</v>
      </c>
      <c r="C19" s="13">
        <v>90610861</v>
      </c>
      <c r="D19" s="13">
        <v>43889551</v>
      </c>
      <c r="E19" s="13">
        <v>118554578</v>
      </c>
      <c r="F19" s="13">
        <v>327321454</v>
      </c>
      <c r="G19" s="13">
        <v>298416572</v>
      </c>
      <c r="H19" s="13">
        <v>349105691</v>
      </c>
      <c r="I19" s="13">
        <v>243335653</v>
      </c>
      <c r="J19" s="13">
        <v>447832023</v>
      </c>
      <c r="K19" s="13">
        <v>1338689939</v>
      </c>
    </row>
    <row r="20" spans="1:11" ht="12" customHeight="1" x14ac:dyDescent="0.25">
      <c r="A20" s="14" t="s">
        <v>424</v>
      </c>
      <c r="B20" s="15">
        <v>74266464</v>
      </c>
      <c r="C20" s="15">
        <v>90610861</v>
      </c>
      <c r="D20" s="15">
        <v>43889551</v>
      </c>
      <c r="E20" s="15">
        <v>118554578</v>
      </c>
      <c r="F20" s="15">
        <v>327321454</v>
      </c>
      <c r="G20" s="15">
        <v>298416572</v>
      </c>
      <c r="H20" s="15">
        <v>349105691</v>
      </c>
      <c r="I20" s="15">
        <v>243335653</v>
      </c>
      <c r="J20" s="15">
        <v>447832023</v>
      </c>
      <c r="K20" s="15">
        <v>1338689939</v>
      </c>
    </row>
    <row r="21" spans="1:11" ht="12" customHeight="1" x14ac:dyDescent="0.25">
      <c r="A21" s="3" t="str">
        <f>"FY "&amp;RIGHT(A6,4)+1</f>
        <v>FY 2025</v>
      </c>
    </row>
    <row r="22" spans="1:11" ht="12" customHeight="1" x14ac:dyDescent="0.25">
      <c r="A22" s="2" t="str">
        <f>"Oct "&amp;RIGHT(A6,4)</f>
        <v>Oct 2024</v>
      </c>
      <c r="B22" s="11">
        <v>6502143</v>
      </c>
      <c r="C22" s="11">
        <v>7325449</v>
      </c>
      <c r="D22" s="11">
        <v>3869144</v>
      </c>
      <c r="E22" s="11">
        <v>10241931</v>
      </c>
      <c r="F22" s="11">
        <v>27938667</v>
      </c>
      <c r="G22" s="11">
        <v>27345806</v>
      </c>
      <c r="H22" s="11">
        <v>30847919</v>
      </c>
      <c r="I22" s="11">
        <v>28814383</v>
      </c>
      <c r="J22" s="11">
        <v>41623235</v>
      </c>
      <c r="K22" s="11">
        <v>128631343</v>
      </c>
    </row>
    <row r="23" spans="1:11" ht="12" customHeight="1" x14ac:dyDescent="0.25">
      <c r="A23" s="2" t="str">
        <f>"Nov "&amp;RIGHT(A6,4)</f>
        <v>Nov 2024</v>
      </c>
      <c r="B23" s="11">
        <v>5523465</v>
      </c>
      <c r="C23" s="11">
        <v>6390326</v>
      </c>
      <c r="D23" s="11">
        <v>3245528</v>
      </c>
      <c r="E23" s="11">
        <v>8709601</v>
      </c>
      <c r="F23" s="11">
        <v>23868920</v>
      </c>
      <c r="G23" s="11">
        <v>22905549</v>
      </c>
      <c r="H23" s="11">
        <v>25985958</v>
      </c>
      <c r="I23" s="11">
        <v>22212937</v>
      </c>
      <c r="J23" s="11">
        <v>34744222</v>
      </c>
      <c r="K23" s="11">
        <v>105848666</v>
      </c>
    </row>
    <row r="24" spans="1:11" ht="12" customHeight="1" x14ac:dyDescent="0.25">
      <c r="A24" s="2" t="str">
        <f>"Dec "&amp;RIGHT(A6,4)</f>
        <v>Dec 2024</v>
      </c>
      <c r="B24" s="11">
        <v>5241653</v>
      </c>
      <c r="C24" s="11">
        <v>6278652</v>
      </c>
      <c r="D24" s="11">
        <v>3270754</v>
      </c>
      <c r="E24" s="11">
        <v>8455589</v>
      </c>
      <c r="F24" s="11">
        <v>23246648</v>
      </c>
      <c r="G24" s="11">
        <v>21681514</v>
      </c>
      <c r="H24" s="11">
        <v>24949688</v>
      </c>
      <c r="I24" s="11">
        <v>20339460</v>
      </c>
      <c r="J24" s="11">
        <v>33073496</v>
      </c>
      <c r="K24" s="11">
        <v>100044158</v>
      </c>
    </row>
    <row r="25" spans="1:11" ht="12" customHeight="1" x14ac:dyDescent="0.25">
      <c r="A25" s="2" t="str">
        <f>"Jan "&amp;RIGHT(A6,4)+1</f>
        <v>Jan 2025</v>
      </c>
      <c r="B25" s="11">
        <v>6013667</v>
      </c>
      <c r="C25" s="11">
        <v>7049959</v>
      </c>
      <c r="D25" s="11">
        <v>3552729</v>
      </c>
      <c r="E25" s="11">
        <v>9541312</v>
      </c>
      <c r="F25" s="11">
        <v>26157667</v>
      </c>
      <c r="G25" s="11">
        <v>24375992</v>
      </c>
      <c r="H25" s="11">
        <v>28138910</v>
      </c>
      <c r="I25" s="11">
        <v>23910285</v>
      </c>
      <c r="J25" s="11">
        <v>37469341</v>
      </c>
      <c r="K25" s="11">
        <v>113894528</v>
      </c>
    </row>
    <row r="26" spans="1:11" ht="12" customHeight="1" x14ac:dyDescent="0.25">
      <c r="A26" s="2" t="str">
        <f>"Feb "&amp;RIGHT(A6,4)+1</f>
        <v>Feb 2025</v>
      </c>
      <c r="B26" s="11">
        <v>5653529</v>
      </c>
      <c r="C26" s="11">
        <v>6537313</v>
      </c>
      <c r="D26" s="11">
        <v>3352201</v>
      </c>
      <c r="E26" s="11">
        <v>8922251</v>
      </c>
      <c r="F26" s="11">
        <v>24465294</v>
      </c>
      <c r="G26" s="11">
        <v>24197907</v>
      </c>
      <c r="H26" s="11">
        <v>27687029</v>
      </c>
      <c r="I26" s="11">
        <v>25165054</v>
      </c>
      <c r="J26" s="11">
        <v>37290727</v>
      </c>
      <c r="K26" s="11">
        <v>114340717</v>
      </c>
    </row>
    <row r="27" spans="1:11" ht="12" customHeight="1" x14ac:dyDescent="0.25">
      <c r="A27" s="2" t="str">
        <f>"Mar "&amp;RIGHT(A6,4)+1</f>
        <v>Mar 2025</v>
      </c>
      <c r="B27" s="11">
        <v>6135894</v>
      </c>
      <c r="C27" s="11">
        <v>7214113</v>
      </c>
      <c r="D27" s="11">
        <v>3631158</v>
      </c>
      <c r="E27" s="11">
        <v>9725704</v>
      </c>
      <c r="F27" s="11">
        <v>26706869</v>
      </c>
      <c r="G27" s="11">
        <v>26817850</v>
      </c>
      <c r="H27" s="11">
        <v>31199176</v>
      </c>
      <c r="I27" s="11">
        <v>25792144</v>
      </c>
      <c r="J27" s="11">
        <v>41132096</v>
      </c>
      <c r="K27" s="11">
        <v>124941266</v>
      </c>
    </row>
    <row r="28" spans="1:11" ht="12" customHeight="1" x14ac:dyDescent="0.25">
      <c r="A28" s="2" t="str">
        <f>"Apr "&amp;RIGHT(A6,4)+1</f>
        <v>Apr 2025</v>
      </c>
      <c r="B28" s="11">
        <v>6409420</v>
      </c>
      <c r="C28" s="11">
        <v>7586954</v>
      </c>
      <c r="D28" s="11">
        <v>3748283</v>
      </c>
      <c r="E28" s="11">
        <v>10157911</v>
      </c>
      <c r="F28" s="11">
        <v>27902568</v>
      </c>
      <c r="G28" s="11">
        <v>28294833</v>
      </c>
      <c r="H28" s="11">
        <v>32517845</v>
      </c>
      <c r="I28" s="11">
        <v>26762163</v>
      </c>
      <c r="J28" s="11">
        <v>43093127</v>
      </c>
      <c r="K28" s="11">
        <v>130667968</v>
      </c>
    </row>
    <row r="29" spans="1:11" ht="12" customHeight="1" x14ac:dyDescent="0.25">
      <c r="A29" s="2" t="str">
        <f>"May "&amp;RIGHT(A6,4)+1</f>
        <v>May 2025</v>
      </c>
      <c r="B29" s="11">
        <v>6333238</v>
      </c>
      <c r="C29" s="11">
        <v>7440412</v>
      </c>
      <c r="D29" s="11">
        <v>3692693</v>
      </c>
      <c r="E29" s="11">
        <v>9969419</v>
      </c>
      <c r="F29" s="11">
        <v>27435762</v>
      </c>
      <c r="G29" s="11">
        <v>27734121</v>
      </c>
      <c r="H29" s="11">
        <v>31886204</v>
      </c>
      <c r="I29" s="11">
        <v>23683273</v>
      </c>
      <c r="J29" s="11">
        <v>41266888</v>
      </c>
      <c r="K29" s="11">
        <v>124570486</v>
      </c>
    </row>
    <row r="30" spans="1:11" ht="12" customHeight="1" x14ac:dyDescent="0.25">
      <c r="A30" s="2" t="str">
        <f>"Jun "&amp;RIGHT(A6,4)+1</f>
        <v>Jun 2025</v>
      </c>
      <c r="B30" s="11">
        <v>6097655</v>
      </c>
      <c r="C30" s="11">
        <v>8478958</v>
      </c>
      <c r="D30" s="11">
        <v>3517758</v>
      </c>
      <c r="E30" s="11">
        <v>9917730</v>
      </c>
      <c r="F30" s="11">
        <v>28012101</v>
      </c>
      <c r="G30" s="11">
        <v>23221937</v>
      </c>
      <c r="H30" s="11">
        <v>29421164</v>
      </c>
      <c r="I30" s="11">
        <v>5807726</v>
      </c>
      <c r="J30" s="11">
        <v>31010920</v>
      </c>
      <c r="K30" s="11">
        <v>89461747</v>
      </c>
    </row>
    <row r="31" spans="1:11" ht="12" customHeight="1" x14ac:dyDescent="0.25">
      <c r="A31" s="2" t="str">
        <f>"Jul "&amp;RIGHT(A6,4)+1</f>
        <v>Jul 2025</v>
      </c>
      <c r="B31" s="11">
        <v>5929500</v>
      </c>
      <c r="C31" s="11">
        <v>8962700</v>
      </c>
      <c r="D31" s="11">
        <v>3574635</v>
      </c>
      <c r="E31" s="11">
        <v>9899404</v>
      </c>
      <c r="F31" s="11">
        <v>28366239</v>
      </c>
      <c r="G31" s="11">
        <v>23140904</v>
      </c>
      <c r="H31" s="11">
        <v>29745486</v>
      </c>
      <c r="I31" s="11">
        <v>3016708</v>
      </c>
      <c r="J31" s="11">
        <v>30148095</v>
      </c>
      <c r="K31" s="11">
        <v>86051193</v>
      </c>
    </row>
    <row r="32" spans="1:11" ht="12" customHeight="1" x14ac:dyDescent="0.25">
      <c r="A32" s="2" t="str">
        <f>"Aug "&amp;RIGHT(A6,4)+1</f>
        <v>Aug 2025</v>
      </c>
      <c r="B32" s="11">
        <v>5763213</v>
      </c>
      <c r="C32" s="11">
        <v>7609031</v>
      </c>
      <c r="D32" s="11">
        <v>3450837</v>
      </c>
      <c r="E32" s="11">
        <v>8967342</v>
      </c>
      <c r="F32" s="11">
        <v>25790423</v>
      </c>
      <c r="G32" s="11">
        <v>22085630</v>
      </c>
      <c r="H32" s="11">
        <v>25979357</v>
      </c>
      <c r="I32" s="11">
        <v>13714648</v>
      </c>
      <c r="J32" s="11">
        <v>31409746</v>
      </c>
      <c r="K32" s="11">
        <v>93189381</v>
      </c>
    </row>
    <row r="33" spans="1:11" ht="12" customHeight="1" x14ac:dyDescent="0.25">
      <c r="A33" s="2" t="str">
        <f>"Sep "&amp;RIGHT(A6,4)+1</f>
        <v>Sep 2025</v>
      </c>
      <c r="B33" s="11">
        <v>5875355</v>
      </c>
      <c r="C33" s="11">
        <v>6537130</v>
      </c>
      <c r="D33" s="11">
        <v>3504563</v>
      </c>
      <c r="E33" s="11">
        <v>9263547</v>
      </c>
      <c r="F33" s="11">
        <v>25180595</v>
      </c>
      <c r="G33" s="11">
        <v>25269585</v>
      </c>
      <c r="H33" s="11">
        <v>27961473</v>
      </c>
      <c r="I33" s="11">
        <v>25708645</v>
      </c>
      <c r="J33" s="11">
        <v>38323640</v>
      </c>
      <c r="K33" s="11">
        <v>117263343</v>
      </c>
    </row>
    <row r="34" spans="1:11" ht="12" customHeight="1" x14ac:dyDescent="0.25">
      <c r="A34" s="12" t="s">
        <v>55</v>
      </c>
      <c r="B34" s="13">
        <v>71478732</v>
      </c>
      <c r="C34" s="13">
        <v>87410997</v>
      </c>
      <c r="D34" s="13">
        <v>42410283</v>
      </c>
      <c r="E34" s="13">
        <v>113771741</v>
      </c>
      <c r="F34" s="13">
        <v>315071753</v>
      </c>
      <c r="G34" s="13">
        <v>297071628</v>
      </c>
      <c r="H34" s="13">
        <v>346320209</v>
      </c>
      <c r="I34" s="13">
        <v>244927426</v>
      </c>
      <c r="J34" s="13">
        <v>440585533</v>
      </c>
      <c r="K34" s="13">
        <v>1328904796</v>
      </c>
    </row>
    <row r="35" spans="1:11" ht="12" customHeight="1" x14ac:dyDescent="0.25">
      <c r="A35" s="14" t="str">
        <f>"Total "&amp;MID(A20,7,LEN(A20)-13)&amp;" Months"</f>
        <v>Total 12 Months</v>
      </c>
      <c r="B35" s="15">
        <v>71478732</v>
      </c>
      <c r="C35" s="15">
        <v>87410997</v>
      </c>
      <c r="D35" s="15">
        <v>42410283</v>
      </c>
      <c r="E35" s="15">
        <v>113771741</v>
      </c>
      <c r="F35" s="15">
        <v>315071753</v>
      </c>
      <c r="G35" s="15">
        <v>297071628</v>
      </c>
      <c r="H35" s="15">
        <v>346320209</v>
      </c>
      <c r="I35" s="15">
        <v>244927426</v>
      </c>
      <c r="J35" s="15">
        <v>440585533</v>
      </c>
      <c r="K35" s="15">
        <v>1328904796</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5" x14ac:dyDescent="0.25"/>
  <cols>
    <col min="1" max="1" width="12.81640625" customWidth="1"/>
    <col min="2" max="9" width="11.453125" customWidth="1"/>
  </cols>
  <sheetData>
    <row r="1" spans="1:9" ht="12" customHeight="1" x14ac:dyDescent="0.25">
      <c r="A1" s="96" t="s">
        <v>427</v>
      </c>
      <c r="B1" s="96"/>
      <c r="C1" s="96"/>
      <c r="D1" s="96"/>
      <c r="E1" s="96"/>
      <c r="F1" s="96"/>
      <c r="G1" s="96"/>
      <c r="H1" s="96"/>
      <c r="I1" s="83">
        <v>46003</v>
      </c>
    </row>
    <row r="2" spans="1:9" ht="12" customHeight="1" x14ac:dyDescent="0.25">
      <c r="A2" s="98" t="s">
        <v>319</v>
      </c>
      <c r="B2" s="98"/>
      <c r="C2" s="98"/>
      <c r="D2" s="98"/>
      <c r="E2" s="98"/>
      <c r="F2" s="98"/>
      <c r="G2" s="98"/>
      <c r="H2" s="98"/>
      <c r="I2" s="1"/>
    </row>
    <row r="3" spans="1:9" ht="24" customHeight="1" x14ac:dyDescent="0.25">
      <c r="A3" s="100" t="s">
        <v>50</v>
      </c>
      <c r="B3" s="95" t="s">
        <v>103</v>
      </c>
      <c r="C3" s="95"/>
      <c r="D3" s="95"/>
      <c r="E3" s="93"/>
      <c r="F3" s="95" t="s">
        <v>104</v>
      </c>
      <c r="G3" s="95"/>
      <c r="H3" s="95"/>
      <c r="I3" s="95"/>
    </row>
    <row r="4" spans="1:9" ht="24" customHeight="1" x14ac:dyDescent="0.25">
      <c r="A4" s="101"/>
      <c r="B4" s="10" t="s">
        <v>78</v>
      </c>
      <c r="C4" s="10" t="s">
        <v>79</v>
      </c>
      <c r="D4" s="10" t="s">
        <v>80</v>
      </c>
      <c r="E4" s="10" t="s">
        <v>55</v>
      </c>
      <c r="F4" s="10" t="s">
        <v>78</v>
      </c>
      <c r="G4" s="10" t="s">
        <v>79</v>
      </c>
      <c r="H4" s="10" t="s">
        <v>80</v>
      </c>
      <c r="I4" s="9" t="s">
        <v>55</v>
      </c>
    </row>
    <row r="5" spans="1:9" ht="12" customHeight="1" x14ac:dyDescent="0.25">
      <c r="A5" s="1"/>
      <c r="B5" s="89" t="str">
        <f>REPT("-",89)&amp;" Number "&amp;REPT("-",89)</f>
        <v>----------------------------------------------------------------------------------------- Number -----------------------------------------------------------------------------------------</v>
      </c>
      <c r="C5" s="89"/>
      <c r="D5" s="89"/>
      <c r="E5" s="89"/>
      <c r="F5" s="89"/>
      <c r="G5" s="89"/>
      <c r="H5" s="89"/>
      <c r="I5" s="89"/>
    </row>
    <row r="6" spans="1:9" ht="12" customHeight="1" x14ac:dyDescent="0.25">
      <c r="A6" s="3" t="s">
        <v>423</v>
      </c>
    </row>
    <row r="7" spans="1:9" ht="12" customHeight="1" x14ac:dyDescent="0.25">
      <c r="A7" s="2" t="str">
        <f>"Oct "&amp;RIGHT(A6,4)-1</f>
        <v>Oct 2023</v>
      </c>
      <c r="B7" s="11">
        <v>23291286</v>
      </c>
      <c r="C7" s="11">
        <v>1829913</v>
      </c>
      <c r="D7" s="11">
        <v>8114104</v>
      </c>
      <c r="E7" s="11">
        <v>33235303</v>
      </c>
      <c r="F7" s="11">
        <v>26052014</v>
      </c>
      <c r="G7" s="11">
        <v>2116911</v>
      </c>
      <c r="H7" s="11">
        <v>9321375</v>
      </c>
      <c r="I7" s="11">
        <v>37490300</v>
      </c>
    </row>
    <row r="8" spans="1:9" ht="12" customHeight="1" x14ac:dyDescent="0.25">
      <c r="A8" s="2" t="str">
        <f>"Nov "&amp;RIGHT(A6,4)-1</f>
        <v>Nov 2023</v>
      </c>
      <c r="B8" s="11">
        <v>21044022</v>
      </c>
      <c r="C8" s="11">
        <v>1680459</v>
      </c>
      <c r="D8" s="11">
        <v>7355354</v>
      </c>
      <c r="E8" s="11">
        <v>30079835</v>
      </c>
      <c r="F8" s="11">
        <v>23785276</v>
      </c>
      <c r="G8" s="11">
        <v>1954072</v>
      </c>
      <c r="H8" s="11">
        <v>8484767</v>
      </c>
      <c r="I8" s="11">
        <v>34224115</v>
      </c>
    </row>
    <row r="9" spans="1:9" ht="12" customHeight="1" x14ac:dyDescent="0.25">
      <c r="A9" s="2" t="str">
        <f>"Dec "&amp;RIGHT(A6,4)-1</f>
        <v>Dec 2023</v>
      </c>
      <c r="B9" s="11">
        <v>18206320</v>
      </c>
      <c r="C9" s="11">
        <v>1500296</v>
      </c>
      <c r="D9" s="11">
        <v>6507858</v>
      </c>
      <c r="E9" s="11">
        <v>26214474</v>
      </c>
      <c r="F9" s="11">
        <v>21337020</v>
      </c>
      <c r="G9" s="11">
        <v>1787512</v>
      </c>
      <c r="H9" s="11">
        <v>7671413</v>
      </c>
      <c r="I9" s="11">
        <v>30795945</v>
      </c>
    </row>
    <row r="10" spans="1:9" ht="12" customHeight="1" x14ac:dyDescent="0.25">
      <c r="A10" s="2" t="str">
        <f>"Jan "&amp;RIGHT(A6,4)</f>
        <v>Jan 2024</v>
      </c>
      <c r="B10" s="11">
        <v>21554600</v>
      </c>
      <c r="C10" s="11">
        <v>1744392</v>
      </c>
      <c r="D10" s="11">
        <v>7680909</v>
      </c>
      <c r="E10" s="11">
        <v>30979901</v>
      </c>
      <c r="F10" s="11">
        <v>24969185</v>
      </c>
      <c r="G10" s="11">
        <v>2077404</v>
      </c>
      <c r="H10" s="11">
        <v>9092849</v>
      </c>
      <c r="I10" s="11">
        <v>36139438</v>
      </c>
    </row>
    <row r="11" spans="1:9" ht="12" customHeight="1" x14ac:dyDescent="0.25">
      <c r="A11" s="2" t="str">
        <f>"Feb "&amp;RIGHT(A6,4)</f>
        <v>Feb 2024</v>
      </c>
      <c r="B11" s="11">
        <v>22794055</v>
      </c>
      <c r="C11" s="11">
        <v>1836897</v>
      </c>
      <c r="D11" s="11">
        <v>8024948</v>
      </c>
      <c r="E11" s="11">
        <v>32655900</v>
      </c>
      <c r="F11" s="11">
        <v>25803177</v>
      </c>
      <c r="G11" s="11">
        <v>2138985</v>
      </c>
      <c r="H11" s="11">
        <v>9318282</v>
      </c>
      <c r="I11" s="11">
        <v>37260444</v>
      </c>
    </row>
    <row r="12" spans="1:9" ht="12" customHeight="1" x14ac:dyDescent="0.25">
      <c r="A12" s="2" t="str">
        <f>"Mar "&amp;RIGHT(A6,4)</f>
        <v>Mar 2024</v>
      </c>
      <c r="B12" s="11">
        <v>22318660</v>
      </c>
      <c r="C12" s="11">
        <v>1834267</v>
      </c>
      <c r="D12" s="11">
        <v>8038691</v>
      </c>
      <c r="E12" s="11">
        <v>32191618</v>
      </c>
      <c r="F12" s="11">
        <v>25976077</v>
      </c>
      <c r="G12" s="11">
        <v>2190657</v>
      </c>
      <c r="H12" s="11">
        <v>9502541</v>
      </c>
      <c r="I12" s="11">
        <v>37669275</v>
      </c>
    </row>
    <row r="13" spans="1:9" ht="12" customHeight="1" x14ac:dyDescent="0.25">
      <c r="A13" s="2" t="str">
        <f>"Apr "&amp;RIGHT(A6,4)</f>
        <v>Apr 2024</v>
      </c>
      <c r="B13" s="11">
        <v>24501705</v>
      </c>
      <c r="C13" s="11">
        <v>1996005</v>
      </c>
      <c r="D13" s="11">
        <v>8786047</v>
      </c>
      <c r="E13" s="11">
        <v>35283757</v>
      </c>
      <c r="F13" s="11">
        <v>28148584</v>
      </c>
      <c r="G13" s="11">
        <v>2348340</v>
      </c>
      <c r="H13" s="11">
        <v>10276371</v>
      </c>
      <c r="I13" s="11">
        <v>40773295</v>
      </c>
    </row>
    <row r="14" spans="1:9" ht="12" customHeight="1" x14ac:dyDescent="0.25">
      <c r="A14" s="2" t="str">
        <f>"May "&amp;RIGHT(A6,4)</f>
        <v>May 2024</v>
      </c>
      <c r="B14" s="11">
        <v>24715697</v>
      </c>
      <c r="C14" s="11">
        <v>2064799</v>
      </c>
      <c r="D14" s="11">
        <v>9026610</v>
      </c>
      <c r="E14" s="11">
        <v>35807106</v>
      </c>
      <c r="F14" s="11">
        <v>28445375</v>
      </c>
      <c r="G14" s="11">
        <v>2449972</v>
      </c>
      <c r="H14" s="11">
        <v>10606727</v>
      </c>
      <c r="I14" s="11">
        <v>41502074</v>
      </c>
    </row>
    <row r="15" spans="1:9" ht="12" customHeight="1" x14ac:dyDescent="0.25">
      <c r="A15" s="2" t="str">
        <f>"Jun "&amp;RIGHT(A6,4)</f>
        <v>Jun 2024</v>
      </c>
      <c r="B15" s="11">
        <v>18424014</v>
      </c>
      <c r="C15" s="11">
        <v>1723179</v>
      </c>
      <c r="D15" s="11">
        <v>7638288</v>
      </c>
      <c r="E15" s="11">
        <v>27785481</v>
      </c>
      <c r="F15" s="11">
        <v>24275296</v>
      </c>
      <c r="G15" s="11">
        <v>2233069</v>
      </c>
      <c r="H15" s="11">
        <v>9601231</v>
      </c>
      <c r="I15" s="11">
        <v>36109596</v>
      </c>
    </row>
    <row r="16" spans="1:9" ht="12" customHeight="1" x14ac:dyDescent="0.25">
      <c r="A16" s="2" t="str">
        <f>"Jul "&amp;RIGHT(A6,4)</f>
        <v>Jul 2024</v>
      </c>
      <c r="B16" s="11">
        <v>18478616</v>
      </c>
      <c r="C16" s="11">
        <v>1787267</v>
      </c>
      <c r="D16" s="11">
        <v>7997496</v>
      </c>
      <c r="E16" s="11">
        <v>28263379</v>
      </c>
      <c r="F16" s="11">
        <v>25392089</v>
      </c>
      <c r="G16" s="11">
        <v>2347721</v>
      </c>
      <c r="H16" s="11">
        <v>10196810</v>
      </c>
      <c r="I16" s="11">
        <v>37936620</v>
      </c>
    </row>
    <row r="17" spans="1:9" ht="12" customHeight="1" x14ac:dyDescent="0.25">
      <c r="A17" s="2" t="str">
        <f>"Aug "&amp;RIGHT(A6,4)</f>
        <v>Aug 2024</v>
      </c>
      <c r="B17" s="11">
        <v>19980284</v>
      </c>
      <c r="C17" s="11">
        <v>1744122</v>
      </c>
      <c r="D17" s="11">
        <v>7919137</v>
      </c>
      <c r="E17" s="11">
        <v>29643543</v>
      </c>
      <c r="F17" s="11">
        <v>24407121</v>
      </c>
      <c r="G17" s="11">
        <v>2105350</v>
      </c>
      <c r="H17" s="11">
        <v>9464460</v>
      </c>
      <c r="I17" s="11">
        <v>35976931</v>
      </c>
    </row>
    <row r="18" spans="1:9" ht="12" customHeight="1" x14ac:dyDescent="0.25">
      <c r="A18" s="2" t="str">
        <f>"Sep "&amp;RIGHT(A6,4)</f>
        <v>Sep 2024</v>
      </c>
      <c r="B18" s="11">
        <v>21448430</v>
      </c>
      <c r="C18" s="11">
        <v>1677401</v>
      </c>
      <c r="D18" s="11">
        <v>7416908</v>
      </c>
      <c r="E18" s="11">
        <v>30542739</v>
      </c>
      <c r="F18" s="11">
        <v>23561970</v>
      </c>
      <c r="G18" s="11">
        <v>1889624</v>
      </c>
      <c r="H18" s="11">
        <v>8386925</v>
      </c>
      <c r="I18" s="11">
        <v>33838519</v>
      </c>
    </row>
    <row r="19" spans="1:9" ht="12" customHeight="1" x14ac:dyDescent="0.25">
      <c r="A19" s="12" t="s">
        <v>55</v>
      </c>
      <c r="B19" s="13">
        <v>256757689</v>
      </c>
      <c r="C19" s="13">
        <v>21418997</v>
      </c>
      <c r="D19" s="13">
        <v>94506350</v>
      </c>
      <c r="E19" s="13">
        <v>372683036</v>
      </c>
      <c r="F19" s="13">
        <v>302153184</v>
      </c>
      <c r="G19" s="13">
        <v>25639617</v>
      </c>
      <c r="H19" s="13">
        <v>111923751</v>
      </c>
      <c r="I19" s="13">
        <v>439716552</v>
      </c>
    </row>
    <row r="20" spans="1:9" ht="12" customHeight="1" x14ac:dyDescent="0.25">
      <c r="A20" s="14" t="s">
        <v>424</v>
      </c>
      <c r="B20" s="15">
        <v>256757689</v>
      </c>
      <c r="C20" s="15">
        <v>21418997</v>
      </c>
      <c r="D20" s="15">
        <v>94506350</v>
      </c>
      <c r="E20" s="15">
        <v>372683036</v>
      </c>
      <c r="F20" s="15">
        <v>302153184</v>
      </c>
      <c r="G20" s="15">
        <v>25639617</v>
      </c>
      <c r="H20" s="15">
        <v>111923751</v>
      </c>
      <c r="I20" s="15">
        <v>439716552</v>
      </c>
    </row>
    <row r="21" spans="1:9" ht="12" customHeight="1" x14ac:dyDescent="0.25">
      <c r="A21" s="3" t="str">
        <f>"FY "&amp;RIGHT(A6,4)+1</f>
        <v>FY 2025</v>
      </c>
    </row>
    <row r="22" spans="1:9" ht="12" customHeight="1" x14ac:dyDescent="0.25">
      <c r="A22" s="2" t="str">
        <f>"Oct "&amp;RIGHT(A6,4)</f>
        <v>Oct 2024</v>
      </c>
      <c r="B22" s="11">
        <v>23794207</v>
      </c>
      <c r="C22" s="11">
        <v>1842640</v>
      </c>
      <c r="D22" s="11">
        <v>8211102</v>
      </c>
      <c r="E22" s="11">
        <v>33847949</v>
      </c>
      <c r="F22" s="11">
        <v>26619329</v>
      </c>
      <c r="G22" s="11">
        <v>2124001</v>
      </c>
      <c r="H22" s="11">
        <v>9430038</v>
      </c>
      <c r="I22" s="11">
        <v>38173368</v>
      </c>
    </row>
    <row r="23" spans="1:9" ht="12" customHeight="1" x14ac:dyDescent="0.25">
      <c r="A23" s="2" t="str">
        <f>"Nov "&amp;RIGHT(A6,4)</f>
        <v>Nov 2024</v>
      </c>
      <c r="B23" s="11">
        <v>19872955</v>
      </c>
      <c r="C23" s="11">
        <v>1586633</v>
      </c>
      <c r="D23" s="11">
        <v>6969426</v>
      </c>
      <c r="E23" s="11">
        <v>28429014</v>
      </c>
      <c r="F23" s="11">
        <v>22518730</v>
      </c>
      <c r="G23" s="11">
        <v>1832751</v>
      </c>
      <c r="H23" s="11">
        <v>8024803</v>
      </c>
      <c r="I23" s="11">
        <v>32376284</v>
      </c>
    </row>
    <row r="24" spans="1:9" ht="12" customHeight="1" x14ac:dyDescent="0.25">
      <c r="A24" s="2" t="str">
        <f>"Dec "&amp;RIGHT(A6,4)</f>
        <v>Dec 2024</v>
      </c>
      <c r="B24" s="11">
        <v>18800222</v>
      </c>
      <c r="C24" s="11">
        <v>1531895</v>
      </c>
      <c r="D24" s="11">
        <v>6591050</v>
      </c>
      <c r="E24" s="11">
        <v>26923167</v>
      </c>
      <c r="F24" s="11">
        <v>21716255</v>
      </c>
      <c r="G24" s="11">
        <v>1794053</v>
      </c>
      <c r="H24" s="11">
        <v>7718032</v>
      </c>
      <c r="I24" s="11">
        <v>31228340</v>
      </c>
    </row>
    <row r="25" spans="1:9" ht="12" customHeight="1" x14ac:dyDescent="0.25">
      <c r="A25" s="2" t="str">
        <f>"Jan "&amp;RIGHT(A6,4)+1</f>
        <v>Jan 2025</v>
      </c>
      <c r="B25" s="11">
        <v>21207694</v>
      </c>
      <c r="C25" s="11">
        <v>1712990</v>
      </c>
      <c r="D25" s="11">
        <v>7468975</v>
      </c>
      <c r="E25" s="11">
        <v>30389659</v>
      </c>
      <c r="F25" s="11">
        <v>24358232</v>
      </c>
      <c r="G25" s="11">
        <v>2016375</v>
      </c>
      <c r="H25" s="11">
        <v>8814262</v>
      </c>
      <c r="I25" s="11">
        <v>35188869</v>
      </c>
    </row>
    <row r="26" spans="1:9" ht="12" customHeight="1" x14ac:dyDescent="0.25">
      <c r="A26" s="2" t="str">
        <f>"Feb "&amp;RIGHT(A6,4)+1</f>
        <v>Feb 2025</v>
      </c>
      <c r="B26" s="11">
        <v>20856027</v>
      </c>
      <c r="C26" s="11">
        <v>1682235</v>
      </c>
      <c r="D26" s="11">
        <v>7313174</v>
      </c>
      <c r="E26" s="11">
        <v>29851436</v>
      </c>
      <c r="F26" s="11">
        <v>23697251</v>
      </c>
      <c r="G26" s="11">
        <v>1962402</v>
      </c>
      <c r="H26" s="11">
        <v>8564689</v>
      </c>
      <c r="I26" s="11">
        <v>34224342</v>
      </c>
    </row>
    <row r="27" spans="1:9" ht="12" customHeight="1" x14ac:dyDescent="0.25">
      <c r="A27" s="2" t="str">
        <f>"Mar "&amp;RIGHT(A6,4)+1</f>
        <v>Mar 2025</v>
      </c>
      <c r="B27" s="11">
        <v>22883953</v>
      </c>
      <c r="C27" s="11">
        <v>1873034</v>
      </c>
      <c r="D27" s="11">
        <v>8196757</v>
      </c>
      <c r="E27" s="11">
        <v>32953744</v>
      </c>
      <c r="F27" s="11">
        <v>26519763</v>
      </c>
      <c r="G27" s="11">
        <v>2222752</v>
      </c>
      <c r="H27" s="11">
        <v>9670774</v>
      </c>
      <c r="I27" s="11">
        <v>38413289</v>
      </c>
    </row>
    <row r="28" spans="1:9" ht="12" customHeight="1" x14ac:dyDescent="0.25">
      <c r="A28" s="2" t="str">
        <f>"Apr "&amp;RIGHT(A6,4)+1</f>
        <v>Apr 2025</v>
      </c>
      <c r="B28" s="11">
        <v>24060550</v>
      </c>
      <c r="C28" s="11">
        <v>1960928</v>
      </c>
      <c r="D28" s="11">
        <v>8682775</v>
      </c>
      <c r="E28" s="11">
        <v>34704253</v>
      </c>
      <c r="F28" s="11">
        <v>27664573</v>
      </c>
      <c r="G28" s="11">
        <v>2291852</v>
      </c>
      <c r="H28" s="11">
        <v>10148374</v>
      </c>
      <c r="I28" s="11">
        <v>40104799</v>
      </c>
    </row>
    <row r="29" spans="1:9" ht="12" customHeight="1" x14ac:dyDescent="0.25">
      <c r="A29" s="2" t="str">
        <f>"May "&amp;RIGHT(A6,4)+1</f>
        <v>May 2025</v>
      </c>
      <c r="B29" s="11">
        <v>23548947</v>
      </c>
      <c r="C29" s="11">
        <v>1955986</v>
      </c>
      <c r="D29" s="11">
        <v>8562426</v>
      </c>
      <c r="E29" s="11">
        <v>34067359</v>
      </c>
      <c r="F29" s="11">
        <v>26971716</v>
      </c>
      <c r="G29" s="11">
        <v>2300910</v>
      </c>
      <c r="H29" s="11">
        <v>10053990</v>
      </c>
      <c r="I29" s="11">
        <v>39326616</v>
      </c>
    </row>
    <row r="30" spans="1:9" ht="12" customHeight="1" x14ac:dyDescent="0.25">
      <c r="A30" s="2" t="str">
        <f>"Jun "&amp;RIGHT(A6,4)+1</f>
        <v>Jun 2025</v>
      </c>
      <c r="B30" s="11">
        <v>19535517</v>
      </c>
      <c r="C30" s="11">
        <v>1796048</v>
      </c>
      <c r="D30" s="11">
        <v>7988027</v>
      </c>
      <c r="E30" s="11">
        <v>29319592</v>
      </c>
      <c r="F30" s="11">
        <v>25537474</v>
      </c>
      <c r="G30" s="11">
        <v>2317263</v>
      </c>
      <c r="H30" s="11">
        <v>10045385</v>
      </c>
      <c r="I30" s="11">
        <v>37900122</v>
      </c>
    </row>
    <row r="31" spans="1:9" ht="12" customHeight="1" x14ac:dyDescent="0.25">
      <c r="A31" s="2" t="str">
        <f>"Jul "&amp;RIGHT(A6,4)+1</f>
        <v>Jul 2025</v>
      </c>
      <c r="B31" s="11">
        <v>18985317</v>
      </c>
      <c r="C31" s="11">
        <v>1842650</v>
      </c>
      <c r="D31" s="11">
        <v>8242437</v>
      </c>
      <c r="E31" s="11">
        <v>29070404</v>
      </c>
      <c r="F31" s="11">
        <v>25831055</v>
      </c>
      <c r="G31" s="11">
        <v>2403349</v>
      </c>
      <c r="H31" s="11">
        <v>10473782</v>
      </c>
      <c r="I31" s="11">
        <v>38708186</v>
      </c>
    </row>
    <row r="32" spans="1:9" ht="12" customHeight="1" x14ac:dyDescent="0.25">
      <c r="A32" s="2" t="str">
        <f>"Aug "&amp;RIGHT(A6,4)+1</f>
        <v>Aug 2025</v>
      </c>
      <c r="B32" s="11">
        <v>18787823</v>
      </c>
      <c r="C32" s="11">
        <v>1621200</v>
      </c>
      <c r="D32" s="11">
        <v>7439820</v>
      </c>
      <c r="E32" s="11">
        <v>27848843</v>
      </c>
      <c r="F32" s="11">
        <v>22826584</v>
      </c>
      <c r="G32" s="11">
        <v>1934753</v>
      </c>
      <c r="H32" s="11">
        <v>8827051</v>
      </c>
      <c r="I32" s="11">
        <v>33588388</v>
      </c>
    </row>
    <row r="33" spans="1:9" ht="12" customHeight="1" x14ac:dyDescent="0.25">
      <c r="A33" s="2" t="str">
        <f>"Sep "&amp;RIGHT(A6,4)+1</f>
        <v>Sep 2025</v>
      </c>
      <c r="B33" s="11">
        <v>21841054</v>
      </c>
      <c r="C33" s="11">
        <v>1705410</v>
      </c>
      <c r="D33" s="11">
        <v>7598476</v>
      </c>
      <c r="E33" s="11">
        <v>31144940</v>
      </c>
      <c r="F33" s="11">
        <v>23983618</v>
      </c>
      <c r="G33" s="11">
        <v>1916521</v>
      </c>
      <c r="H33" s="11">
        <v>8598464</v>
      </c>
      <c r="I33" s="11">
        <v>34498603</v>
      </c>
    </row>
    <row r="34" spans="1:9" ht="12" customHeight="1" x14ac:dyDescent="0.25">
      <c r="A34" s="12" t="s">
        <v>55</v>
      </c>
      <c r="B34" s="13">
        <v>254174266</v>
      </c>
      <c r="C34" s="13">
        <v>21111649</v>
      </c>
      <c r="D34" s="13">
        <v>93264445</v>
      </c>
      <c r="E34" s="13">
        <v>368550360</v>
      </c>
      <c r="F34" s="13">
        <v>298244580</v>
      </c>
      <c r="G34" s="13">
        <v>25116982</v>
      </c>
      <c r="H34" s="13">
        <v>110369644</v>
      </c>
      <c r="I34" s="13">
        <v>433731206</v>
      </c>
    </row>
    <row r="35" spans="1:9" ht="12" customHeight="1" x14ac:dyDescent="0.25">
      <c r="A35" s="14" t="str">
        <f>"Total "&amp;MID(A20,7,LEN(A20)-13)&amp;" Months"</f>
        <v>Total 12 Months</v>
      </c>
      <c r="B35" s="15">
        <v>254174266</v>
      </c>
      <c r="C35" s="15">
        <v>21111649</v>
      </c>
      <c r="D35" s="15">
        <v>93264445</v>
      </c>
      <c r="E35" s="15">
        <v>368550360</v>
      </c>
      <c r="F35" s="15">
        <v>298244580</v>
      </c>
      <c r="G35" s="15">
        <v>25116982</v>
      </c>
      <c r="H35" s="15">
        <v>110369644</v>
      </c>
      <c r="I35" s="15">
        <v>433731206</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5" x14ac:dyDescent="0.25"/>
  <cols>
    <col min="1" max="1" width="12.81640625" customWidth="1"/>
    <col min="2" max="9" width="11.453125" customWidth="1"/>
  </cols>
  <sheetData>
    <row r="1" spans="1:9" ht="12" customHeight="1" x14ac:dyDescent="0.25">
      <c r="A1" s="96" t="s">
        <v>427</v>
      </c>
      <c r="B1" s="96"/>
      <c r="C1" s="96"/>
      <c r="D1" s="96"/>
      <c r="E1" s="96"/>
      <c r="F1" s="96"/>
      <c r="G1" s="96"/>
      <c r="H1" s="96"/>
      <c r="I1" s="83">
        <v>46003</v>
      </c>
    </row>
    <row r="2" spans="1:9" ht="12" customHeight="1" x14ac:dyDescent="0.25">
      <c r="A2" s="98" t="s">
        <v>107</v>
      </c>
      <c r="B2" s="98"/>
      <c r="C2" s="98"/>
      <c r="D2" s="98"/>
      <c r="E2" s="98"/>
      <c r="F2" s="98"/>
      <c r="G2" s="98"/>
      <c r="H2" s="98"/>
      <c r="I2" s="1"/>
    </row>
    <row r="3" spans="1:9" ht="24" customHeight="1" x14ac:dyDescent="0.25">
      <c r="A3" s="100" t="s">
        <v>50</v>
      </c>
      <c r="B3" s="95" t="s">
        <v>105</v>
      </c>
      <c r="C3" s="95"/>
      <c r="D3" s="95"/>
      <c r="E3" s="93"/>
      <c r="F3" s="95" t="s">
        <v>106</v>
      </c>
      <c r="G3" s="95"/>
      <c r="H3" s="95"/>
      <c r="I3" s="95"/>
    </row>
    <row r="4" spans="1:9" ht="24" customHeight="1" x14ac:dyDescent="0.25">
      <c r="A4" s="101"/>
      <c r="B4" s="10" t="s">
        <v>78</v>
      </c>
      <c r="C4" s="10" t="s">
        <v>79</v>
      </c>
      <c r="D4" s="10" t="s">
        <v>80</v>
      </c>
      <c r="E4" s="10" t="s">
        <v>55</v>
      </c>
      <c r="F4" s="10" t="s">
        <v>78</v>
      </c>
      <c r="G4" s="10" t="s">
        <v>79</v>
      </c>
      <c r="H4" s="10" t="s">
        <v>80</v>
      </c>
      <c r="I4" s="9" t="s">
        <v>55</v>
      </c>
    </row>
    <row r="5" spans="1:9" ht="12" customHeight="1" x14ac:dyDescent="0.25">
      <c r="A5" s="1"/>
      <c r="B5" s="89" t="str">
        <f>REPT("-",89)&amp;" Number "&amp;REPT("-",89)</f>
        <v>----------------------------------------------------------------------------------------- Number -----------------------------------------------------------------------------------------</v>
      </c>
      <c r="C5" s="89"/>
      <c r="D5" s="89"/>
      <c r="E5" s="89"/>
      <c r="F5" s="89"/>
      <c r="G5" s="89"/>
      <c r="H5" s="89"/>
      <c r="I5" s="89"/>
    </row>
    <row r="6" spans="1:9" ht="12" customHeight="1" x14ac:dyDescent="0.25">
      <c r="A6" s="3" t="s">
        <v>423</v>
      </c>
    </row>
    <row r="7" spans="1:9" ht="12" customHeight="1" x14ac:dyDescent="0.25">
      <c r="A7" s="2" t="str">
        <f>"Oct "&amp;RIGHT(A6,4)-1</f>
        <v>Oct 2023</v>
      </c>
      <c r="B7" s="11">
        <v>30995218</v>
      </c>
      <c r="C7" s="11">
        <v>226459</v>
      </c>
      <c r="D7" s="11">
        <v>427226</v>
      </c>
      <c r="E7" s="11">
        <v>31648903</v>
      </c>
      <c r="F7" s="11">
        <v>37876788</v>
      </c>
      <c r="G7" s="11">
        <v>2556531</v>
      </c>
      <c r="H7" s="11">
        <v>11396709</v>
      </c>
      <c r="I7" s="11">
        <v>51830028</v>
      </c>
    </row>
    <row r="8" spans="1:9" ht="12" customHeight="1" x14ac:dyDescent="0.25">
      <c r="A8" s="2" t="str">
        <f>"Nov "&amp;RIGHT(A6,4)-1</f>
        <v>Nov 2023</v>
      </c>
      <c r="B8" s="11">
        <v>26957153</v>
      </c>
      <c r="C8" s="11">
        <v>209189</v>
      </c>
      <c r="D8" s="11">
        <v>383787</v>
      </c>
      <c r="E8" s="11">
        <v>27550129</v>
      </c>
      <c r="F8" s="11">
        <v>34236241</v>
      </c>
      <c r="G8" s="11">
        <v>2331187</v>
      </c>
      <c r="H8" s="11">
        <v>10272439</v>
      </c>
      <c r="I8" s="11">
        <v>46839867</v>
      </c>
    </row>
    <row r="9" spans="1:9" ht="12" customHeight="1" x14ac:dyDescent="0.25">
      <c r="A9" s="2" t="str">
        <f>"Dec "&amp;RIGHT(A6,4)-1</f>
        <v>Dec 2023</v>
      </c>
      <c r="B9" s="11">
        <v>21758725</v>
      </c>
      <c r="C9" s="11">
        <v>189820</v>
      </c>
      <c r="D9" s="11">
        <v>342581</v>
      </c>
      <c r="E9" s="11">
        <v>22291126</v>
      </c>
      <c r="F9" s="11">
        <v>29804116</v>
      </c>
      <c r="G9" s="11">
        <v>2070812</v>
      </c>
      <c r="H9" s="11">
        <v>9054449</v>
      </c>
      <c r="I9" s="11">
        <v>40929377</v>
      </c>
    </row>
    <row r="10" spans="1:9" ht="12" customHeight="1" x14ac:dyDescent="0.25">
      <c r="A10" s="2" t="str">
        <f>"Jan "&amp;RIGHT(A6,4)</f>
        <v>Jan 2024</v>
      </c>
      <c r="B10" s="11">
        <v>26740660</v>
      </c>
      <c r="C10" s="11">
        <v>216442</v>
      </c>
      <c r="D10" s="11">
        <v>397923</v>
      </c>
      <c r="E10" s="11">
        <v>27355025</v>
      </c>
      <c r="F10" s="11">
        <v>35188309</v>
      </c>
      <c r="G10" s="11">
        <v>2437786</v>
      </c>
      <c r="H10" s="11">
        <v>10837805</v>
      </c>
      <c r="I10" s="11">
        <v>48463900</v>
      </c>
    </row>
    <row r="11" spans="1:9" ht="12" customHeight="1" x14ac:dyDescent="0.25">
      <c r="A11" s="2" t="str">
        <f>"Feb "&amp;RIGHT(A6,4)</f>
        <v>Feb 2024</v>
      </c>
      <c r="B11" s="11">
        <v>30047639</v>
      </c>
      <c r="C11" s="11">
        <v>222214</v>
      </c>
      <c r="D11" s="11">
        <v>413405</v>
      </c>
      <c r="E11" s="11">
        <v>30683258</v>
      </c>
      <c r="F11" s="11">
        <v>37143605</v>
      </c>
      <c r="G11" s="11">
        <v>2554896</v>
      </c>
      <c r="H11" s="11">
        <v>11241335</v>
      </c>
      <c r="I11" s="11">
        <v>50939836</v>
      </c>
    </row>
    <row r="12" spans="1:9" ht="12" customHeight="1" x14ac:dyDescent="0.25">
      <c r="A12" s="2" t="str">
        <f>"Mar "&amp;RIGHT(A6,4)</f>
        <v>Mar 2024</v>
      </c>
      <c r="B12" s="11">
        <v>26894559</v>
      </c>
      <c r="C12" s="11">
        <v>216382</v>
      </c>
      <c r="D12" s="11">
        <v>408771</v>
      </c>
      <c r="E12" s="11">
        <v>27519712</v>
      </c>
      <c r="F12" s="11">
        <v>36069348</v>
      </c>
      <c r="G12" s="11">
        <v>2530587</v>
      </c>
      <c r="H12" s="11">
        <v>11178822</v>
      </c>
      <c r="I12" s="11">
        <v>49778757</v>
      </c>
    </row>
    <row r="13" spans="1:9" ht="12" customHeight="1" x14ac:dyDescent="0.25">
      <c r="A13" s="2" t="str">
        <f>"Apr "&amp;RIGHT(A6,4)</f>
        <v>Apr 2024</v>
      </c>
      <c r="B13" s="11">
        <v>30183165</v>
      </c>
      <c r="C13" s="11">
        <v>238282</v>
      </c>
      <c r="D13" s="11">
        <v>443597</v>
      </c>
      <c r="E13" s="11">
        <v>30865044</v>
      </c>
      <c r="F13" s="11">
        <v>39507189</v>
      </c>
      <c r="G13" s="11">
        <v>2777181</v>
      </c>
      <c r="H13" s="11">
        <v>12243138</v>
      </c>
      <c r="I13" s="11">
        <v>54527508</v>
      </c>
    </row>
    <row r="14" spans="1:9" ht="12" customHeight="1" x14ac:dyDescent="0.25">
      <c r="A14" s="2" t="str">
        <f>"May "&amp;RIGHT(A6,4)</f>
        <v>May 2024</v>
      </c>
      <c r="B14" s="11">
        <v>27394853</v>
      </c>
      <c r="C14" s="11">
        <v>244179</v>
      </c>
      <c r="D14" s="11">
        <v>450792</v>
      </c>
      <c r="E14" s="11">
        <v>28089824</v>
      </c>
      <c r="F14" s="11">
        <v>38896278</v>
      </c>
      <c r="G14" s="11">
        <v>2831553</v>
      </c>
      <c r="H14" s="11">
        <v>12423537</v>
      </c>
      <c r="I14" s="11">
        <v>54151368</v>
      </c>
    </row>
    <row r="15" spans="1:9" ht="12" customHeight="1" x14ac:dyDescent="0.25">
      <c r="A15" s="2" t="str">
        <f>"Jun "&amp;RIGHT(A6,4)</f>
        <v>Jun 2024</v>
      </c>
      <c r="B15" s="11">
        <v>8117032</v>
      </c>
      <c r="C15" s="11">
        <v>200567</v>
      </c>
      <c r="D15" s="11">
        <v>383266</v>
      </c>
      <c r="E15" s="11">
        <v>8700865</v>
      </c>
      <c r="F15" s="11">
        <v>26552532</v>
      </c>
      <c r="G15" s="11">
        <v>2267607</v>
      </c>
      <c r="H15" s="11">
        <v>10100399</v>
      </c>
      <c r="I15" s="11">
        <v>38920538</v>
      </c>
    </row>
    <row r="16" spans="1:9" ht="12" customHeight="1" x14ac:dyDescent="0.25">
      <c r="A16" s="2" t="str">
        <f>"Jul "&amp;RIGHT(A6,4)</f>
        <v>Jul 2024</v>
      </c>
      <c r="B16" s="11">
        <v>5957564</v>
      </c>
      <c r="C16" s="11">
        <v>205217</v>
      </c>
      <c r="D16" s="11">
        <v>410734</v>
      </c>
      <c r="E16" s="11">
        <v>6573515</v>
      </c>
      <c r="F16" s="11">
        <v>26500810</v>
      </c>
      <c r="G16" s="11">
        <v>2362437</v>
      </c>
      <c r="H16" s="11">
        <v>10566236</v>
      </c>
      <c r="I16" s="11">
        <v>39429483</v>
      </c>
    </row>
    <row r="17" spans="1:9" ht="12" customHeight="1" x14ac:dyDescent="0.25">
      <c r="A17" s="2" t="str">
        <f>"Aug "&amp;RIGHT(A6,4)</f>
        <v>Aug 2024</v>
      </c>
      <c r="B17" s="11">
        <v>17191424</v>
      </c>
      <c r="C17" s="11">
        <v>216921</v>
      </c>
      <c r="D17" s="11">
        <v>421529</v>
      </c>
      <c r="E17" s="11">
        <v>17829874</v>
      </c>
      <c r="F17" s="11">
        <v>30661779</v>
      </c>
      <c r="G17" s="11">
        <v>2373986</v>
      </c>
      <c r="H17" s="11">
        <v>10660052</v>
      </c>
      <c r="I17" s="11">
        <v>43695817</v>
      </c>
    </row>
    <row r="18" spans="1:9" ht="12" customHeight="1" x14ac:dyDescent="0.25">
      <c r="A18" s="2" t="str">
        <f>"Sep "&amp;RIGHT(A6,4)</f>
        <v>Sep 2024</v>
      </c>
      <c r="B18" s="11">
        <v>27515605</v>
      </c>
      <c r="C18" s="11">
        <v>207618</v>
      </c>
      <c r="D18" s="11">
        <v>394706</v>
      </c>
      <c r="E18" s="11">
        <v>28117929</v>
      </c>
      <c r="F18" s="11">
        <v>34206234</v>
      </c>
      <c r="G18" s="11">
        <v>2318477</v>
      </c>
      <c r="H18" s="11">
        <v>10355411</v>
      </c>
      <c r="I18" s="11">
        <v>46880122</v>
      </c>
    </row>
    <row r="19" spans="1:9" ht="12" customHeight="1" x14ac:dyDescent="0.25">
      <c r="A19" s="12" t="s">
        <v>55</v>
      </c>
      <c r="B19" s="13">
        <v>279753597</v>
      </c>
      <c r="C19" s="13">
        <v>2593290</v>
      </c>
      <c r="D19" s="13">
        <v>4878317</v>
      </c>
      <c r="E19" s="13">
        <v>287225204</v>
      </c>
      <c r="F19" s="13">
        <v>406643229</v>
      </c>
      <c r="G19" s="13">
        <v>29413040</v>
      </c>
      <c r="H19" s="13">
        <v>130330332</v>
      </c>
      <c r="I19" s="13">
        <v>566386601</v>
      </c>
    </row>
    <row r="20" spans="1:9" ht="12" customHeight="1" x14ac:dyDescent="0.25">
      <c r="A20" s="14" t="s">
        <v>424</v>
      </c>
      <c r="B20" s="15">
        <v>279753597</v>
      </c>
      <c r="C20" s="15">
        <v>2593290</v>
      </c>
      <c r="D20" s="15">
        <v>4878317</v>
      </c>
      <c r="E20" s="15">
        <v>287225204</v>
      </c>
      <c r="F20" s="15">
        <v>406643229</v>
      </c>
      <c r="G20" s="15">
        <v>29413040</v>
      </c>
      <c r="H20" s="15">
        <v>130330332</v>
      </c>
      <c r="I20" s="15">
        <v>566386601</v>
      </c>
    </row>
    <row r="21" spans="1:9" ht="12" customHeight="1" x14ac:dyDescent="0.25">
      <c r="A21" s="3" t="str">
        <f>"FY "&amp;RIGHT(A6,4)+1</f>
        <v>FY 2025</v>
      </c>
    </row>
    <row r="22" spans="1:9" ht="12" customHeight="1" x14ac:dyDescent="0.25">
      <c r="A22" s="2" t="str">
        <f>"Oct "&amp;RIGHT(A6,4)</f>
        <v>Oct 2024</v>
      </c>
      <c r="B22" s="11">
        <v>32011896</v>
      </c>
      <c r="C22" s="11">
        <v>232068</v>
      </c>
      <c r="D22" s="11">
        <v>439563</v>
      </c>
      <c r="E22" s="11">
        <v>32683527</v>
      </c>
      <c r="F22" s="11">
        <v>38077364</v>
      </c>
      <c r="G22" s="11">
        <v>2554083</v>
      </c>
      <c r="H22" s="11">
        <v>11233719</v>
      </c>
      <c r="I22" s="11">
        <v>51865166</v>
      </c>
    </row>
    <row r="23" spans="1:9" ht="12" customHeight="1" x14ac:dyDescent="0.25">
      <c r="A23" s="2" t="str">
        <f>"Nov "&amp;RIGHT(A6,4)</f>
        <v>Nov 2024</v>
      </c>
      <c r="B23" s="11">
        <v>24912792</v>
      </c>
      <c r="C23" s="11">
        <v>189241</v>
      </c>
      <c r="D23" s="11">
        <v>356432</v>
      </c>
      <c r="E23" s="11">
        <v>25458465</v>
      </c>
      <c r="F23" s="11">
        <v>31786695</v>
      </c>
      <c r="G23" s="11">
        <v>2161560</v>
      </c>
      <c r="H23" s="11">
        <v>9505568</v>
      </c>
      <c r="I23" s="11">
        <v>43453823</v>
      </c>
    </row>
    <row r="24" spans="1:9" ht="12" customHeight="1" x14ac:dyDescent="0.25">
      <c r="A24" s="2" t="str">
        <f>"Dec "&amp;RIGHT(A6,4)</f>
        <v>Dec 2024</v>
      </c>
      <c r="B24" s="11">
        <v>23076046</v>
      </c>
      <c r="C24" s="11">
        <v>185007</v>
      </c>
      <c r="D24" s="11">
        <v>349161</v>
      </c>
      <c r="E24" s="11">
        <v>23610214</v>
      </c>
      <c r="F24" s="11">
        <v>30298167</v>
      </c>
      <c r="G24" s="11">
        <v>2097953</v>
      </c>
      <c r="H24" s="11">
        <v>9132965</v>
      </c>
      <c r="I24" s="11">
        <v>41529085</v>
      </c>
    </row>
    <row r="25" spans="1:9" ht="12" customHeight="1" x14ac:dyDescent="0.25">
      <c r="A25" s="2" t="str">
        <f>"Jan "&amp;RIGHT(A6,4)+1</f>
        <v>Jan 2025</v>
      </c>
      <c r="B25" s="11">
        <v>26865102</v>
      </c>
      <c r="C25" s="11">
        <v>205892</v>
      </c>
      <c r="D25" s="11">
        <v>392020</v>
      </c>
      <c r="E25" s="11">
        <v>27463014</v>
      </c>
      <c r="F25" s="11">
        <v>34145697</v>
      </c>
      <c r="G25" s="11">
        <v>2369947</v>
      </c>
      <c r="H25" s="11">
        <v>10495009</v>
      </c>
      <c r="I25" s="11">
        <v>47010653</v>
      </c>
    </row>
    <row r="26" spans="1:9" ht="12" customHeight="1" x14ac:dyDescent="0.25">
      <c r="A26" s="2" t="str">
        <f>"Feb "&amp;RIGHT(A6,4)+1</f>
        <v>Feb 2025</v>
      </c>
      <c r="B26" s="11">
        <v>27917969</v>
      </c>
      <c r="C26" s="11">
        <v>205582</v>
      </c>
      <c r="D26" s="11">
        <v>393704</v>
      </c>
      <c r="E26" s="11">
        <v>28517255</v>
      </c>
      <c r="F26" s="11">
        <v>33641897</v>
      </c>
      <c r="G26" s="11">
        <v>2329249</v>
      </c>
      <c r="H26" s="11">
        <v>10241832</v>
      </c>
      <c r="I26" s="11">
        <v>46212978</v>
      </c>
    </row>
    <row r="27" spans="1:9" ht="12" customHeight="1" x14ac:dyDescent="0.25">
      <c r="A27" s="2" t="str">
        <f>"Mar "&amp;RIGHT(A6,4)+1</f>
        <v>Mar 2025</v>
      </c>
      <c r="B27" s="11">
        <v>28777681</v>
      </c>
      <c r="C27" s="11">
        <v>219053</v>
      </c>
      <c r="D27" s="11">
        <v>426568</v>
      </c>
      <c r="E27" s="11">
        <v>29423302</v>
      </c>
      <c r="F27" s="11">
        <v>36851257</v>
      </c>
      <c r="G27" s="11">
        <v>2587559</v>
      </c>
      <c r="H27" s="11">
        <v>11418984</v>
      </c>
      <c r="I27" s="11">
        <v>50857800</v>
      </c>
    </row>
    <row r="28" spans="1:9" ht="12" customHeight="1" x14ac:dyDescent="0.25">
      <c r="A28" s="2" t="str">
        <f>"Apr "&amp;RIGHT(A6,4)+1</f>
        <v>Apr 2025</v>
      </c>
      <c r="B28" s="11">
        <v>29841548</v>
      </c>
      <c r="C28" s="11">
        <v>228983</v>
      </c>
      <c r="D28" s="11">
        <v>439915</v>
      </c>
      <c r="E28" s="11">
        <v>30510446</v>
      </c>
      <c r="F28" s="11">
        <v>38501226</v>
      </c>
      <c r="G28" s="11">
        <v>2707759</v>
      </c>
      <c r="H28" s="11">
        <v>12042053</v>
      </c>
      <c r="I28" s="11">
        <v>53251038</v>
      </c>
    </row>
    <row r="29" spans="1:9" ht="12" customHeight="1" x14ac:dyDescent="0.25">
      <c r="A29" s="2" t="str">
        <f>"May "&amp;RIGHT(A6,4)+1</f>
        <v>May 2025</v>
      </c>
      <c r="B29" s="11">
        <v>26705176</v>
      </c>
      <c r="C29" s="11">
        <v>227399</v>
      </c>
      <c r="D29" s="11">
        <v>443391</v>
      </c>
      <c r="E29" s="11">
        <v>27375966</v>
      </c>
      <c r="F29" s="11">
        <v>36783740</v>
      </c>
      <c r="G29" s="11">
        <v>2669370</v>
      </c>
      <c r="H29" s="11">
        <v>11783197</v>
      </c>
      <c r="I29" s="11">
        <v>51236307</v>
      </c>
    </row>
    <row r="30" spans="1:9" ht="12" customHeight="1" x14ac:dyDescent="0.25">
      <c r="A30" s="2" t="str">
        <f>"Jun "&amp;RIGHT(A6,4)+1</f>
        <v>Jun 2025</v>
      </c>
      <c r="B30" s="11">
        <v>8713884</v>
      </c>
      <c r="C30" s="11">
        <v>204065</v>
      </c>
      <c r="D30" s="11">
        <v>407535</v>
      </c>
      <c r="E30" s="11">
        <v>9325484</v>
      </c>
      <c r="F30" s="11">
        <v>27997893</v>
      </c>
      <c r="G30" s="11">
        <v>2356489</v>
      </c>
      <c r="H30" s="11">
        <v>10574268</v>
      </c>
      <c r="I30" s="11">
        <v>40928650</v>
      </c>
    </row>
    <row r="31" spans="1:9" ht="12" customHeight="1" x14ac:dyDescent="0.25">
      <c r="A31" s="2" t="str">
        <f>"Jul "&amp;RIGHT(A6,4)+1</f>
        <v>Jul 2025</v>
      </c>
      <c r="B31" s="11">
        <v>5970876</v>
      </c>
      <c r="C31" s="11">
        <v>201643</v>
      </c>
      <c r="D31" s="11">
        <v>418824</v>
      </c>
      <c r="E31" s="11">
        <v>6591343</v>
      </c>
      <c r="F31" s="11">
        <v>26813693</v>
      </c>
      <c r="G31" s="11">
        <v>2408735</v>
      </c>
      <c r="H31" s="11">
        <v>10825071</v>
      </c>
      <c r="I31" s="11">
        <v>40047499</v>
      </c>
    </row>
    <row r="32" spans="1:9" ht="12" customHeight="1" x14ac:dyDescent="0.25">
      <c r="A32" s="2" t="str">
        <f>"Aug "&amp;RIGHT(A6,4)+1</f>
        <v>Aug 2025</v>
      </c>
      <c r="B32" s="11">
        <v>16614107</v>
      </c>
      <c r="C32" s="11">
        <v>182657</v>
      </c>
      <c r="D32" s="11">
        <v>368721</v>
      </c>
      <c r="E32" s="11">
        <v>17165485</v>
      </c>
      <c r="F32" s="11">
        <v>28237256</v>
      </c>
      <c r="G32" s="11">
        <v>2179859</v>
      </c>
      <c r="H32" s="11">
        <v>9959973</v>
      </c>
      <c r="I32" s="11">
        <v>40377088</v>
      </c>
    </row>
    <row r="33" spans="1:9" ht="12" customHeight="1" x14ac:dyDescent="0.25">
      <c r="A33" s="2" t="str">
        <f>"Sep "&amp;RIGHT(A6,4)+1</f>
        <v>Sep 2025</v>
      </c>
      <c r="B33" s="11">
        <v>28631138</v>
      </c>
      <c r="C33" s="11">
        <v>198160</v>
      </c>
      <c r="D33" s="11">
        <v>383910</v>
      </c>
      <c r="E33" s="11">
        <v>29213208</v>
      </c>
      <c r="F33" s="11">
        <v>34797937</v>
      </c>
      <c r="G33" s="11">
        <v>2341695</v>
      </c>
      <c r="H33" s="11">
        <v>10447555</v>
      </c>
      <c r="I33" s="11">
        <v>47587187</v>
      </c>
    </row>
    <row r="34" spans="1:9" ht="12" customHeight="1" x14ac:dyDescent="0.25">
      <c r="A34" s="12" t="s">
        <v>55</v>
      </c>
      <c r="B34" s="13">
        <v>280038215</v>
      </c>
      <c r="C34" s="13">
        <v>2479750</v>
      </c>
      <c r="D34" s="13">
        <v>4819744</v>
      </c>
      <c r="E34" s="13">
        <v>287337709</v>
      </c>
      <c r="F34" s="13">
        <v>397932822</v>
      </c>
      <c r="G34" s="13">
        <v>28764258</v>
      </c>
      <c r="H34" s="13">
        <v>127660194</v>
      </c>
      <c r="I34" s="13">
        <v>554357274</v>
      </c>
    </row>
    <row r="35" spans="1:9" ht="12" customHeight="1" x14ac:dyDescent="0.25">
      <c r="A35" s="14" t="str">
        <f>"Total "&amp;MID(A20,7,LEN(A20)-13)&amp;" Months"</f>
        <v>Total 12 Months</v>
      </c>
      <c r="B35" s="15">
        <v>280038215</v>
      </c>
      <c r="C35" s="15">
        <v>2479750</v>
      </c>
      <c r="D35" s="15">
        <v>4819744</v>
      </c>
      <c r="E35" s="15">
        <v>287337709</v>
      </c>
      <c r="F35" s="15">
        <v>397932822</v>
      </c>
      <c r="G35" s="15">
        <v>28764258</v>
      </c>
      <c r="H35" s="15">
        <v>127660194</v>
      </c>
      <c r="I35" s="15">
        <v>554357274</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heetViews>
  <sheetFormatPr defaultRowHeight="12.5" x14ac:dyDescent="0.25"/>
  <cols>
    <col min="1" max="1" width="18.453125" customWidth="1"/>
    <col min="2" max="2" width="85.7265625" customWidth="1"/>
  </cols>
  <sheetData>
    <row r="1" spans="1:3" ht="12" customHeight="1" x14ac:dyDescent="0.25">
      <c r="A1" s="3"/>
      <c r="B1" s="5" t="s">
        <v>11</v>
      </c>
    </row>
    <row r="2" spans="1:3" ht="12" customHeight="1" x14ac:dyDescent="0.25">
      <c r="A2" s="6" t="s">
        <v>12</v>
      </c>
      <c r="B2" s="7" t="s">
        <v>13</v>
      </c>
    </row>
    <row r="3" spans="1:3" ht="12" customHeight="1" x14ac:dyDescent="0.25">
      <c r="A3" s="3" t="s">
        <v>262</v>
      </c>
      <c r="B3" s="1" t="s">
        <v>14</v>
      </c>
    </row>
    <row r="4" spans="1:3" ht="12" customHeight="1" x14ac:dyDescent="0.25">
      <c r="A4" s="3" t="s">
        <v>317</v>
      </c>
      <c r="B4" s="1" t="s">
        <v>318</v>
      </c>
    </row>
    <row r="5" spans="1:3" ht="12" customHeight="1" x14ac:dyDescent="0.25">
      <c r="A5" s="3" t="s">
        <v>351</v>
      </c>
      <c r="B5" s="1" t="s">
        <v>352</v>
      </c>
    </row>
    <row r="6" spans="1:3" ht="12" customHeight="1" x14ac:dyDescent="0.25">
      <c r="A6" s="3" t="s">
        <v>379</v>
      </c>
      <c r="B6" s="1" t="s">
        <v>380</v>
      </c>
    </row>
    <row r="7" spans="1:3" ht="12" customHeight="1" x14ac:dyDescent="0.25">
      <c r="A7" s="3" t="s">
        <v>368</v>
      </c>
      <c r="B7" s="1" t="s">
        <v>369</v>
      </c>
    </row>
    <row r="8" spans="1:3" ht="12" customHeight="1" x14ac:dyDescent="0.25">
      <c r="A8" s="3" t="s">
        <v>263</v>
      </c>
      <c r="B8" s="1" t="s">
        <v>15</v>
      </c>
    </row>
    <row r="9" spans="1:3" ht="12" customHeight="1" x14ac:dyDescent="0.25">
      <c r="A9" s="3" t="s">
        <v>264</v>
      </c>
      <c r="B9" s="1" t="s">
        <v>16</v>
      </c>
      <c r="C9" t="s">
        <v>300</v>
      </c>
    </row>
    <row r="10" spans="1:3" ht="12" customHeight="1" x14ac:dyDescent="0.25">
      <c r="A10" s="3" t="s">
        <v>265</v>
      </c>
      <c r="B10" s="1" t="s">
        <v>17</v>
      </c>
      <c r="C10" t="s">
        <v>301</v>
      </c>
    </row>
    <row r="11" spans="1:3" ht="12" customHeight="1" x14ac:dyDescent="0.25">
      <c r="A11" s="3" t="s">
        <v>266</v>
      </c>
      <c r="B11" s="1" t="s">
        <v>18</v>
      </c>
      <c r="C11" t="s">
        <v>302</v>
      </c>
    </row>
    <row r="12" spans="1:3" ht="12" customHeight="1" x14ac:dyDescent="0.25">
      <c r="A12" s="3" t="s">
        <v>267</v>
      </c>
      <c r="B12" s="1" t="s">
        <v>336</v>
      </c>
      <c r="C12" t="s">
        <v>303</v>
      </c>
    </row>
    <row r="13" spans="1:3" ht="12" customHeight="1" x14ac:dyDescent="0.25">
      <c r="A13" s="3" t="s">
        <v>268</v>
      </c>
      <c r="B13" s="1" t="s">
        <v>20</v>
      </c>
      <c r="C13" t="s">
        <v>304</v>
      </c>
    </row>
    <row r="14" spans="1:3" ht="12" customHeight="1" x14ac:dyDescent="0.25">
      <c r="A14" s="3" t="s">
        <v>269</v>
      </c>
      <c r="B14" s="1" t="s">
        <v>21</v>
      </c>
      <c r="C14" t="s">
        <v>305</v>
      </c>
    </row>
    <row r="15" spans="1:3" ht="12" customHeight="1" x14ac:dyDescent="0.25">
      <c r="A15" s="3" t="s">
        <v>270</v>
      </c>
      <c r="B15" s="1" t="s">
        <v>22</v>
      </c>
      <c r="C15" t="s">
        <v>306</v>
      </c>
    </row>
    <row r="16" spans="1:3" ht="12" customHeight="1" x14ac:dyDescent="0.25">
      <c r="A16" s="3" t="s">
        <v>271</v>
      </c>
      <c r="B16" s="1" t="s">
        <v>23</v>
      </c>
      <c r="C16" t="s">
        <v>307</v>
      </c>
    </row>
    <row r="17" spans="1:3" ht="12" customHeight="1" x14ac:dyDescent="0.25">
      <c r="A17" s="3" t="s">
        <v>272</v>
      </c>
      <c r="B17" s="1" t="s">
        <v>24</v>
      </c>
      <c r="C17" t="s">
        <v>308</v>
      </c>
    </row>
    <row r="18" spans="1:3" ht="12" customHeight="1" x14ac:dyDescent="0.25">
      <c r="A18" s="3" t="s">
        <v>273</v>
      </c>
      <c r="B18" s="1" t="s">
        <v>25</v>
      </c>
      <c r="C18" t="s">
        <v>309</v>
      </c>
    </row>
    <row r="19" spans="1:3" ht="12" customHeight="1" x14ac:dyDescent="0.25">
      <c r="A19" s="3" t="s">
        <v>274</v>
      </c>
      <c r="B19" s="1" t="s">
        <v>26</v>
      </c>
      <c r="C19" t="s">
        <v>310</v>
      </c>
    </row>
    <row r="20" spans="1:3" ht="12" customHeight="1" x14ac:dyDescent="0.25">
      <c r="A20" s="3" t="s">
        <v>275</v>
      </c>
      <c r="B20" s="1" t="s">
        <v>27</v>
      </c>
    </row>
    <row r="21" spans="1:3" ht="12" customHeight="1" x14ac:dyDescent="0.25">
      <c r="A21" s="3" t="s">
        <v>276</v>
      </c>
      <c r="B21" s="1" t="s">
        <v>28</v>
      </c>
    </row>
    <row r="22" spans="1:3" ht="12" customHeight="1" x14ac:dyDescent="0.25">
      <c r="A22" s="3" t="s">
        <v>277</v>
      </c>
      <c r="B22" s="1" t="s">
        <v>29</v>
      </c>
    </row>
    <row r="23" spans="1:3" ht="12" customHeight="1" x14ac:dyDescent="0.25">
      <c r="A23" s="3" t="s">
        <v>278</v>
      </c>
      <c r="B23" s="1" t="s">
        <v>30</v>
      </c>
    </row>
    <row r="24" spans="1:3" ht="12" customHeight="1" x14ac:dyDescent="0.25">
      <c r="A24" s="3" t="s">
        <v>279</v>
      </c>
      <c r="B24" s="1" t="s">
        <v>31</v>
      </c>
    </row>
    <row r="25" spans="1:3" ht="12" customHeight="1" x14ac:dyDescent="0.25">
      <c r="A25" s="3" t="s">
        <v>280</v>
      </c>
      <c r="B25" s="1" t="s">
        <v>32</v>
      </c>
    </row>
    <row r="26" spans="1:3" ht="12" customHeight="1" x14ac:dyDescent="0.25">
      <c r="A26" s="3" t="s">
        <v>281</v>
      </c>
      <c r="B26" s="1" t="s">
        <v>33</v>
      </c>
    </row>
    <row r="27" spans="1:3" ht="12" customHeight="1" x14ac:dyDescent="0.25">
      <c r="A27" s="3" t="s">
        <v>282</v>
      </c>
      <c r="B27" s="1" t="s">
        <v>34</v>
      </c>
    </row>
    <row r="28" spans="1:3" ht="12" customHeight="1" x14ac:dyDescent="0.25">
      <c r="A28" s="3" t="s">
        <v>283</v>
      </c>
      <c r="B28" s="1" t="s">
        <v>35</v>
      </c>
    </row>
    <row r="29" spans="1:3" ht="12" customHeight="1" x14ac:dyDescent="0.25">
      <c r="A29" s="3" t="s">
        <v>418</v>
      </c>
      <c r="B29" s="1" t="s">
        <v>419</v>
      </c>
    </row>
    <row r="30" spans="1:3" ht="12" customHeight="1" x14ac:dyDescent="0.25">
      <c r="A30" s="3" t="s">
        <v>284</v>
      </c>
      <c r="B30" s="1" t="s">
        <v>36</v>
      </c>
    </row>
    <row r="31" spans="1:3" ht="12" customHeight="1" x14ac:dyDescent="0.25">
      <c r="A31" s="3" t="s">
        <v>285</v>
      </c>
      <c r="B31" s="1" t="s">
        <v>37</v>
      </c>
    </row>
    <row r="32" spans="1:3" ht="12" customHeight="1" x14ac:dyDescent="0.25">
      <c r="A32" s="3" t="s">
        <v>286</v>
      </c>
      <c r="B32" s="1" t="s">
        <v>38</v>
      </c>
    </row>
    <row r="33" spans="1:2" ht="12" customHeight="1" x14ac:dyDescent="0.25">
      <c r="A33" s="3" t="s">
        <v>287</v>
      </c>
      <c r="B33" s="1" t="s">
        <v>39</v>
      </c>
    </row>
    <row r="34" spans="1:2" ht="12" customHeight="1" x14ac:dyDescent="0.25">
      <c r="A34" s="3" t="s">
        <v>298</v>
      </c>
      <c r="B34" s="1" t="s">
        <v>40</v>
      </c>
    </row>
    <row r="35" spans="1:2" ht="12" customHeight="1" x14ac:dyDescent="0.25">
      <c r="A35" s="3" t="s">
        <v>297</v>
      </c>
      <c r="B35" s="1" t="s">
        <v>41</v>
      </c>
    </row>
    <row r="36" spans="1:2" ht="12" customHeight="1" x14ac:dyDescent="0.25">
      <c r="A36" s="3" t="s">
        <v>299</v>
      </c>
      <c r="B36" s="1" t="s">
        <v>42</v>
      </c>
    </row>
    <row r="37" spans="1:2" ht="12" customHeight="1" x14ac:dyDescent="0.25">
      <c r="A37" s="3"/>
      <c r="B37" s="1"/>
    </row>
    <row r="38" spans="1:2" ht="12" customHeight="1" x14ac:dyDescent="0.25">
      <c r="A38" s="3" t="s">
        <v>288</v>
      </c>
      <c r="B38" s="1" t="s">
        <v>43</v>
      </c>
    </row>
    <row r="39" spans="1:2" ht="12" customHeight="1" x14ac:dyDescent="0.25">
      <c r="A39" s="3" t="s">
        <v>289</v>
      </c>
      <c r="B39" s="1" t="s">
        <v>43</v>
      </c>
    </row>
    <row r="40" spans="1:2" ht="12" customHeight="1" x14ac:dyDescent="0.25">
      <c r="A40" s="3" t="s">
        <v>290</v>
      </c>
      <c r="B40" s="1" t="s">
        <v>44</v>
      </c>
    </row>
    <row r="41" spans="1:2" ht="12" customHeight="1" x14ac:dyDescent="0.25">
      <c r="A41" s="3" t="s">
        <v>291</v>
      </c>
      <c r="B41" s="1" t="s">
        <v>45</v>
      </c>
    </row>
    <row r="42" spans="1:2" ht="12" customHeight="1" x14ac:dyDescent="0.25">
      <c r="A42" s="3" t="s">
        <v>292</v>
      </c>
      <c r="B42" s="1" t="s">
        <v>46</v>
      </c>
    </row>
    <row r="43" spans="1:2" ht="12" customHeight="1" x14ac:dyDescent="0.25">
      <c r="A43" s="3" t="s">
        <v>293</v>
      </c>
      <c r="B43" s="1" t="s">
        <v>47</v>
      </c>
    </row>
    <row r="44" spans="1:2" ht="12" customHeight="1" x14ac:dyDescent="0.25">
      <c r="A44" s="3" t="s">
        <v>294</v>
      </c>
      <c r="B44" s="1" t="s">
        <v>48</v>
      </c>
    </row>
    <row r="45" spans="1:2" ht="12" customHeight="1" x14ac:dyDescent="0.25">
      <c r="A45" s="3" t="s">
        <v>295</v>
      </c>
      <c r="B45" s="1" t="s">
        <v>49</v>
      </c>
    </row>
    <row r="46" spans="1:2" ht="12" customHeight="1" x14ac:dyDescent="0.25">
      <c r="A46" s="3" t="s">
        <v>296</v>
      </c>
      <c r="B46" s="1" t="s">
        <v>49</v>
      </c>
    </row>
    <row r="47" spans="1:2" ht="12" customHeight="1" x14ac:dyDescent="0.25">
      <c r="A47" s="8"/>
      <c r="B47" s="4"/>
    </row>
    <row r="48" spans="1:2" ht="12" customHeight="1" x14ac:dyDescent="0.25">
      <c r="A48" s="89" t="s">
        <v>335</v>
      </c>
      <c r="B48" s="89"/>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5" x14ac:dyDescent="0.25"/>
  <cols>
    <col min="1" max="1" width="14.26953125" customWidth="1"/>
    <col min="2" max="5" width="18.54296875" customWidth="1"/>
  </cols>
  <sheetData>
    <row r="1" spans="1:5" ht="12" customHeight="1" x14ac:dyDescent="0.25">
      <c r="A1" s="96" t="s">
        <v>427</v>
      </c>
      <c r="B1" s="96"/>
      <c r="C1" s="96"/>
      <c r="D1" s="96"/>
      <c r="E1" s="83">
        <v>46003</v>
      </c>
    </row>
    <row r="2" spans="1:5" ht="12" customHeight="1" x14ac:dyDescent="0.25">
      <c r="A2" s="98" t="s">
        <v>108</v>
      </c>
      <c r="B2" s="98"/>
      <c r="C2" s="98"/>
      <c r="D2" s="98"/>
      <c r="E2" s="1"/>
    </row>
    <row r="3" spans="1:5" ht="24" customHeight="1" x14ac:dyDescent="0.25">
      <c r="A3" s="100" t="s">
        <v>50</v>
      </c>
      <c r="B3" s="95" t="s">
        <v>109</v>
      </c>
      <c r="C3" s="95"/>
      <c r="D3" s="95"/>
      <c r="E3" s="95"/>
    </row>
    <row r="4" spans="1:5" ht="24" customHeight="1" x14ac:dyDescent="0.25">
      <c r="A4" s="101"/>
      <c r="B4" s="10" t="s">
        <v>78</v>
      </c>
      <c r="C4" s="10" t="s">
        <v>79</v>
      </c>
      <c r="D4" s="10" t="s">
        <v>80</v>
      </c>
      <c r="E4" s="9" t="s">
        <v>209</v>
      </c>
    </row>
    <row r="5" spans="1:5" ht="12" customHeight="1" x14ac:dyDescent="0.25">
      <c r="A5" s="1"/>
      <c r="B5" s="89" t="str">
        <f>REPT("-",71)&amp;" Number "&amp;REPT("-",71)</f>
        <v>----------------------------------------------------------------------- Number -----------------------------------------------------------------------</v>
      </c>
      <c r="C5" s="89"/>
      <c r="D5" s="89"/>
      <c r="E5" s="89"/>
    </row>
    <row r="6" spans="1:5" ht="12" customHeight="1" x14ac:dyDescent="0.25">
      <c r="A6" s="3" t="s">
        <v>423</v>
      </c>
    </row>
    <row r="7" spans="1:5" ht="12" customHeight="1" x14ac:dyDescent="0.25">
      <c r="A7" s="2" t="str">
        <f>"Oct "&amp;RIGHT(A6,4)-1</f>
        <v>Oct 2023</v>
      </c>
      <c r="B7" s="11">
        <v>118215306</v>
      </c>
      <c r="C7" s="11">
        <v>6729814</v>
      </c>
      <c r="D7" s="11">
        <v>29259414</v>
      </c>
      <c r="E7" s="11">
        <v>154204534</v>
      </c>
    </row>
    <row r="8" spans="1:5" ht="12" customHeight="1" x14ac:dyDescent="0.25">
      <c r="A8" s="2" t="str">
        <f>"Nov "&amp;RIGHT(A6,4)-1</f>
        <v>Nov 2023</v>
      </c>
      <c r="B8" s="11">
        <v>106022692</v>
      </c>
      <c r="C8" s="11">
        <v>6174907</v>
      </c>
      <c r="D8" s="11">
        <v>26496347</v>
      </c>
      <c r="E8" s="11">
        <v>138693946</v>
      </c>
    </row>
    <row r="9" spans="1:5" ht="12" customHeight="1" x14ac:dyDescent="0.25">
      <c r="A9" s="2" t="str">
        <f>"Dec "&amp;RIGHT(A6,4)-1</f>
        <v>Dec 2023</v>
      </c>
      <c r="B9" s="11">
        <v>91106181</v>
      </c>
      <c r="C9" s="11">
        <v>5548440</v>
      </c>
      <c r="D9" s="11">
        <v>23576301</v>
      </c>
      <c r="E9" s="11">
        <v>120230922</v>
      </c>
    </row>
    <row r="10" spans="1:5" ht="12" customHeight="1" x14ac:dyDescent="0.25">
      <c r="A10" s="2" t="str">
        <f>"Jan "&amp;RIGHT(A6,4)</f>
        <v>Jan 2024</v>
      </c>
      <c r="B10" s="11">
        <v>108452754</v>
      </c>
      <c r="C10" s="11">
        <v>6476024</v>
      </c>
      <c r="D10" s="11">
        <v>28009486</v>
      </c>
      <c r="E10" s="11">
        <v>142938264</v>
      </c>
    </row>
    <row r="11" spans="1:5" ht="12" customHeight="1" x14ac:dyDescent="0.25">
      <c r="A11" s="2" t="str">
        <f>"Feb "&amp;RIGHT(A6,4)</f>
        <v>Feb 2024</v>
      </c>
      <c r="B11" s="11">
        <v>115788476</v>
      </c>
      <c r="C11" s="11">
        <v>6752992</v>
      </c>
      <c r="D11" s="11">
        <v>28997970</v>
      </c>
      <c r="E11" s="11">
        <v>151539438</v>
      </c>
    </row>
    <row r="12" spans="1:5" ht="12" customHeight="1" x14ac:dyDescent="0.25">
      <c r="A12" s="2" t="str">
        <f>"Mar "&amp;RIGHT(A6,4)</f>
        <v>Mar 2024</v>
      </c>
      <c r="B12" s="11">
        <v>111258644</v>
      </c>
      <c r="C12" s="11">
        <v>6771893</v>
      </c>
      <c r="D12" s="11">
        <v>29128825</v>
      </c>
      <c r="E12" s="11">
        <v>147159362</v>
      </c>
    </row>
    <row r="13" spans="1:5" ht="12" customHeight="1" x14ac:dyDescent="0.25">
      <c r="A13" s="2" t="str">
        <f>"Apr "&amp;RIGHT(A6,4)</f>
        <v>Apr 2024</v>
      </c>
      <c r="B13" s="11">
        <v>122340643</v>
      </c>
      <c r="C13" s="11">
        <v>7359808</v>
      </c>
      <c r="D13" s="11">
        <v>31749153</v>
      </c>
      <c r="E13" s="11">
        <v>161449604</v>
      </c>
    </row>
    <row r="14" spans="1:5" ht="12" customHeight="1" x14ac:dyDescent="0.25">
      <c r="A14" s="2" t="str">
        <f>"May "&amp;RIGHT(A6,4)</f>
        <v>May 2024</v>
      </c>
      <c r="B14" s="11">
        <v>119452203</v>
      </c>
      <c r="C14" s="11">
        <v>7590503</v>
      </c>
      <c r="D14" s="11">
        <v>32507666</v>
      </c>
      <c r="E14" s="11">
        <v>159550372</v>
      </c>
    </row>
    <row r="15" spans="1:5" ht="12" customHeight="1" x14ac:dyDescent="0.25">
      <c r="A15" s="2" t="str">
        <f>"Jun "&amp;RIGHT(A6,4)</f>
        <v>Jun 2024</v>
      </c>
      <c r="B15" s="11">
        <v>77368874</v>
      </c>
      <c r="C15" s="11">
        <v>6424422</v>
      </c>
      <c r="D15" s="11">
        <v>27723184</v>
      </c>
      <c r="E15" s="11">
        <v>111516480</v>
      </c>
    </row>
    <row r="16" spans="1:5" ht="12" customHeight="1" x14ac:dyDescent="0.25">
      <c r="A16" s="2" t="str">
        <f>"Jul "&amp;RIGHT(A6,4)</f>
        <v>Jul 2024</v>
      </c>
      <c r="B16" s="11">
        <v>76329079</v>
      </c>
      <c r="C16" s="11">
        <v>6702642</v>
      </c>
      <c r="D16" s="11">
        <v>29171276</v>
      </c>
      <c r="E16" s="11">
        <v>112202997</v>
      </c>
    </row>
    <row r="17" spans="1:5" ht="12" customHeight="1" x14ac:dyDescent="0.25">
      <c r="A17" s="2" t="str">
        <f>"Aug "&amp;RIGHT(A6,4)</f>
        <v>Aug 2024</v>
      </c>
      <c r="B17" s="11">
        <v>92240608</v>
      </c>
      <c r="C17" s="11">
        <v>6440379</v>
      </c>
      <c r="D17" s="11">
        <v>28465178</v>
      </c>
      <c r="E17" s="11">
        <v>127146165</v>
      </c>
    </row>
    <row r="18" spans="1:5" ht="12" customHeight="1" x14ac:dyDescent="0.25">
      <c r="A18" s="2" t="str">
        <f>"Sep "&amp;RIGHT(A6,4)</f>
        <v>Sep 2024</v>
      </c>
      <c r="B18" s="11">
        <v>106732239</v>
      </c>
      <c r="C18" s="11">
        <v>6093120</v>
      </c>
      <c r="D18" s="11">
        <v>26553950</v>
      </c>
      <c r="E18" s="11">
        <v>139379309</v>
      </c>
    </row>
    <row r="19" spans="1:5" ht="12" customHeight="1" x14ac:dyDescent="0.25">
      <c r="A19" s="12" t="s">
        <v>55</v>
      </c>
      <c r="B19" s="13">
        <v>1245307699</v>
      </c>
      <c r="C19" s="13">
        <v>79064944</v>
      </c>
      <c r="D19" s="13">
        <v>341638750</v>
      </c>
      <c r="E19" s="13">
        <v>1666011393</v>
      </c>
    </row>
    <row r="20" spans="1:5" ht="12" customHeight="1" x14ac:dyDescent="0.25">
      <c r="A20" s="14" t="s">
        <v>424</v>
      </c>
      <c r="B20" s="15">
        <v>1245307699</v>
      </c>
      <c r="C20" s="15">
        <v>79064944</v>
      </c>
      <c r="D20" s="15">
        <v>341638750</v>
      </c>
      <c r="E20" s="15">
        <v>1666011393</v>
      </c>
    </row>
    <row r="21" spans="1:5" ht="12" customHeight="1" x14ac:dyDescent="0.25">
      <c r="A21" s="3" t="str">
        <f>"FY "&amp;RIGHT(A6,4)+1</f>
        <v>FY 2025</v>
      </c>
    </row>
    <row r="22" spans="1:5" ht="12" customHeight="1" x14ac:dyDescent="0.25">
      <c r="A22" s="2" t="str">
        <f>"Oct "&amp;RIGHT(A6,4)</f>
        <v>Oct 2024</v>
      </c>
      <c r="B22" s="11">
        <v>120502796</v>
      </c>
      <c r="C22" s="11">
        <v>6752792</v>
      </c>
      <c r="D22" s="11">
        <v>29314422</v>
      </c>
      <c r="E22" s="11">
        <v>156570010</v>
      </c>
    </row>
    <row r="23" spans="1:5" ht="12" customHeight="1" x14ac:dyDescent="0.25">
      <c r="A23" s="2" t="str">
        <f>"Nov "&amp;RIGHT(A6,4)</f>
        <v>Nov 2024</v>
      </c>
      <c r="B23" s="11">
        <v>99091172</v>
      </c>
      <c r="C23" s="11">
        <v>5770185</v>
      </c>
      <c r="D23" s="11">
        <v>24856229</v>
      </c>
      <c r="E23" s="11">
        <v>129717586</v>
      </c>
    </row>
    <row r="24" spans="1:5" ht="12" customHeight="1" x14ac:dyDescent="0.25">
      <c r="A24" s="2" t="str">
        <f>"Dec "&amp;RIGHT(A6,4)</f>
        <v>Dec 2024</v>
      </c>
      <c r="B24" s="11">
        <v>93890690</v>
      </c>
      <c r="C24" s="11">
        <v>5608908</v>
      </c>
      <c r="D24" s="11">
        <v>23791208</v>
      </c>
      <c r="E24" s="11">
        <v>123290806</v>
      </c>
    </row>
    <row r="25" spans="1:5" ht="12" customHeight="1" x14ac:dyDescent="0.25">
      <c r="A25" s="2" t="str">
        <f>"Jan "&amp;RIGHT(A6,4)+1</f>
        <v>Jan 2025</v>
      </c>
      <c r="B25" s="11">
        <v>106576725</v>
      </c>
      <c r="C25" s="11">
        <v>6305204</v>
      </c>
      <c r="D25" s="11">
        <v>27170266</v>
      </c>
      <c r="E25" s="11">
        <v>140052195</v>
      </c>
    </row>
    <row r="26" spans="1:5" ht="12" customHeight="1" x14ac:dyDescent="0.25">
      <c r="A26" s="2" t="str">
        <f>"Feb "&amp;RIGHT(A6,4)+1</f>
        <v>Feb 2025</v>
      </c>
      <c r="B26" s="11">
        <v>106113144</v>
      </c>
      <c r="C26" s="11">
        <v>6179468</v>
      </c>
      <c r="D26" s="11">
        <v>26513399</v>
      </c>
      <c r="E26" s="11">
        <v>138806011</v>
      </c>
    </row>
    <row r="27" spans="1:5" ht="12" customHeight="1" x14ac:dyDescent="0.25">
      <c r="A27" s="2" t="str">
        <f>"Mar "&amp;RIGHT(A6,4)+1</f>
        <v>Mar 2025</v>
      </c>
      <c r="B27" s="11">
        <v>115032654</v>
      </c>
      <c r="C27" s="11">
        <v>6902398</v>
      </c>
      <c r="D27" s="11">
        <v>29713083</v>
      </c>
      <c r="E27" s="11">
        <v>151648135</v>
      </c>
    </row>
    <row r="28" spans="1:5" ht="12" customHeight="1" x14ac:dyDescent="0.25">
      <c r="A28" s="2" t="str">
        <f>"Apr "&amp;RIGHT(A6,4)+1</f>
        <v>Apr 2025</v>
      </c>
      <c r="B28" s="11">
        <v>120067897</v>
      </c>
      <c r="C28" s="11">
        <v>7189522</v>
      </c>
      <c r="D28" s="11">
        <v>31313117</v>
      </c>
      <c r="E28" s="11">
        <v>158570536</v>
      </c>
    </row>
    <row r="29" spans="1:5" ht="12" customHeight="1" x14ac:dyDescent="0.25">
      <c r="A29" s="2" t="str">
        <f>"May "&amp;RIGHT(A6,4)+1</f>
        <v>May 2025</v>
      </c>
      <c r="B29" s="11">
        <v>114009579</v>
      </c>
      <c r="C29" s="11">
        <v>7153665</v>
      </c>
      <c r="D29" s="11">
        <v>30843004</v>
      </c>
      <c r="E29" s="11">
        <v>152006248</v>
      </c>
    </row>
    <row r="30" spans="1:5" ht="12" customHeight="1" x14ac:dyDescent="0.25">
      <c r="A30" s="2" t="str">
        <f>"Jun "&amp;RIGHT(A6,4)+1</f>
        <v>Jun 2025</v>
      </c>
      <c r="B30" s="11">
        <v>81784768</v>
      </c>
      <c r="C30" s="11">
        <v>6673865</v>
      </c>
      <c r="D30" s="11">
        <v>29015215</v>
      </c>
      <c r="E30" s="11">
        <v>117473848</v>
      </c>
    </row>
    <row r="31" spans="1:5" ht="12" customHeight="1" x14ac:dyDescent="0.25">
      <c r="A31" s="2" t="str">
        <f>"Jul "&amp;RIGHT(A6,4)+1</f>
        <v>Jul 2025</v>
      </c>
      <c r="B31" s="11">
        <v>77600941</v>
      </c>
      <c r="C31" s="11">
        <v>6856377</v>
      </c>
      <c r="D31" s="11">
        <v>29960114</v>
      </c>
      <c r="E31" s="11">
        <v>114417432</v>
      </c>
    </row>
    <row r="32" spans="1:5" ht="12" customHeight="1" x14ac:dyDescent="0.25">
      <c r="A32" s="2" t="str">
        <f>"Aug "&amp;RIGHT(A6,4)+1</f>
        <v>Aug 2025</v>
      </c>
      <c r="B32" s="11">
        <v>86465770</v>
      </c>
      <c r="C32" s="11">
        <v>5918469</v>
      </c>
      <c r="D32" s="11">
        <v>26595565</v>
      </c>
      <c r="E32" s="11">
        <v>118979804</v>
      </c>
    </row>
    <row r="33" spans="1:5" ht="12" customHeight="1" x14ac:dyDescent="0.25">
      <c r="A33" s="2" t="str">
        <f>"Sep "&amp;RIGHT(A6,4)+1</f>
        <v>Sep 2025</v>
      </c>
      <c r="B33" s="11">
        <v>109253747</v>
      </c>
      <c r="C33" s="11">
        <v>6161786</v>
      </c>
      <c r="D33" s="11">
        <v>27028405</v>
      </c>
      <c r="E33" s="11">
        <v>142443938</v>
      </c>
    </row>
    <row r="34" spans="1:5" ht="12" customHeight="1" x14ac:dyDescent="0.25">
      <c r="A34" s="12" t="s">
        <v>55</v>
      </c>
      <c r="B34" s="13">
        <v>1230389883</v>
      </c>
      <c r="C34" s="13">
        <v>77472639</v>
      </c>
      <c r="D34" s="13">
        <v>336114027</v>
      </c>
      <c r="E34" s="13">
        <v>1643976549</v>
      </c>
    </row>
    <row r="35" spans="1:5" ht="12" customHeight="1" x14ac:dyDescent="0.25">
      <c r="A35" s="14" t="str">
        <f>"Total "&amp;MID(A20,7,LEN(A20)-13)&amp;" Months"</f>
        <v>Total 12 Months</v>
      </c>
      <c r="B35" s="15">
        <v>1230389883</v>
      </c>
      <c r="C35" s="15">
        <v>77472639</v>
      </c>
      <c r="D35" s="15">
        <v>336114027</v>
      </c>
      <c r="E35" s="15">
        <v>1643976549</v>
      </c>
    </row>
    <row r="36" spans="1:5" ht="12" customHeight="1" x14ac:dyDescent="0.25">
      <c r="A36" s="89"/>
      <c r="B36" s="89"/>
      <c r="C36" s="89"/>
      <c r="D36" s="89"/>
      <c r="E36" s="89"/>
    </row>
    <row r="37" spans="1:5" ht="70" customHeight="1" x14ac:dyDescent="0.25">
      <c r="A37" s="91" t="s">
        <v>110</v>
      </c>
      <c r="B37" s="91"/>
      <c r="C37" s="91"/>
      <c r="D37" s="91"/>
      <c r="E37" s="91"/>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5" x14ac:dyDescent="0.25"/>
  <cols>
    <col min="1" max="1" width="12.81640625" customWidth="1"/>
    <col min="2" max="11" width="11.453125" customWidth="1"/>
  </cols>
  <sheetData>
    <row r="1" spans="1:11" ht="12" customHeight="1" x14ac:dyDescent="0.25">
      <c r="A1" s="96" t="s">
        <v>427</v>
      </c>
      <c r="B1" s="96"/>
      <c r="C1" s="96"/>
      <c r="D1" s="96"/>
      <c r="E1" s="96"/>
      <c r="F1" s="96"/>
      <c r="G1" s="96"/>
      <c r="H1" s="96"/>
      <c r="I1" s="96"/>
      <c r="J1" s="96"/>
      <c r="K1" s="83">
        <v>46003</v>
      </c>
    </row>
    <row r="2" spans="1:11" ht="12" customHeight="1" x14ac:dyDescent="0.25">
      <c r="A2" s="98" t="s">
        <v>111</v>
      </c>
      <c r="B2" s="98"/>
      <c r="C2" s="98"/>
      <c r="D2" s="98"/>
      <c r="E2" s="98"/>
      <c r="F2" s="98"/>
      <c r="G2" s="98"/>
      <c r="H2" s="98"/>
      <c r="I2" s="98"/>
      <c r="J2" s="98"/>
      <c r="K2" s="1"/>
    </row>
    <row r="3" spans="1:11" ht="24" customHeight="1" x14ac:dyDescent="0.25">
      <c r="A3" s="100" t="s">
        <v>50</v>
      </c>
      <c r="B3" s="92" t="s">
        <v>112</v>
      </c>
      <c r="C3" s="95" t="s">
        <v>102</v>
      </c>
      <c r="D3" s="95"/>
      <c r="E3" s="95"/>
      <c r="F3" s="93"/>
      <c r="G3" s="95" t="s">
        <v>102</v>
      </c>
      <c r="H3" s="95"/>
      <c r="I3" s="93"/>
      <c r="J3" s="95" t="s">
        <v>113</v>
      </c>
      <c r="K3" s="95"/>
    </row>
    <row r="4" spans="1:11" ht="24" customHeight="1" x14ac:dyDescent="0.25">
      <c r="A4" s="101"/>
      <c r="B4" s="93"/>
      <c r="C4" s="10" t="s">
        <v>78</v>
      </c>
      <c r="D4" s="10" t="s">
        <v>79</v>
      </c>
      <c r="E4" s="10" t="s">
        <v>80</v>
      </c>
      <c r="F4" s="10" t="s">
        <v>55</v>
      </c>
      <c r="G4" s="10" t="s">
        <v>78</v>
      </c>
      <c r="H4" s="10" t="s">
        <v>79</v>
      </c>
      <c r="I4" s="10" t="s">
        <v>80</v>
      </c>
      <c r="J4" s="10" t="s">
        <v>114</v>
      </c>
      <c r="K4" s="9" t="s">
        <v>115</v>
      </c>
    </row>
    <row r="5" spans="1:11" ht="12" customHeight="1" x14ac:dyDescent="0.25">
      <c r="A5" s="1"/>
      <c r="B5" s="89" t="str">
        <f>REPT("-",52)&amp;" Number "&amp;REPT("-",52)</f>
        <v>---------------------------------------------------- Number ----------------------------------------------------</v>
      </c>
      <c r="C5" s="89"/>
      <c r="D5" s="89"/>
      <c r="E5" s="89"/>
      <c r="F5" s="89"/>
      <c r="G5" s="89" t="str">
        <f>REPT("-",53)&amp;" Percent "&amp;REPT("-",54)</f>
        <v>----------------------------------------------------- Percent ------------------------------------------------------</v>
      </c>
      <c r="H5" s="89"/>
      <c r="I5" s="89"/>
      <c r="J5" s="89"/>
      <c r="K5" s="89"/>
    </row>
    <row r="6" spans="1:11" ht="12" customHeight="1" x14ac:dyDescent="0.25">
      <c r="A6" s="3" t="s">
        <v>423</v>
      </c>
    </row>
    <row r="7" spans="1:11" ht="12" customHeight="1" x14ac:dyDescent="0.25">
      <c r="A7" s="2" t="str">
        <f>"Oct "&amp;RIGHT(A6,4)-1</f>
        <v>Oct 2023</v>
      </c>
      <c r="B7" s="11">
        <v>28240926</v>
      </c>
      <c r="C7" s="11">
        <v>89974380</v>
      </c>
      <c r="D7" s="11">
        <v>6729814</v>
      </c>
      <c r="E7" s="11">
        <v>29259414</v>
      </c>
      <c r="F7" s="11">
        <v>125963608</v>
      </c>
      <c r="G7" s="19">
        <v>0.71430000000000005</v>
      </c>
      <c r="H7" s="19">
        <v>5.3400000000000003E-2</v>
      </c>
      <c r="I7" s="19">
        <v>0.23230000000000001</v>
      </c>
      <c r="J7" s="19">
        <v>0.18310000000000001</v>
      </c>
      <c r="K7" s="19">
        <v>0.58350000000000002</v>
      </c>
    </row>
    <row r="8" spans="1:11" ht="12" customHeight="1" x14ac:dyDescent="0.25">
      <c r="A8" s="2" t="str">
        <f>"Nov "&amp;RIGHT(A6,4)-1</f>
        <v>Nov 2023</v>
      </c>
      <c r="B8" s="11">
        <v>26066385</v>
      </c>
      <c r="C8" s="11">
        <v>79956307</v>
      </c>
      <c r="D8" s="11">
        <v>6174907</v>
      </c>
      <c r="E8" s="11">
        <v>26496347</v>
      </c>
      <c r="F8" s="11">
        <v>112627561</v>
      </c>
      <c r="G8" s="19">
        <v>0.70989999999999998</v>
      </c>
      <c r="H8" s="19">
        <v>5.4800000000000001E-2</v>
      </c>
      <c r="I8" s="19">
        <v>0.23530000000000001</v>
      </c>
      <c r="J8" s="19">
        <v>0.18790000000000001</v>
      </c>
      <c r="K8" s="19">
        <v>0.57650000000000001</v>
      </c>
    </row>
    <row r="9" spans="1:11" ht="12" customHeight="1" x14ac:dyDescent="0.25">
      <c r="A9" s="2" t="str">
        <f>"Dec "&amp;RIGHT(A6,4)-1</f>
        <v>Dec 2023</v>
      </c>
      <c r="B9" s="11">
        <v>24097855</v>
      </c>
      <c r="C9" s="11">
        <v>67008326</v>
      </c>
      <c r="D9" s="11">
        <v>5548440</v>
      </c>
      <c r="E9" s="11">
        <v>23576301</v>
      </c>
      <c r="F9" s="11">
        <v>96133067</v>
      </c>
      <c r="G9" s="19">
        <v>0.69699999999999995</v>
      </c>
      <c r="H9" s="19">
        <v>5.7700000000000001E-2</v>
      </c>
      <c r="I9" s="19">
        <v>0.2452</v>
      </c>
      <c r="J9" s="19">
        <v>0.20039999999999999</v>
      </c>
      <c r="K9" s="19">
        <v>0.55730000000000002</v>
      </c>
    </row>
    <row r="10" spans="1:11" ht="12" customHeight="1" x14ac:dyDescent="0.25">
      <c r="A10" s="2" t="str">
        <f>"Jan "&amp;RIGHT(A6,4)</f>
        <v>Jan 2024</v>
      </c>
      <c r="B10" s="11">
        <v>27547035</v>
      </c>
      <c r="C10" s="11">
        <v>80905719</v>
      </c>
      <c r="D10" s="11">
        <v>6476024</v>
      </c>
      <c r="E10" s="11">
        <v>28009486</v>
      </c>
      <c r="F10" s="11">
        <v>115391229</v>
      </c>
      <c r="G10" s="19">
        <v>0.70109999999999995</v>
      </c>
      <c r="H10" s="19">
        <v>5.6099999999999997E-2</v>
      </c>
      <c r="I10" s="19">
        <v>0.2427</v>
      </c>
      <c r="J10" s="19">
        <v>0.19270000000000001</v>
      </c>
      <c r="K10" s="19">
        <v>0.56599999999999995</v>
      </c>
    </row>
    <row r="11" spans="1:11" ht="12" customHeight="1" x14ac:dyDescent="0.25">
      <c r="A11" s="2" t="str">
        <f>"Feb "&amp;RIGHT(A6,4)</f>
        <v>Feb 2024</v>
      </c>
      <c r="B11" s="11">
        <v>26966183</v>
      </c>
      <c r="C11" s="11">
        <v>88822293</v>
      </c>
      <c r="D11" s="11">
        <v>6752992</v>
      </c>
      <c r="E11" s="11">
        <v>28997970</v>
      </c>
      <c r="F11" s="11">
        <v>124573255</v>
      </c>
      <c r="G11" s="19">
        <v>0.71299999999999997</v>
      </c>
      <c r="H11" s="19">
        <v>5.4199999999999998E-2</v>
      </c>
      <c r="I11" s="19">
        <v>0.23280000000000001</v>
      </c>
      <c r="J11" s="19">
        <v>0.1779</v>
      </c>
      <c r="K11" s="19">
        <v>0.58609999999999995</v>
      </c>
    </row>
    <row r="12" spans="1:11" ht="12" customHeight="1" x14ac:dyDescent="0.25">
      <c r="A12" s="2" t="str">
        <f>"Mar "&amp;RIGHT(A6,4)</f>
        <v>Mar 2024</v>
      </c>
      <c r="B12" s="11">
        <v>27119641</v>
      </c>
      <c r="C12" s="11">
        <v>84139003</v>
      </c>
      <c r="D12" s="11">
        <v>6771893</v>
      </c>
      <c r="E12" s="11">
        <v>29128825</v>
      </c>
      <c r="F12" s="11">
        <v>120039721</v>
      </c>
      <c r="G12" s="19">
        <v>0.70089999999999997</v>
      </c>
      <c r="H12" s="19">
        <v>5.6399999999999999E-2</v>
      </c>
      <c r="I12" s="19">
        <v>0.2427</v>
      </c>
      <c r="J12" s="19">
        <v>0.18429999999999999</v>
      </c>
      <c r="K12" s="19">
        <v>0.57179999999999997</v>
      </c>
    </row>
    <row r="13" spans="1:11" ht="12" customHeight="1" x14ac:dyDescent="0.25">
      <c r="A13" s="2" t="str">
        <f>"Apr "&amp;RIGHT(A6,4)</f>
        <v>Apr 2024</v>
      </c>
      <c r="B13" s="11">
        <v>29018386</v>
      </c>
      <c r="C13" s="11">
        <v>93322257</v>
      </c>
      <c r="D13" s="11">
        <v>7359808</v>
      </c>
      <c r="E13" s="11">
        <v>31749153</v>
      </c>
      <c r="F13" s="11">
        <v>132431218</v>
      </c>
      <c r="G13" s="19">
        <v>0.70469999999999999</v>
      </c>
      <c r="H13" s="19">
        <v>5.5599999999999997E-2</v>
      </c>
      <c r="I13" s="19">
        <v>0.2397</v>
      </c>
      <c r="J13" s="19">
        <v>0.1797</v>
      </c>
      <c r="K13" s="19">
        <v>0.57799999999999996</v>
      </c>
    </row>
    <row r="14" spans="1:11" ht="12" customHeight="1" x14ac:dyDescent="0.25">
      <c r="A14" s="2" t="str">
        <f>"May "&amp;RIGHT(A6,4)</f>
        <v>May 2024</v>
      </c>
      <c r="B14" s="11">
        <v>29615533</v>
      </c>
      <c r="C14" s="11">
        <v>89836670</v>
      </c>
      <c r="D14" s="11">
        <v>7590503</v>
      </c>
      <c r="E14" s="11">
        <v>32507666</v>
      </c>
      <c r="F14" s="11">
        <v>129934839</v>
      </c>
      <c r="G14" s="19">
        <v>0.69140000000000001</v>
      </c>
      <c r="H14" s="19">
        <v>5.8400000000000001E-2</v>
      </c>
      <c r="I14" s="19">
        <v>0.25019999999999998</v>
      </c>
      <c r="J14" s="19">
        <v>0.18559999999999999</v>
      </c>
      <c r="K14" s="19">
        <v>0.56310000000000004</v>
      </c>
    </row>
    <row r="15" spans="1:11" ht="12" customHeight="1" x14ac:dyDescent="0.25">
      <c r="A15" s="2" t="str">
        <f>"Jun "&amp;RIGHT(A6,4)</f>
        <v>Jun 2024</v>
      </c>
      <c r="B15" s="11">
        <v>26675371</v>
      </c>
      <c r="C15" s="11">
        <v>50693503</v>
      </c>
      <c r="D15" s="11">
        <v>6424422</v>
      </c>
      <c r="E15" s="11">
        <v>27723184</v>
      </c>
      <c r="F15" s="11">
        <v>84841109</v>
      </c>
      <c r="G15" s="19">
        <v>0.59750000000000003</v>
      </c>
      <c r="H15" s="19">
        <v>7.5700000000000003E-2</v>
      </c>
      <c r="I15" s="19">
        <v>0.32679999999999998</v>
      </c>
      <c r="J15" s="19">
        <v>0.2392</v>
      </c>
      <c r="K15" s="19">
        <v>0.4546</v>
      </c>
    </row>
    <row r="16" spans="1:11" ht="12" customHeight="1" x14ac:dyDescent="0.25">
      <c r="A16" s="2" t="str">
        <f>"Jul "&amp;RIGHT(A6,4)</f>
        <v>Jul 2024</v>
      </c>
      <c r="B16" s="11">
        <v>28760603</v>
      </c>
      <c r="C16" s="11">
        <v>47568476</v>
      </c>
      <c r="D16" s="11">
        <v>6702642</v>
      </c>
      <c r="E16" s="11">
        <v>29171276</v>
      </c>
      <c r="F16" s="11">
        <v>83442394</v>
      </c>
      <c r="G16" s="19">
        <v>0.57010000000000005</v>
      </c>
      <c r="H16" s="19">
        <v>8.0299999999999996E-2</v>
      </c>
      <c r="I16" s="19">
        <v>0.34960000000000002</v>
      </c>
      <c r="J16" s="19">
        <v>0.25629999999999997</v>
      </c>
      <c r="K16" s="19">
        <v>0.42399999999999999</v>
      </c>
    </row>
    <row r="17" spans="1:11" ht="12" customHeight="1" x14ac:dyDescent="0.25">
      <c r="A17" s="2" t="str">
        <f>"Aug "&amp;RIGHT(A6,4)</f>
        <v>Aug 2024</v>
      </c>
      <c r="B17" s="11">
        <v>28392600</v>
      </c>
      <c r="C17" s="11">
        <v>63848008</v>
      </c>
      <c r="D17" s="11">
        <v>6440379</v>
      </c>
      <c r="E17" s="11">
        <v>28465178</v>
      </c>
      <c r="F17" s="11">
        <v>98753565</v>
      </c>
      <c r="G17" s="19">
        <v>0.64649999999999996</v>
      </c>
      <c r="H17" s="19">
        <v>6.5199999999999994E-2</v>
      </c>
      <c r="I17" s="19">
        <v>0.28820000000000001</v>
      </c>
      <c r="J17" s="19">
        <v>0.2233</v>
      </c>
      <c r="K17" s="19">
        <v>0.50219999999999998</v>
      </c>
    </row>
    <row r="18" spans="1:11" ht="12" customHeight="1" x14ac:dyDescent="0.25">
      <c r="A18" s="2" t="str">
        <f>"Sep "&amp;RIGHT(A6,4)</f>
        <v>Sep 2024</v>
      </c>
      <c r="B18" s="11">
        <v>24820936</v>
      </c>
      <c r="C18" s="11">
        <v>81911303</v>
      </c>
      <c r="D18" s="11">
        <v>6093120</v>
      </c>
      <c r="E18" s="11">
        <v>26553950</v>
      </c>
      <c r="F18" s="11">
        <v>114558373</v>
      </c>
      <c r="G18" s="19">
        <v>0.71499999999999997</v>
      </c>
      <c r="H18" s="19">
        <v>5.3199999999999997E-2</v>
      </c>
      <c r="I18" s="19">
        <v>0.23180000000000001</v>
      </c>
      <c r="J18" s="19">
        <v>0.17810000000000001</v>
      </c>
      <c r="K18" s="19">
        <v>0.5877</v>
      </c>
    </row>
    <row r="19" spans="1:11" ht="12" customHeight="1" x14ac:dyDescent="0.25">
      <c r="A19" s="12" t="s">
        <v>55</v>
      </c>
      <c r="B19" s="13">
        <v>327321454</v>
      </c>
      <c r="C19" s="13">
        <v>917986245</v>
      </c>
      <c r="D19" s="13">
        <v>79064944</v>
      </c>
      <c r="E19" s="13">
        <v>341638750</v>
      </c>
      <c r="F19" s="13">
        <v>1338689939</v>
      </c>
      <c r="G19" s="22">
        <v>0.68569999999999998</v>
      </c>
      <c r="H19" s="22">
        <v>5.91E-2</v>
      </c>
      <c r="I19" s="22">
        <v>0.25519999999999998</v>
      </c>
      <c r="J19" s="22">
        <v>0.19650000000000001</v>
      </c>
      <c r="K19" s="22">
        <v>0.55100000000000005</v>
      </c>
    </row>
    <row r="20" spans="1:11" ht="12" customHeight="1" x14ac:dyDescent="0.25">
      <c r="A20" s="14" t="s">
        <v>424</v>
      </c>
      <c r="B20" s="15">
        <v>327321454</v>
      </c>
      <c r="C20" s="15">
        <v>917986245</v>
      </c>
      <c r="D20" s="15">
        <v>79064944</v>
      </c>
      <c r="E20" s="15">
        <v>341638750</v>
      </c>
      <c r="F20" s="15">
        <v>1338689939</v>
      </c>
      <c r="G20" s="23">
        <v>0.68569999999999998</v>
      </c>
      <c r="H20" s="23">
        <v>5.91E-2</v>
      </c>
      <c r="I20" s="23">
        <v>0.25519999999999998</v>
      </c>
      <c r="J20" s="23">
        <v>0.19650000000000001</v>
      </c>
      <c r="K20" s="23">
        <v>0.55100000000000005</v>
      </c>
    </row>
    <row r="21" spans="1:11" ht="12" customHeight="1" x14ac:dyDescent="0.25">
      <c r="A21" s="3" t="str">
        <f>"FY "&amp;RIGHT(A6,4)+1</f>
        <v>FY 2025</v>
      </c>
    </row>
    <row r="22" spans="1:11" ht="12" customHeight="1" x14ac:dyDescent="0.25">
      <c r="A22" s="2" t="str">
        <f>"Oct "&amp;RIGHT(A6,4)</f>
        <v>Oct 2024</v>
      </c>
      <c r="B22" s="11">
        <v>27938667</v>
      </c>
      <c r="C22" s="11">
        <v>92564129</v>
      </c>
      <c r="D22" s="11">
        <v>6752792</v>
      </c>
      <c r="E22" s="11">
        <v>29314422</v>
      </c>
      <c r="F22" s="11">
        <v>128631343</v>
      </c>
      <c r="G22" s="19">
        <v>0.71960000000000002</v>
      </c>
      <c r="H22" s="19">
        <v>5.2499999999999998E-2</v>
      </c>
      <c r="I22" s="19">
        <v>0.22789999999999999</v>
      </c>
      <c r="J22" s="19">
        <v>0.1784</v>
      </c>
      <c r="K22" s="19">
        <v>0.59119999999999995</v>
      </c>
    </row>
    <row r="23" spans="1:11" ht="12" customHeight="1" x14ac:dyDescent="0.25">
      <c r="A23" s="2" t="str">
        <f>"Nov "&amp;RIGHT(A6,4)</f>
        <v>Nov 2024</v>
      </c>
      <c r="B23" s="11">
        <v>23868920</v>
      </c>
      <c r="C23" s="11">
        <v>75222252</v>
      </c>
      <c r="D23" s="11">
        <v>5770185</v>
      </c>
      <c r="E23" s="11">
        <v>24856229</v>
      </c>
      <c r="F23" s="11">
        <v>105848666</v>
      </c>
      <c r="G23" s="19">
        <v>0.7107</v>
      </c>
      <c r="H23" s="19">
        <v>5.45E-2</v>
      </c>
      <c r="I23" s="19">
        <v>0.23480000000000001</v>
      </c>
      <c r="J23" s="19">
        <v>0.184</v>
      </c>
      <c r="K23" s="19">
        <v>0.57989999999999997</v>
      </c>
    </row>
    <row r="24" spans="1:11" ht="12" customHeight="1" x14ac:dyDescent="0.25">
      <c r="A24" s="2" t="str">
        <f>"Dec "&amp;RIGHT(A6,4)</f>
        <v>Dec 2024</v>
      </c>
      <c r="B24" s="11">
        <v>23246648</v>
      </c>
      <c r="C24" s="11">
        <v>70644042</v>
      </c>
      <c r="D24" s="11">
        <v>5608908</v>
      </c>
      <c r="E24" s="11">
        <v>23791208</v>
      </c>
      <c r="F24" s="11">
        <v>100044158</v>
      </c>
      <c r="G24" s="19">
        <v>0.70609999999999995</v>
      </c>
      <c r="H24" s="19">
        <v>5.6099999999999997E-2</v>
      </c>
      <c r="I24" s="19">
        <v>0.23780000000000001</v>
      </c>
      <c r="J24" s="19">
        <v>0.18859999999999999</v>
      </c>
      <c r="K24" s="19">
        <v>0.57299999999999995</v>
      </c>
    </row>
    <row r="25" spans="1:11" ht="12" customHeight="1" x14ac:dyDescent="0.25">
      <c r="A25" s="2" t="str">
        <f>"Jan "&amp;RIGHT(A6,4)+1</f>
        <v>Jan 2025</v>
      </c>
      <c r="B25" s="11">
        <v>26157667</v>
      </c>
      <c r="C25" s="11">
        <v>80419058</v>
      </c>
      <c r="D25" s="11">
        <v>6305204</v>
      </c>
      <c r="E25" s="11">
        <v>27170266</v>
      </c>
      <c r="F25" s="11">
        <v>113894528</v>
      </c>
      <c r="G25" s="19">
        <v>0.70609999999999995</v>
      </c>
      <c r="H25" s="19">
        <v>5.5399999999999998E-2</v>
      </c>
      <c r="I25" s="19">
        <v>0.23860000000000001</v>
      </c>
      <c r="J25" s="19">
        <v>0.18679999999999999</v>
      </c>
      <c r="K25" s="19">
        <v>0.57420000000000004</v>
      </c>
    </row>
    <row r="26" spans="1:11" ht="12" customHeight="1" x14ac:dyDescent="0.25">
      <c r="A26" s="2" t="str">
        <f>"Feb "&amp;RIGHT(A6,4)+1</f>
        <v>Feb 2025</v>
      </c>
      <c r="B26" s="11">
        <v>24465294</v>
      </c>
      <c r="C26" s="11">
        <v>81647850</v>
      </c>
      <c r="D26" s="11">
        <v>6179468</v>
      </c>
      <c r="E26" s="11">
        <v>26513399</v>
      </c>
      <c r="F26" s="11">
        <v>114340717</v>
      </c>
      <c r="G26" s="19">
        <v>0.71409999999999996</v>
      </c>
      <c r="H26" s="19">
        <v>5.3999999999999999E-2</v>
      </c>
      <c r="I26" s="19">
        <v>0.2319</v>
      </c>
      <c r="J26" s="19">
        <v>0.17630000000000001</v>
      </c>
      <c r="K26" s="19">
        <v>0.58819999999999995</v>
      </c>
    </row>
    <row r="27" spans="1:11" ht="12" customHeight="1" x14ac:dyDescent="0.25">
      <c r="A27" s="2" t="str">
        <f>"Mar "&amp;RIGHT(A6,4)+1</f>
        <v>Mar 2025</v>
      </c>
      <c r="B27" s="11">
        <v>26706869</v>
      </c>
      <c r="C27" s="11">
        <v>88325785</v>
      </c>
      <c r="D27" s="11">
        <v>6902398</v>
      </c>
      <c r="E27" s="11">
        <v>29713083</v>
      </c>
      <c r="F27" s="11">
        <v>124941266</v>
      </c>
      <c r="G27" s="19">
        <v>0.70689999999999997</v>
      </c>
      <c r="H27" s="19">
        <v>5.5199999999999999E-2</v>
      </c>
      <c r="I27" s="19">
        <v>0.23780000000000001</v>
      </c>
      <c r="J27" s="19">
        <v>0.17610000000000001</v>
      </c>
      <c r="K27" s="19">
        <v>0.58240000000000003</v>
      </c>
    </row>
    <row r="28" spans="1:11" ht="12" customHeight="1" x14ac:dyDescent="0.25">
      <c r="A28" s="2" t="str">
        <f>"Apr "&amp;RIGHT(A6,4)+1</f>
        <v>Apr 2025</v>
      </c>
      <c r="B28" s="11">
        <v>27902568</v>
      </c>
      <c r="C28" s="11">
        <v>92165329</v>
      </c>
      <c r="D28" s="11">
        <v>7189522</v>
      </c>
      <c r="E28" s="11">
        <v>31313117</v>
      </c>
      <c r="F28" s="11">
        <v>130667968</v>
      </c>
      <c r="G28" s="19">
        <v>0.70530000000000004</v>
      </c>
      <c r="H28" s="19">
        <v>5.5E-2</v>
      </c>
      <c r="I28" s="19">
        <v>0.23960000000000001</v>
      </c>
      <c r="J28" s="19">
        <v>0.17599999999999999</v>
      </c>
      <c r="K28" s="19">
        <v>0.58120000000000005</v>
      </c>
    </row>
    <row r="29" spans="1:11" ht="12" customHeight="1" x14ac:dyDescent="0.25">
      <c r="A29" s="2" t="str">
        <f>"May "&amp;RIGHT(A6,4)+1</f>
        <v>May 2025</v>
      </c>
      <c r="B29" s="11">
        <v>27435762</v>
      </c>
      <c r="C29" s="11">
        <v>86573817</v>
      </c>
      <c r="D29" s="11">
        <v>7153665</v>
      </c>
      <c r="E29" s="11">
        <v>30843004</v>
      </c>
      <c r="F29" s="11">
        <v>124570486</v>
      </c>
      <c r="G29" s="19">
        <v>0.69499999999999995</v>
      </c>
      <c r="H29" s="19">
        <v>5.74E-2</v>
      </c>
      <c r="I29" s="19">
        <v>0.24759999999999999</v>
      </c>
      <c r="J29" s="19">
        <v>0.18049999999999999</v>
      </c>
      <c r="K29" s="19">
        <v>0.56950000000000001</v>
      </c>
    </row>
    <row r="30" spans="1:11" ht="12" customHeight="1" x14ac:dyDescent="0.25">
      <c r="A30" s="2" t="str">
        <f>"Jun "&amp;RIGHT(A6,4)+1</f>
        <v>Jun 2025</v>
      </c>
      <c r="B30" s="11">
        <v>28012101</v>
      </c>
      <c r="C30" s="11">
        <v>53772667</v>
      </c>
      <c r="D30" s="11">
        <v>6673865</v>
      </c>
      <c r="E30" s="11">
        <v>29015215</v>
      </c>
      <c r="F30" s="11">
        <v>89461747</v>
      </c>
      <c r="G30" s="19">
        <v>0.60109999999999997</v>
      </c>
      <c r="H30" s="19">
        <v>7.46E-2</v>
      </c>
      <c r="I30" s="19">
        <v>0.32429999999999998</v>
      </c>
      <c r="J30" s="19">
        <v>0.23849999999999999</v>
      </c>
      <c r="K30" s="19">
        <v>0.4577</v>
      </c>
    </row>
    <row r="31" spans="1:11" ht="12" customHeight="1" x14ac:dyDescent="0.25">
      <c r="A31" s="2" t="str">
        <f>"Jul "&amp;RIGHT(A6,4)+1</f>
        <v>Jul 2025</v>
      </c>
      <c r="B31" s="11">
        <v>28366239</v>
      </c>
      <c r="C31" s="11">
        <v>49234702</v>
      </c>
      <c r="D31" s="11">
        <v>6856377</v>
      </c>
      <c r="E31" s="11">
        <v>29960114</v>
      </c>
      <c r="F31" s="11">
        <v>86051193</v>
      </c>
      <c r="G31" s="19">
        <v>0.57220000000000004</v>
      </c>
      <c r="H31" s="19">
        <v>7.9699999999999993E-2</v>
      </c>
      <c r="I31" s="19">
        <v>0.34820000000000001</v>
      </c>
      <c r="J31" s="19">
        <v>0.24790000000000001</v>
      </c>
      <c r="K31" s="19">
        <v>0.43030000000000002</v>
      </c>
    </row>
    <row r="32" spans="1:11" ht="12" customHeight="1" x14ac:dyDescent="0.25">
      <c r="A32" s="2" t="str">
        <f>"Aug "&amp;RIGHT(A6,4)+1</f>
        <v>Aug 2025</v>
      </c>
      <c r="B32" s="11">
        <v>25790423</v>
      </c>
      <c r="C32" s="11">
        <v>60675347</v>
      </c>
      <c r="D32" s="11">
        <v>5918469</v>
      </c>
      <c r="E32" s="11">
        <v>26595565</v>
      </c>
      <c r="F32" s="11">
        <v>93189381</v>
      </c>
      <c r="G32" s="19">
        <v>0.65110000000000001</v>
      </c>
      <c r="H32" s="19">
        <v>6.3500000000000001E-2</v>
      </c>
      <c r="I32" s="19">
        <v>0.28539999999999999</v>
      </c>
      <c r="J32" s="19">
        <v>0.21679999999999999</v>
      </c>
      <c r="K32" s="19">
        <v>0.51</v>
      </c>
    </row>
    <row r="33" spans="1:11" ht="12" customHeight="1" x14ac:dyDescent="0.25">
      <c r="A33" s="2" t="str">
        <f>"Sep "&amp;RIGHT(A6,4)+1</f>
        <v>Sep 2025</v>
      </c>
      <c r="B33" s="11">
        <v>25180595</v>
      </c>
      <c r="C33" s="11">
        <v>84073152</v>
      </c>
      <c r="D33" s="11">
        <v>6161786</v>
      </c>
      <c r="E33" s="11">
        <v>27028405</v>
      </c>
      <c r="F33" s="11">
        <v>117263343</v>
      </c>
      <c r="G33" s="19">
        <v>0.71699999999999997</v>
      </c>
      <c r="H33" s="19">
        <v>5.2499999999999998E-2</v>
      </c>
      <c r="I33" s="19">
        <v>0.23050000000000001</v>
      </c>
      <c r="J33" s="19">
        <v>0.17680000000000001</v>
      </c>
      <c r="K33" s="19">
        <v>0.59019999999999995</v>
      </c>
    </row>
    <row r="34" spans="1:11" ht="12" customHeight="1" x14ac:dyDescent="0.25">
      <c r="A34" s="12" t="s">
        <v>55</v>
      </c>
      <c r="B34" s="13">
        <v>315071753</v>
      </c>
      <c r="C34" s="13">
        <v>915318130</v>
      </c>
      <c r="D34" s="13">
        <v>77472639</v>
      </c>
      <c r="E34" s="13">
        <v>336114027</v>
      </c>
      <c r="F34" s="13">
        <v>1328904796</v>
      </c>
      <c r="G34" s="22">
        <v>0.68879999999999997</v>
      </c>
      <c r="H34" s="22">
        <v>5.8299999999999998E-2</v>
      </c>
      <c r="I34" s="22">
        <v>0.25290000000000001</v>
      </c>
      <c r="J34" s="22">
        <v>0.19170000000000001</v>
      </c>
      <c r="K34" s="22">
        <v>0.55679999999999996</v>
      </c>
    </row>
    <row r="35" spans="1:11" ht="12" customHeight="1" x14ac:dyDescent="0.25">
      <c r="A35" s="14" t="str">
        <f>"Total "&amp;MID(A20,7,LEN(A20)-13)&amp;" Months"</f>
        <v>Total 12 Months</v>
      </c>
      <c r="B35" s="15">
        <v>315071753</v>
      </c>
      <c r="C35" s="15">
        <v>915318130</v>
      </c>
      <c r="D35" s="15">
        <v>77472639</v>
      </c>
      <c r="E35" s="15">
        <v>336114027</v>
      </c>
      <c r="F35" s="15">
        <v>1328904796</v>
      </c>
      <c r="G35" s="23">
        <v>0.68879999999999997</v>
      </c>
      <c r="H35" s="23">
        <v>5.8299999999999998E-2</v>
      </c>
      <c r="I35" s="23">
        <v>0.25290000000000001</v>
      </c>
      <c r="J35" s="23">
        <v>0.19170000000000001</v>
      </c>
      <c r="K35" s="23">
        <v>0.55679999999999996</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5" x14ac:dyDescent="0.25"/>
  <cols>
    <col min="1" max="1" width="12.81640625" customWidth="1"/>
    <col min="2" max="8" width="11.453125" customWidth="1"/>
  </cols>
  <sheetData>
    <row r="1" spans="1:8" ht="12" customHeight="1" x14ac:dyDescent="0.25">
      <c r="A1" s="96" t="s">
        <v>427</v>
      </c>
      <c r="B1" s="96"/>
      <c r="C1" s="96"/>
      <c r="D1" s="96"/>
      <c r="E1" s="96"/>
      <c r="F1" s="96"/>
      <c r="G1" s="96"/>
      <c r="H1" s="83">
        <v>46003</v>
      </c>
    </row>
    <row r="2" spans="1:8" ht="12" customHeight="1" x14ac:dyDescent="0.25">
      <c r="A2" s="98" t="s">
        <v>116</v>
      </c>
      <c r="B2" s="98"/>
      <c r="C2" s="98"/>
      <c r="D2" s="98"/>
      <c r="E2" s="98"/>
      <c r="F2" s="98"/>
      <c r="G2" s="98"/>
      <c r="H2" s="1"/>
    </row>
    <row r="3" spans="1:8" ht="24" customHeight="1" x14ac:dyDescent="0.25">
      <c r="A3" s="100" t="s">
        <v>50</v>
      </c>
      <c r="B3" s="95" t="s">
        <v>210</v>
      </c>
      <c r="C3" s="93"/>
      <c r="D3" s="92" t="s">
        <v>211</v>
      </c>
      <c r="E3" s="92" t="s">
        <v>315</v>
      </c>
      <c r="F3" s="92" t="s">
        <v>212</v>
      </c>
      <c r="G3" s="92" t="s">
        <v>213</v>
      </c>
      <c r="H3" s="94" t="s">
        <v>58</v>
      </c>
    </row>
    <row r="4" spans="1:8" ht="24" customHeight="1" x14ac:dyDescent="0.25">
      <c r="A4" s="101"/>
      <c r="B4" s="10" t="s">
        <v>114</v>
      </c>
      <c r="C4" s="10" t="s">
        <v>115</v>
      </c>
      <c r="D4" s="93"/>
      <c r="E4" s="93"/>
      <c r="F4" s="93"/>
      <c r="G4" s="93"/>
      <c r="H4" s="95"/>
    </row>
    <row r="5" spans="1:8" ht="12" customHeight="1" x14ac:dyDescent="0.25">
      <c r="A5" s="1"/>
      <c r="B5" s="89" t="str">
        <f>REPT("-",78)&amp;" Dollars "&amp;REPT("-",78)</f>
        <v>------------------------------------------------------------------------------ Dollars ------------------------------------------------------------------------------</v>
      </c>
      <c r="C5" s="89"/>
      <c r="D5" s="89"/>
      <c r="E5" s="89"/>
      <c r="F5" s="89"/>
      <c r="G5" s="89"/>
      <c r="H5" s="89"/>
    </row>
    <row r="6" spans="1:8" ht="12" customHeight="1" x14ac:dyDescent="0.25">
      <c r="A6" s="3" t="s">
        <v>423</v>
      </c>
    </row>
    <row r="7" spans="1:8" ht="12" customHeight="1" x14ac:dyDescent="0.25">
      <c r="A7" s="2" t="str">
        <f>"Oct "&amp;RIGHT(A6,4)-1</f>
        <v>Oct 2023</v>
      </c>
      <c r="B7" s="11">
        <v>52947222.009999998</v>
      </c>
      <c r="C7" s="11">
        <v>288074716.01999998</v>
      </c>
      <c r="D7" s="11">
        <v>341021938.02999997</v>
      </c>
      <c r="E7" s="11">
        <v>192700.1</v>
      </c>
      <c r="F7" s="11" t="s">
        <v>422</v>
      </c>
      <c r="G7" s="11" t="s">
        <v>422</v>
      </c>
      <c r="H7" s="11">
        <v>341214638.13</v>
      </c>
    </row>
    <row r="8" spans="1:8" ht="12" customHeight="1" x14ac:dyDescent="0.25">
      <c r="A8" s="2" t="str">
        <f>"Nov "&amp;RIGHT(A6,4)-1</f>
        <v>Nov 2023</v>
      </c>
      <c r="B8" s="11">
        <v>49049976.270000003</v>
      </c>
      <c r="C8" s="11">
        <v>255464635.94999999</v>
      </c>
      <c r="D8" s="11">
        <v>304514612.22000003</v>
      </c>
      <c r="E8" s="11">
        <v>65527.13</v>
      </c>
      <c r="F8" s="11" t="s">
        <v>422</v>
      </c>
      <c r="G8" s="11" t="s">
        <v>422</v>
      </c>
      <c r="H8" s="11">
        <v>304580139.35000002</v>
      </c>
    </row>
    <row r="9" spans="1:8" ht="12" customHeight="1" x14ac:dyDescent="0.25">
      <c r="A9" s="2" t="str">
        <f>"Dec "&amp;RIGHT(A6,4)-1</f>
        <v>Dec 2023</v>
      </c>
      <c r="B9" s="11">
        <v>45858452.969999999</v>
      </c>
      <c r="C9" s="11">
        <v>213832712.33000001</v>
      </c>
      <c r="D9" s="11">
        <v>259691165.30000001</v>
      </c>
      <c r="E9" s="11">
        <v>43284301.219999999</v>
      </c>
      <c r="F9" s="11">
        <v>20324690</v>
      </c>
      <c r="G9" s="11">
        <v>17951812</v>
      </c>
      <c r="H9" s="11">
        <v>341251968.51999998</v>
      </c>
    </row>
    <row r="10" spans="1:8" ht="12" customHeight="1" x14ac:dyDescent="0.25">
      <c r="A10" s="2" t="str">
        <f>"Jan "&amp;RIGHT(A6,4)</f>
        <v>Jan 2024</v>
      </c>
      <c r="B10" s="11">
        <v>51954560.289999999</v>
      </c>
      <c r="C10" s="11">
        <v>258822529.75999999</v>
      </c>
      <c r="D10" s="11">
        <v>310777090.05000001</v>
      </c>
      <c r="E10" s="11">
        <v>146450.84</v>
      </c>
      <c r="F10" s="11" t="s">
        <v>422</v>
      </c>
      <c r="G10" s="11" t="s">
        <v>422</v>
      </c>
      <c r="H10" s="11">
        <v>310923540.88999999</v>
      </c>
    </row>
    <row r="11" spans="1:8" ht="12" customHeight="1" x14ac:dyDescent="0.25">
      <c r="A11" s="2" t="str">
        <f>"Feb "&amp;RIGHT(A6,4)</f>
        <v>Feb 2024</v>
      </c>
      <c r="B11" s="11">
        <v>50768233.210000001</v>
      </c>
      <c r="C11" s="11">
        <v>284269880.02999997</v>
      </c>
      <c r="D11" s="11">
        <v>335038113.24000001</v>
      </c>
      <c r="E11" s="11">
        <v>234992.59</v>
      </c>
      <c r="F11" s="11" t="s">
        <v>422</v>
      </c>
      <c r="G11" s="11" t="s">
        <v>422</v>
      </c>
      <c r="H11" s="11">
        <v>335273105.82999998</v>
      </c>
    </row>
    <row r="12" spans="1:8" ht="12" customHeight="1" x14ac:dyDescent="0.25">
      <c r="A12" s="2" t="str">
        <f>"Mar "&amp;RIGHT(A6,4)</f>
        <v>Mar 2024</v>
      </c>
      <c r="B12" s="11">
        <v>51288376.829999998</v>
      </c>
      <c r="C12" s="11">
        <v>268740269.93000001</v>
      </c>
      <c r="D12" s="11">
        <v>320028646.75999999</v>
      </c>
      <c r="E12" s="11">
        <v>38720444.859999999</v>
      </c>
      <c r="F12" s="11">
        <v>23762381</v>
      </c>
      <c r="G12" s="11">
        <v>10970713</v>
      </c>
      <c r="H12" s="11">
        <v>393482185.62</v>
      </c>
    </row>
    <row r="13" spans="1:8" ht="12" customHeight="1" x14ac:dyDescent="0.25">
      <c r="A13" s="2" t="str">
        <f>"Apr "&amp;RIGHT(A6,4)</f>
        <v>Apr 2024</v>
      </c>
      <c r="B13" s="11">
        <v>54821282.700000003</v>
      </c>
      <c r="C13" s="11">
        <v>298073449.30000001</v>
      </c>
      <c r="D13" s="11">
        <v>352894732</v>
      </c>
      <c r="E13" s="11">
        <v>100719.87</v>
      </c>
      <c r="F13" s="11" t="s">
        <v>422</v>
      </c>
      <c r="G13" s="11" t="s">
        <v>422</v>
      </c>
      <c r="H13" s="11">
        <v>352995451.87</v>
      </c>
    </row>
    <row r="14" spans="1:8" ht="12" customHeight="1" x14ac:dyDescent="0.25">
      <c r="A14" s="2" t="str">
        <f>"May "&amp;RIGHT(A6,4)</f>
        <v>May 2024</v>
      </c>
      <c r="B14" s="11">
        <v>55987891.130000003</v>
      </c>
      <c r="C14" s="11">
        <v>286237182.06</v>
      </c>
      <c r="D14" s="11">
        <v>342225073.19</v>
      </c>
      <c r="E14" s="11">
        <v>220320</v>
      </c>
      <c r="F14" s="11" t="s">
        <v>422</v>
      </c>
      <c r="G14" s="11" t="s">
        <v>422</v>
      </c>
      <c r="H14" s="11">
        <v>342445393.19</v>
      </c>
    </row>
    <row r="15" spans="1:8" ht="12" customHeight="1" x14ac:dyDescent="0.25">
      <c r="A15" s="2" t="str">
        <f>"Jun "&amp;RIGHT(A6,4)</f>
        <v>Jun 2024</v>
      </c>
      <c r="B15" s="11">
        <v>51797036.939999998</v>
      </c>
      <c r="C15" s="11">
        <v>160098089.11000001</v>
      </c>
      <c r="D15" s="11">
        <v>211895126.05000001</v>
      </c>
      <c r="E15" s="11">
        <v>53010982</v>
      </c>
      <c r="F15" s="11">
        <v>21628351</v>
      </c>
      <c r="G15" s="11">
        <v>10261205</v>
      </c>
      <c r="H15" s="11">
        <v>296795664.05000001</v>
      </c>
    </row>
    <row r="16" spans="1:8" ht="12" customHeight="1" x14ac:dyDescent="0.25">
      <c r="A16" s="2" t="str">
        <f>"Jul "&amp;RIGHT(A6,4)</f>
        <v>Jul 2024</v>
      </c>
      <c r="B16" s="11">
        <v>56926725.259999998</v>
      </c>
      <c r="C16" s="11">
        <v>156493058.41</v>
      </c>
      <c r="D16" s="11">
        <v>213419783.66999999</v>
      </c>
      <c r="E16" s="11">
        <v>64844.81</v>
      </c>
      <c r="F16" s="11" t="s">
        <v>422</v>
      </c>
      <c r="G16" s="11" t="s">
        <v>422</v>
      </c>
      <c r="H16" s="11">
        <v>213484628.47999999</v>
      </c>
    </row>
    <row r="17" spans="1:8" ht="12" customHeight="1" x14ac:dyDescent="0.25">
      <c r="A17" s="2" t="str">
        <f>"Aug "&amp;RIGHT(A6,4)</f>
        <v>Aug 2024</v>
      </c>
      <c r="B17" s="11">
        <v>55081001.439999998</v>
      </c>
      <c r="C17" s="11">
        <v>211966847.56999999</v>
      </c>
      <c r="D17" s="11">
        <v>267047849.00999999</v>
      </c>
      <c r="E17" s="11">
        <v>195053.39</v>
      </c>
      <c r="F17" s="11" t="s">
        <v>422</v>
      </c>
      <c r="G17" s="11" t="s">
        <v>422</v>
      </c>
      <c r="H17" s="11">
        <v>267242902.40000001</v>
      </c>
    </row>
    <row r="18" spans="1:8" ht="12" customHeight="1" x14ac:dyDescent="0.25">
      <c r="A18" s="2" t="str">
        <f>"Sep "&amp;RIGHT(A6,4)</f>
        <v>Sep 2024</v>
      </c>
      <c r="B18" s="11">
        <v>47039134.719999999</v>
      </c>
      <c r="C18" s="11">
        <v>271995471.74000001</v>
      </c>
      <c r="D18" s="11">
        <v>319034606.45999998</v>
      </c>
      <c r="E18" s="11">
        <v>47326658.270000003</v>
      </c>
      <c r="F18" s="11">
        <v>25278742</v>
      </c>
      <c r="G18" s="11">
        <v>6444207</v>
      </c>
      <c r="H18" s="11">
        <v>398084213.73000002</v>
      </c>
    </row>
    <row r="19" spans="1:8" ht="12" customHeight="1" x14ac:dyDescent="0.25">
      <c r="A19" s="12" t="s">
        <v>55</v>
      </c>
      <c r="B19" s="13">
        <v>623519893.76999998</v>
      </c>
      <c r="C19" s="13">
        <v>2954068842.21</v>
      </c>
      <c r="D19" s="13">
        <v>3577588735.98</v>
      </c>
      <c r="E19" s="13">
        <v>183562995.08000001</v>
      </c>
      <c r="F19" s="13">
        <v>90994164</v>
      </c>
      <c r="G19" s="13">
        <v>45627937</v>
      </c>
      <c r="H19" s="13">
        <v>3897773832.0599999</v>
      </c>
    </row>
    <row r="20" spans="1:8" ht="12" customHeight="1" x14ac:dyDescent="0.25">
      <c r="A20" s="14" t="s">
        <v>424</v>
      </c>
      <c r="B20" s="15">
        <v>623519893.76999998</v>
      </c>
      <c r="C20" s="15">
        <v>2954068842.21</v>
      </c>
      <c r="D20" s="15">
        <v>3577588735.98</v>
      </c>
      <c r="E20" s="15">
        <v>183562995.08000001</v>
      </c>
      <c r="F20" s="15">
        <v>90994164</v>
      </c>
      <c r="G20" s="15">
        <v>45627937</v>
      </c>
      <c r="H20" s="15">
        <v>3897773832.0599999</v>
      </c>
    </row>
    <row r="21" spans="1:8" ht="12" customHeight="1" x14ac:dyDescent="0.25">
      <c r="A21" s="3" t="str">
        <f>"FY "&amp;RIGHT(A6,4)+1</f>
        <v>FY 2025</v>
      </c>
    </row>
    <row r="22" spans="1:8" ht="12" customHeight="1" x14ac:dyDescent="0.25">
      <c r="A22" s="2" t="str">
        <f>"Oct "&amp;RIGHT(A6,4)</f>
        <v>Oct 2024</v>
      </c>
      <c r="B22" s="11">
        <v>53066649.869999997</v>
      </c>
      <c r="C22" s="11">
        <v>309480826.77999997</v>
      </c>
      <c r="D22" s="11">
        <v>362547476.64999998</v>
      </c>
      <c r="E22" s="11">
        <v>142358.22</v>
      </c>
      <c r="F22" s="11" t="s">
        <v>422</v>
      </c>
      <c r="G22" s="11" t="s">
        <v>422</v>
      </c>
      <c r="H22" s="11">
        <v>362689834.87</v>
      </c>
    </row>
    <row r="23" spans="1:8" ht="12" customHeight="1" x14ac:dyDescent="0.25">
      <c r="A23" s="2" t="str">
        <f>"Nov "&amp;RIGHT(A6,4)</f>
        <v>Nov 2024</v>
      </c>
      <c r="B23" s="11">
        <v>45450389.68</v>
      </c>
      <c r="C23" s="11">
        <v>250216113.84</v>
      </c>
      <c r="D23" s="11">
        <v>295666503.51999998</v>
      </c>
      <c r="E23" s="11">
        <v>47811.54</v>
      </c>
      <c r="F23" s="11" t="s">
        <v>422</v>
      </c>
      <c r="G23" s="11" t="s">
        <v>422</v>
      </c>
      <c r="H23" s="11">
        <v>295714315.06</v>
      </c>
    </row>
    <row r="24" spans="1:8" ht="12" customHeight="1" x14ac:dyDescent="0.25">
      <c r="A24" s="2" t="str">
        <f>"Dec "&amp;RIGHT(A6,4)</f>
        <v>Dec 2024</v>
      </c>
      <c r="B24" s="11">
        <v>44706610.810000002</v>
      </c>
      <c r="C24" s="11">
        <v>234846810.15000001</v>
      </c>
      <c r="D24" s="11">
        <v>279553420.95999998</v>
      </c>
      <c r="E24" s="11">
        <v>34291564.350000001</v>
      </c>
      <c r="F24" s="11">
        <v>20710195</v>
      </c>
      <c r="G24" s="11">
        <v>20925403</v>
      </c>
      <c r="H24" s="11">
        <v>355480583.31</v>
      </c>
    </row>
    <row r="25" spans="1:8" ht="12" customHeight="1" x14ac:dyDescent="0.25">
      <c r="A25" s="2" t="str">
        <f>"Jan "&amp;RIGHT(A6,4)+1</f>
        <v>Jan 2025</v>
      </c>
      <c r="B25" s="11">
        <v>49917081.579999998</v>
      </c>
      <c r="C25" s="11">
        <v>268517460.69</v>
      </c>
      <c r="D25" s="11">
        <v>318434542.26999998</v>
      </c>
      <c r="E25" s="11">
        <v>412214.21</v>
      </c>
      <c r="F25" s="11" t="s">
        <v>422</v>
      </c>
      <c r="G25" s="11" t="s">
        <v>422</v>
      </c>
      <c r="H25" s="11">
        <v>318846756.48000002</v>
      </c>
    </row>
    <row r="26" spans="1:8" ht="12" customHeight="1" x14ac:dyDescent="0.25">
      <c r="A26" s="2" t="str">
        <f>"Feb "&amp;RIGHT(A6,4)+1</f>
        <v>Feb 2025</v>
      </c>
      <c r="B26" s="11">
        <v>46710101.189999998</v>
      </c>
      <c r="C26" s="11">
        <v>273212492.29000002</v>
      </c>
      <c r="D26" s="11">
        <v>319922593.48000002</v>
      </c>
      <c r="E26" s="11">
        <v>283700.49</v>
      </c>
      <c r="F26" s="11" t="s">
        <v>422</v>
      </c>
      <c r="G26" s="11" t="s">
        <v>422</v>
      </c>
      <c r="H26" s="11">
        <v>320206293.97000003</v>
      </c>
    </row>
    <row r="27" spans="1:8" ht="12" customHeight="1" x14ac:dyDescent="0.25">
      <c r="A27" s="2" t="str">
        <f>"Mar "&amp;RIGHT(A6,4)+1</f>
        <v>Mar 2025</v>
      </c>
      <c r="B27" s="11">
        <v>51117849.310000002</v>
      </c>
      <c r="C27" s="11">
        <v>294574495.69</v>
      </c>
      <c r="D27" s="11">
        <v>345692345</v>
      </c>
      <c r="E27" s="11">
        <v>45291094.100000001</v>
      </c>
      <c r="F27" s="11">
        <v>22031241</v>
      </c>
      <c r="G27" s="11">
        <v>10634884</v>
      </c>
      <c r="H27" s="11">
        <v>423649564.10000002</v>
      </c>
    </row>
    <row r="28" spans="1:8" ht="12" customHeight="1" x14ac:dyDescent="0.25">
      <c r="A28" s="2" t="str">
        <f>"Apr "&amp;RIGHT(A6,4)+1</f>
        <v>Apr 2025</v>
      </c>
      <c r="B28" s="11">
        <v>53411113.740000002</v>
      </c>
      <c r="C28" s="11">
        <v>306823744.04000002</v>
      </c>
      <c r="D28" s="11">
        <v>360234857.77999997</v>
      </c>
      <c r="E28" s="11">
        <v>187009.91</v>
      </c>
      <c r="F28" s="11" t="s">
        <v>422</v>
      </c>
      <c r="G28" s="11" t="s">
        <v>422</v>
      </c>
      <c r="H28" s="11">
        <v>360421867.69</v>
      </c>
    </row>
    <row r="29" spans="1:8" ht="12" customHeight="1" x14ac:dyDescent="0.25">
      <c r="A29" s="2" t="str">
        <f>"May "&amp;RIGHT(A6,4)+1</f>
        <v>May 2025</v>
      </c>
      <c r="B29" s="11">
        <v>52528595.280000001</v>
      </c>
      <c r="C29" s="11">
        <v>287641745</v>
      </c>
      <c r="D29" s="11">
        <v>340170340.27999997</v>
      </c>
      <c r="E29" s="11" t="s">
        <v>422</v>
      </c>
      <c r="F29" s="11" t="s">
        <v>422</v>
      </c>
      <c r="G29" s="11" t="s">
        <v>422</v>
      </c>
      <c r="H29" s="11">
        <v>340170340.27999997</v>
      </c>
    </row>
    <row r="30" spans="1:8" ht="12" customHeight="1" x14ac:dyDescent="0.25">
      <c r="A30" s="2" t="str">
        <f>"Jun "&amp;RIGHT(A6,4)+1</f>
        <v>Jun 2025</v>
      </c>
      <c r="B30" s="11">
        <v>54929526.979999997</v>
      </c>
      <c r="C30" s="11">
        <v>176708561.11000001</v>
      </c>
      <c r="D30" s="11">
        <v>231638088.09</v>
      </c>
      <c r="E30" s="11">
        <v>51115444</v>
      </c>
      <c r="F30" s="11">
        <v>22369211</v>
      </c>
      <c r="G30" s="11">
        <v>7469656</v>
      </c>
      <c r="H30" s="11">
        <v>312592399.08999997</v>
      </c>
    </row>
    <row r="31" spans="1:8" ht="12" customHeight="1" x14ac:dyDescent="0.25">
      <c r="A31" s="2" t="str">
        <f>"Jul "&amp;RIGHT(A6,4)+1</f>
        <v>Jul 2025</v>
      </c>
      <c r="B31" s="11">
        <v>57762754.509999998</v>
      </c>
      <c r="C31" s="11">
        <v>167984909.91</v>
      </c>
      <c r="D31" s="11">
        <v>225747664.41999999</v>
      </c>
      <c r="E31" s="11">
        <v>439689.1</v>
      </c>
      <c r="F31" s="11" t="s">
        <v>422</v>
      </c>
      <c r="G31" s="11" t="s">
        <v>422</v>
      </c>
      <c r="H31" s="11">
        <v>226187353.52000001</v>
      </c>
    </row>
    <row r="32" spans="1:8" ht="12" customHeight="1" x14ac:dyDescent="0.25">
      <c r="A32" s="2" t="str">
        <f>"Aug "&amp;RIGHT(A6,4)+1</f>
        <v>Aug 2025</v>
      </c>
      <c r="B32" s="11">
        <v>51906299.060000002</v>
      </c>
      <c r="C32" s="11">
        <v>209528268.86000001</v>
      </c>
      <c r="D32" s="11">
        <v>261434567.91999999</v>
      </c>
      <c r="E32" s="11">
        <v>149834.19</v>
      </c>
      <c r="F32" s="11" t="s">
        <v>422</v>
      </c>
      <c r="G32" s="11" t="s">
        <v>422</v>
      </c>
      <c r="H32" s="11">
        <v>261584402.11000001</v>
      </c>
    </row>
    <row r="33" spans="1:8" ht="12" customHeight="1" x14ac:dyDescent="0.25">
      <c r="A33" s="2" t="str">
        <f>"Sep "&amp;RIGHT(A6,4)+1</f>
        <v>Sep 2025</v>
      </c>
      <c r="B33" s="11">
        <v>49054532.659999996</v>
      </c>
      <c r="C33" s="11">
        <v>290544142.5</v>
      </c>
      <c r="D33" s="11">
        <v>339598675.16000003</v>
      </c>
      <c r="E33" s="11">
        <v>41445455.240000002</v>
      </c>
      <c r="F33" s="11">
        <v>21357484</v>
      </c>
      <c r="G33" s="11">
        <v>14317610.3333</v>
      </c>
      <c r="H33" s="11">
        <v>416719224.73329997</v>
      </c>
    </row>
    <row r="34" spans="1:8" ht="12" customHeight="1" x14ac:dyDescent="0.25">
      <c r="A34" s="12" t="s">
        <v>55</v>
      </c>
      <c r="B34" s="13">
        <v>610561504.66999996</v>
      </c>
      <c r="C34" s="13">
        <v>3070079570.8600001</v>
      </c>
      <c r="D34" s="13">
        <v>3680641075.5300002</v>
      </c>
      <c r="E34" s="13">
        <v>173806175.34999999</v>
      </c>
      <c r="F34" s="13">
        <v>86468131</v>
      </c>
      <c r="G34" s="13">
        <v>53347553.333300002</v>
      </c>
      <c r="H34" s="13">
        <v>3994262935.2133002</v>
      </c>
    </row>
    <row r="35" spans="1:8" ht="12" customHeight="1" x14ac:dyDescent="0.25">
      <c r="A35" s="14" t="str">
        <f>"Total "&amp;MID(A20,7,LEN(A20)-13)&amp;" Months"</f>
        <v>Total 12 Months</v>
      </c>
      <c r="B35" s="15">
        <v>610561504.66999996</v>
      </c>
      <c r="C35" s="15">
        <v>3070079570.8600001</v>
      </c>
      <c r="D35" s="15">
        <v>3680641075.5300002</v>
      </c>
      <c r="E35" s="15">
        <v>173806175.34999999</v>
      </c>
      <c r="F35" s="15">
        <v>86468131</v>
      </c>
      <c r="G35" s="15">
        <v>53347553.333300002</v>
      </c>
      <c r="H35" s="15">
        <v>3994262935.2133002</v>
      </c>
    </row>
    <row r="36" spans="1:8" ht="12" customHeight="1" x14ac:dyDescent="0.25">
      <c r="A36" s="89"/>
      <c r="B36" s="89"/>
      <c r="C36" s="89"/>
      <c r="D36" s="89"/>
      <c r="E36" s="89"/>
      <c r="F36" s="89"/>
      <c r="G36" s="89"/>
      <c r="H36" s="89"/>
    </row>
    <row r="37" spans="1:8" ht="70" customHeight="1" x14ac:dyDescent="0.25">
      <c r="A37" s="91" t="s">
        <v>353</v>
      </c>
      <c r="B37" s="91"/>
      <c r="C37" s="91"/>
      <c r="D37" s="91"/>
      <c r="E37" s="91"/>
      <c r="F37" s="91"/>
      <c r="G37" s="91"/>
      <c r="H37" s="91"/>
    </row>
    <row r="38" spans="1:8" x14ac:dyDescent="0.25">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5" x14ac:dyDescent="0.25"/>
  <cols>
    <col min="1" max="1" width="12.81640625" customWidth="1"/>
    <col min="2" max="10" width="11.453125" customWidth="1"/>
  </cols>
  <sheetData>
    <row r="1" spans="1:10" ht="12" customHeight="1" x14ac:dyDescent="0.25">
      <c r="A1" s="96" t="s">
        <v>427</v>
      </c>
      <c r="B1" s="96"/>
      <c r="C1" s="96"/>
      <c r="D1" s="96"/>
      <c r="E1" s="96"/>
      <c r="F1" s="96"/>
      <c r="G1" s="96"/>
      <c r="H1" s="96"/>
      <c r="I1" s="96"/>
      <c r="J1" s="83">
        <v>46003</v>
      </c>
    </row>
    <row r="2" spans="1:10" ht="12" customHeight="1" x14ac:dyDescent="0.25">
      <c r="A2" s="98" t="s">
        <v>117</v>
      </c>
      <c r="B2" s="98"/>
      <c r="C2" s="98"/>
      <c r="D2" s="98"/>
      <c r="E2" s="98"/>
      <c r="F2" s="98"/>
      <c r="G2" s="98"/>
      <c r="H2" s="98"/>
      <c r="I2" s="98"/>
      <c r="J2" s="1"/>
    </row>
    <row r="3" spans="1:10" ht="24" customHeight="1" x14ac:dyDescent="0.25">
      <c r="A3" s="100" t="s">
        <v>50</v>
      </c>
      <c r="B3" s="95" t="s">
        <v>118</v>
      </c>
      <c r="C3" s="95"/>
      <c r="D3" s="95"/>
      <c r="E3" s="95"/>
      <c r="F3" s="93"/>
      <c r="G3" s="95" t="s">
        <v>118</v>
      </c>
      <c r="H3" s="95"/>
      <c r="I3" s="95"/>
      <c r="J3" s="95"/>
    </row>
    <row r="4" spans="1:10" ht="24" customHeight="1" x14ac:dyDescent="0.25">
      <c r="A4" s="101"/>
      <c r="B4" s="10" t="s">
        <v>103</v>
      </c>
      <c r="C4" s="10" t="s">
        <v>104</v>
      </c>
      <c r="D4" s="10" t="s">
        <v>105</v>
      </c>
      <c r="E4" s="10" t="s">
        <v>106</v>
      </c>
      <c r="F4" s="10" t="s">
        <v>55</v>
      </c>
      <c r="G4" s="10" t="s">
        <v>78</v>
      </c>
      <c r="H4" s="10" t="s">
        <v>79</v>
      </c>
      <c r="I4" s="10" t="s">
        <v>80</v>
      </c>
      <c r="J4" s="9" t="s">
        <v>55</v>
      </c>
    </row>
    <row r="5" spans="1:10" ht="12" customHeight="1" x14ac:dyDescent="0.25">
      <c r="A5" s="1"/>
      <c r="B5" s="89" t="str">
        <f>REPT("-",101)&amp;" Number "&amp;REPT("-",101)</f>
        <v>----------------------------------------------------------------------------------------------------- Number -----------------------------------------------------------------------------------------------------</v>
      </c>
      <c r="C5" s="89"/>
      <c r="D5" s="89"/>
      <c r="E5" s="89"/>
      <c r="F5" s="89"/>
      <c r="G5" s="89"/>
      <c r="H5" s="89"/>
      <c r="I5" s="89"/>
      <c r="J5" s="89"/>
    </row>
    <row r="6" spans="1:10" ht="12" customHeight="1" x14ac:dyDescent="0.25">
      <c r="A6" s="3" t="s">
        <v>423</v>
      </c>
    </row>
    <row r="7" spans="1:10" ht="12" customHeight="1" x14ac:dyDescent="0.25">
      <c r="A7" s="2" t="str">
        <f>"Oct "&amp;RIGHT(A6,4)-1</f>
        <v>Oct 2023</v>
      </c>
      <c r="B7" s="11">
        <v>1917992</v>
      </c>
      <c r="C7" s="11">
        <v>2370148</v>
      </c>
      <c r="D7" s="11">
        <v>95074</v>
      </c>
      <c r="E7" s="11">
        <v>1691488</v>
      </c>
      <c r="F7" s="11">
        <v>6074702</v>
      </c>
      <c r="G7" s="11">
        <v>5816679</v>
      </c>
      <c r="H7" s="11">
        <v>46343</v>
      </c>
      <c r="I7" s="11">
        <v>211680</v>
      </c>
      <c r="J7" s="11">
        <f t="shared" ref="J7:J20" si="0">IF(ISBLANK(F7),"",F7)</f>
        <v>6074702</v>
      </c>
    </row>
    <row r="8" spans="1:10" ht="12" customHeight="1" x14ac:dyDescent="0.25">
      <c r="A8" s="2" t="str">
        <f>"Nov "&amp;RIGHT(A6,4)-1</f>
        <v>Nov 2023</v>
      </c>
      <c r="B8" s="11">
        <v>1846242</v>
      </c>
      <c r="C8" s="11">
        <v>2263227</v>
      </c>
      <c r="D8" s="11">
        <v>94943</v>
      </c>
      <c r="E8" s="11">
        <v>1610480</v>
      </c>
      <c r="F8" s="11">
        <v>5814892</v>
      </c>
      <c r="G8" s="11">
        <v>5575002</v>
      </c>
      <c r="H8" s="11">
        <v>44347</v>
      </c>
      <c r="I8" s="11">
        <v>195543</v>
      </c>
      <c r="J8" s="11">
        <f t="shared" si="0"/>
        <v>5814892</v>
      </c>
    </row>
    <row r="9" spans="1:10" ht="12" customHeight="1" x14ac:dyDescent="0.25">
      <c r="A9" s="2" t="str">
        <f>"Dec "&amp;RIGHT(A6,4)-1</f>
        <v>Dec 2023</v>
      </c>
      <c r="B9" s="11">
        <v>1754894</v>
      </c>
      <c r="C9" s="11">
        <v>2141724</v>
      </c>
      <c r="D9" s="11">
        <v>92385</v>
      </c>
      <c r="E9" s="11">
        <v>1540621</v>
      </c>
      <c r="F9" s="11">
        <v>5529624</v>
      </c>
      <c r="G9" s="11">
        <v>5306341</v>
      </c>
      <c r="H9" s="11">
        <v>37409</v>
      </c>
      <c r="I9" s="11">
        <v>185874</v>
      </c>
      <c r="J9" s="11">
        <f t="shared" si="0"/>
        <v>5529624</v>
      </c>
    </row>
    <row r="10" spans="1:10" ht="12" customHeight="1" x14ac:dyDescent="0.25">
      <c r="A10" s="2" t="str">
        <f>"Jan "&amp;RIGHT(A6,4)</f>
        <v>Jan 2024</v>
      </c>
      <c r="B10" s="11">
        <v>1853888</v>
      </c>
      <c r="C10" s="11">
        <v>2275599</v>
      </c>
      <c r="D10" s="11">
        <v>95156</v>
      </c>
      <c r="E10" s="11">
        <v>1637389</v>
      </c>
      <c r="F10" s="11">
        <v>5862032</v>
      </c>
      <c r="G10" s="11">
        <v>5636561</v>
      </c>
      <c r="H10" s="11">
        <v>39452</v>
      </c>
      <c r="I10" s="11">
        <v>186019</v>
      </c>
      <c r="J10" s="11">
        <f t="shared" si="0"/>
        <v>5862032</v>
      </c>
    </row>
    <row r="11" spans="1:10" ht="12" customHeight="1" x14ac:dyDescent="0.25">
      <c r="A11" s="2" t="str">
        <f>"Feb "&amp;RIGHT(A6,4)</f>
        <v>Feb 2024</v>
      </c>
      <c r="B11" s="11">
        <v>1834167</v>
      </c>
      <c r="C11" s="11">
        <v>2252670</v>
      </c>
      <c r="D11" s="11">
        <v>92144</v>
      </c>
      <c r="E11" s="11">
        <v>1612354</v>
      </c>
      <c r="F11" s="11">
        <v>5791335</v>
      </c>
      <c r="G11" s="11">
        <v>5551161</v>
      </c>
      <c r="H11" s="11">
        <v>45128</v>
      </c>
      <c r="I11" s="11">
        <v>195046</v>
      </c>
      <c r="J11" s="11">
        <f t="shared" si="0"/>
        <v>5791335</v>
      </c>
    </row>
    <row r="12" spans="1:10" ht="12" customHeight="1" x14ac:dyDescent="0.25">
      <c r="A12" s="2" t="str">
        <f>"Mar "&amp;RIGHT(A6,4)</f>
        <v>Mar 2024</v>
      </c>
      <c r="B12" s="11">
        <v>1871300</v>
      </c>
      <c r="C12" s="11">
        <v>2286331</v>
      </c>
      <c r="D12" s="11">
        <v>93609</v>
      </c>
      <c r="E12" s="11">
        <v>1642259</v>
      </c>
      <c r="F12" s="11">
        <v>5893499</v>
      </c>
      <c r="G12" s="11">
        <v>5661049</v>
      </c>
      <c r="H12" s="11">
        <v>39938</v>
      </c>
      <c r="I12" s="11">
        <v>192512</v>
      </c>
      <c r="J12" s="11">
        <f t="shared" si="0"/>
        <v>5893499</v>
      </c>
    </row>
    <row r="13" spans="1:10" ht="12" customHeight="1" x14ac:dyDescent="0.25">
      <c r="A13" s="2" t="str">
        <f>"Apr "&amp;RIGHT(A6,4)</f>
        <v>Apr 2024</v>
      </c>
      <c r="B13" s="11">
        <v>1965457</v>
      </c>
      <c r="C13" s="11">
        <v>2409266</v>
      </c>
      <c r="D13" s="11">
        <v>95262</v>
      </c>
      <c r="E13" s="11">
        <v>1727197</v>
      </c>
      <c r="F13" s="11">
        <v>6197182</v>
      </c>
      <c r="G13" s="11">
        <v>5949833</v>
      </c>
      <c r="H13" s="11">
        <v>43475</v>
      </c>
      <c r="I13" s="11">
        <v>203874</v>
      </c>
      <c r="J13" s="11">
        <f t="shared" si="0"/>
        <v>6197182</v>
      </c>
    </row>
    <row r="14" spans="1:10" ht="12" customHeight="1" x14ac:dyDescent="0.25">
      <c r="A14" s="2" t="str">
        <f>"May "&amp;RIGHT(A6,4)</f>
        <v>May 2024</v>
      </c>
      <c r="B14" s="11">
        <v>2050603</v>
      </c>
      <c r="C14" s="11">
        <v>2502777</v>
      </c>
      <c r="D14" s="11">
        <v>99925</v>
      </c>
      <c r="E14" s="11">
        <v>1782084</v>
      </c>
      <c r="F14" s="11">
        <v>6435389</v>
      </c>
      <c r="G14" s="11">
        <v>6166150</v>
      </c>
      <c r="H14" s="11">
        <v>45633</v>
      </c>
      <c r="I14" s="11">
        <v>223606</v>
      </c>
      <c r="J14" s="11">
        <f t="shared" si="0"/>
        <v>6435389</v>
      </c>
    </row>
    <row r="15" spans="1:10" ht="12" customHeight="1" x14ac:dyDescent="0.25">
      <c r="A15" s="2" t="str">
        <f>"Jun "&amp;RIGHT(A6,4)</f>
        <v>Jun 2024</v>
      </c>
      <c r="B15" s="11">
        <v>1848231</v>
      </c>
      <c r="C15" s="11">
        <v>2250160</v>
      </c>
      <c r="D15" s="11">
        <v>88379</v>
      </c>
      <c r="E15" s="11">
        <v>1605002</v>
      </c>
      <c r="F15" s="11">
        <v>5791772</v>
      </c>
      <c r="G15" s="11">
        <v>5568293</v>
      </c>
      <c r="H15" s="11">
        <v>37854</v>
      </c>
      <c r="I15" s="11">
        <v>185625</v>
      </c>
      <c r="J15" s="11">
        <f t="shared" si="0"/>
        <v>5791772</v>
      </c>
    </row>
    <row r="16" spans="1:10" ht="12" customHeight="1" x14ac:dyDescent="0.25">
      <c r="A16" s="2" t="str">
        <f>"Jul "&amp;RIGHT(A6,4)</f>
        <v>Jul 2024</v>
      </c>
      <c r="B16" s="11">
        <v>2078603</v>
      </c>
      <c r="C16" s="11">
        <v>2522773</v>
      </c>
      <c r="D16" s="11">
        <v>99559</v>
      </c>
      <c r="E16" s="11">
        <v>1809471</v>
      </c>
      <c r="F16" s="11">
        <v>6510406</v>
      </c>
      <c r="G16" s="11">
        <v>6264729</v>
      </c>
      <c r="H16" s="11">
        <v>43011</v>
      </c>
      <c r="I16" s="11">
        <v>202666</v>
      </c>
      <c r="J16" s="11">
        <f t="shared" si="0"/>
        <v>6510406</v>
      </c>
    </row>
    <row r="17" spans="1:10" ht="12" customHeight="1" x14ac:dyDescent="0.25">
      <c r="A17" s="2" t="str">
        <f>"Aug "&amp;RIGHT(A6,4)</f>
        <v>Aug 2024</v>
      </c>
      <c r="B17" s="11">
        <v>2055343</v>
      </c>
      <c r="C17" s="11">
        <v>2502476</v>
      </c>
      <c r="D17" s="11">
        <v>98505</v>
      </c>
      <c r="E17" s="11">
        <v>1796647</v>
      </c>
      <c r="F17" s="11">
        <v>6452971</v>
      </c>
      <c r="G17" s="11">
        <v>6198552</v>
      </c>
      <c r="H17" s="11">
        <v>50655</v>
      </c>
      <c r="I17" s="11">
        <v>203764</v>
      </c>
      <c r="J17" s="11">
        <f t="shared" si="0"/>
        <v>6452971</v>
      </c>
    </row>
    <row r="18" spans="1:10" ht="12" customHeight="1" x14ac:dyDescent="0.25">
      <c r="A18" s="2" t="str">
        <f>"Sep "&amp;RIGHT(A6,4)</f>
        <v>Sep 2024</v>
      </c>
      <c r="B18" s="11">
        <v>1929644</v>
      </c>
      <c r="C18" s="11">
        <v>2347680</v>
      </c>
      <c r="D18" s="11">
        <v>95012</v>
      </c>
      <c r="E18" s="11">
        <v>1691258</v>
      </c>
      <c r="F18" s="11">
        <v>6063594</v>
      </c>
      <c r="G18" s="11">
        <v>5833401</v>
      </c>
      <c r="H18" s="11">
        <v>39863</v>
      </c>
      <c r="I18" s="11">
        <v>190330</v>
      </c>
      <c r="J18" s="11">
        <f t="shared" si="0"/>
        <v>6063594</v>
      </c>
    </row>
    <row r="19" spans="1:10" ht="12" customHeight="1" x14ac:dyDescent="0.25">
      <c r="A19" s="12" t="s">
        <v>55</v>
      </c>
      <c r="B19" s="13">
        <v>23006364</v>
      </c>
      <c r="C19" s="13">
        <v>28124831</v>
      </c>
      <c r="D19" s="13">
        <v>1139953</v>
      </c>
      <c r="E19" s="13">
        <v>20146250</v>
      </c>
      <c r="F19" s="13">
        <v>72417398</v>
      </c>
      <c r="G19" s="13">
        <v>69527751</v>
      </c>
      <c r="H19" s="13">
        <v>513108</v>
      </c>
      <c r="I19" s="13">
        <v>2376539</v>
      </c>
      <c r="J19" s="13">
        <f t="shared" si="0"/>
        <v>72417398</v>
      </c>
    </row>
    <row r="20" spans="1:10" ht="12" customHeight="1" x14ac:dyDescent="0.25">
      <c r="A20" s="14" t="s">
        <v>424</v>
      </c>
      <c r="B20" s="15">
        <v>23006364</v>
      </c>
      <c r="C20" s="15">
        <v>28124831</v>
      </c>
      <c r="D20" s="15">
        <v>1139953</v>
      </c>
      <c r="E20" s="15">
        <v>20146250</v>
      </c>
      <c r="F20" s="15">
        <v>72417398</v>
      </c>
      <c r="G20" s="15">
        <v>69527751</v>
      </c>
      <c r="H20" s="15">
        <v>513108</v>
      </c>
      <c r="I20" s="15">
        <v>2376539</v>
      </c>
      <c r="J20" s="15">
        <f t="shared" si="0"/>
        <v>72417398</v>
      </c>
    </row>
    <row r="21" spans="1:10" ht="12" customHeight="1" x14ac:dyDescent="0.25">
      <c r="A21" s="3" t="str">
        <f>"FY "&amp;RIGHT(A6,4)+1</f>
        <v>FY 2025</v>
      </c>
    </row>
    <row r="22" spans="1:10" ht="12" customHeight="1" x14ac:dyDescent="0.25">
      <c r="A22" s="2" t="str">
        <f>"Oct "&amp;RIGHT(A6,4)</f>
        <v>Oct 2024</v>
      </c>
      <c r="B22" s="11">
        <v>2154359</v>
      </c>
      <c r="C22" s="11">
        <v>2606125</v>
      </c>
      <c r="D22" s="11">
        <v>101173</v>
      </c>
      <c r="E22" s="11">
        <v>1890725</v>
      </c>
      <c r="F22" s="11">
        <v>6752382</v>
      </c>
      <c r="G22" s="11">
        <v>6500867</v>
      </c>
      <c r="H22" s="11">
        <v>42942</v>
      </c>
      <c r="I22" s="11">
        <v>208573</v>
      </c>
      <c r="J22" s="11">
        <f t="shared" ref="J22:J35" si="1">IF(ISBLANK(F22),"",F22)</f>
        <v>6752382</v>
      </c>
    </row>
    <row r="23" spans="1:10" ht="12" customHeight="1" x14ac:dyDescent="0.25">
      <c r="A23" s="2" t="str">
        <f>"Nov "&amp;RIGHT(A6,4)</f>
        <v>Nov 2024</v>
      </c>
      <c r="B23" s="11">
        <v>1934141</v>
      </c>
      <c r="C23" s="11">
        <v>2324980</v>
      </c>
      <c r="D23" s="11">
        <v>95083</v>
      </c>
      <c r="E23" s="11">
        <v>1687360</v>
      </c>
      <c r="F23" s="11">
        <v>6041564</v>
      </c>
      <c r="G23" s="11">
        <v>5818770</v>
      </c>
      <c r="H23" s="11">
        <v>42571</v>
      </c>
      <c r="I23" s="11">
        <v>180223</v>
      </c>
      <c r="J23" s="11">
        <f t="shared" si="1"/>
        <v>6041564</v>
      </c>
    </row>
    <row r="24" spans="1:10" ht="12" customHeight="1" x14ac:dyDescent="0.25">
      <c r="A24" s="2" t="str">
        <f>"Dec "&amp;RIGHT(A6,4)</f>
        <v>Dec 2024</v>
      </c>
      <c r="B24" s="11">
        <v>1989727</v>
      </c>
      <c r="C24" s="11">
        <v>2392094</v>
      </c>
      <c r="D24" s="11">
        <v>98760</v>
      </c>
      <c r="E24" s="11">
        <v>1743253</v>
      </c>
      <c r="F24" s="11">
        <v>6223834</v>
      </c>
      <c r="G24" s="11">
        <v>6005992</v>
      </c>
      <c r="H24" s="11">
        <v>36026</v>
      </c>
      <c r="I24" s="11">
        <v>181816</v>
      </c>
      <c r="J24" s="11">
        <f t="shared" si="1"/>
        <v>6223834</v>
      </c>
    </row>
    <row r="25" spans="1:10" ht="12" customHeight="1" x14ac:dyDescent="0.25">
      <c r="A25" s="2" t="str">
        <f>"Jan "&amp;RIGHT(A6,4)+1</f>
        <v>Jan 2025</v>
      </c>
      <c r="B25" s="11">
        <v>2030976</v>
      </c>
      <c r="C25" s="11">
        <v>2447358</v>
      </c>
      <c r="D25" s="11">
        <v>99629</v>
      </c>
      <c r="E25" s="11">
        <v>1777756</v>
      </c>
      <c r="F25" s="11">
        <v>6355719</v>
      </c>
      <c r="G25" s="11">
        <v>6128360</v>
      </c>
      <c r="H25" s="11">
        <v>40355</v>
      </c>
      <c r="I25" s="11">
        <v>187004</v>
      </c>
      <c r="J25" s="11">
        <f t="shared" si="1"/>
        <v>6355719</v>
      </c>
    </row>
    <row r="26" spans="1:10" ht="12" customHeight="1" x14ac:dyDescent="0.25">
      <c r="A26" s="2" t="str">
        <f>"Feb "&amp;RIGHT(A6,4)+1</f>
        <v>Feb 2025</v>
      </c>
      <c r="B26" s="11">
        <v>1886265</v>
      </c>
      <c r="C26" s="11">
        <v>2275454</v>
      </c>
      <c r="D26" s="11">
        <v>90029</v>
      </c>
      <c r="E26" s="11">
        <v>1658947</v>
      </c>
      <c r="F26" s="11">
        <v>5910695</v>
      </c>
      <c r="G26" s="11">
        <v>5693832</v>
      </c>
      <c r="H26" s="11">
        <v>36441</v>
      </c>
      <c r="I26" s="11">
        <v>180422</v>
      </c>
      <c r="J26" s="11">
        <f t="shared" si="1"/>
        <v>5910695</v>
      </c>
    </row>
    <row r="27" spans="1:10" ht="12" customHeight="1" x14ac:dyDescent="0.25">
      <c r="A27" s="2" t="str">
        <f>"Mar "&amp;RIGHT(A6,4)+1</f>
        <v>Mar 2025</v>
      </c>
      <c r="B27" s="11">
        <v>2031899</v>
      </c>
      <c r="C27" s="11">
        <v>2462065</v>
      </c>
      <c r="D27" s="11">
        <v>96548</v>
      </c>
      <c r="E27" s="11">
        <v>1800105</v>
      </c>
      <c r="F27" s="11">
        <v>6390617</v>
      </c>
      <c r="G27" s="11">
        <v>6150447</v>
      </c>
      <c r="H27" s="11">
        <v>40054</v>
      </c>
      <c r="I27" s="11">
        <v>200116</v>
      </c>
      <c r="J27" s="11">
        <f t="shared" si="1"/>
        <v>6390617</v>
      </c>
    </row>
    <row r="28" spans="1:10" ht="12" customHeight="1" x14ac:dyDescent="0.25">
      <c r="A28" s="2" t="str">
        <f>"Apr "&amp;RIGHT(A6,4)+1</f>
        <v>Apr 2025</v>
      </c>
      <c r="B28" s="11">
        <v>2131569</v>
      </c>
      <c r="C28" s="11">
        <v>2576178</v>
      </c>
      <c r="D28" s="11">
        <v>93056</v>
      </c>
      <c r="E28" s="11">
        <v>1883930</v>
      </c>
      <c r="F28" s="11">
        <v>6684733</v>
      </c>
      <c r="G28" s="11">
        <v>6427389</v>
      </c>
      <c r="H28" s="11">
        <v>42408</v>
      </c>
      <c r="I28" s="11">
        <v>214936</v>
      </c>
      <c r="J28" s="11">
        <f t="shared" si="1"/>
        <v>6684733</v>
      </c>
    </row>
    <row r="29" spans="1:10" ht="12" customHeight="1" x14ac:dyDescent="0.25">
      <c r="A29" s="2" t="str">
        <f>"May "&amp;RIGHT(A6,4)+1</f>
        <v>May 2025</v>
      </c>
      <c r="B29" s="11">
        <v>2133084</v>
      </c>
      <c r="C29" s="11">
        <v>2564057</v>
      </c>
      <c r="D29" s="11">
        <v>91460</v>
      </c>
      <c r="E29" s="11">
        <v>1880596</v>
      </c>
      <c r="F29" s="11">
        <v>6669197</v>
      </c>
      <c r="G29" s="11">
        <v>6423010</v>
      </c>
      <c r="H29" s="11">
        <v>43490</v>
      </c>
      <c r="I29" s="11">
        <v>202697</v>
      </c>
      <c r="J29" s="11">
        <f t="shared" si="1"/>
        <v>6669197</v>
      </c>
    </row>
    <row r="30" spans="1:10" ht="12" customHeight="1" x14ac:dyDescent="0.25">
      <c r="A30" s="2" t="str">
        <f>"Jun "&amp;RIGHT(A6,4)+1</f>
        <v>Jun 2025</v>
      </c>
      <c r="B30" s="11">
        <v>2073553</v>
      </c>
      <c r="C30" s="11">
        <v>2500850</v>
      </c>
      <c r="D30" s="11">
        <v>86364</v>
      </c>
      <c r="E30" s="11">
        <v>1828703</v>
      </c>
      <c r="F30" s="11">
        <v>6489470</v>
      </c>
      <c r="G30" s="11">
        <v>6251013</v>
      </c>
      <c r="H30" s="11">
        <v>41268</v>
      </c>
      <c r="I30" s="11">
        <v>197189</v>
      </c>
      <c r="J30" s="11">
        <f t="shared" si="1"/>
        <v>6489470</v>
      </c>
    </row>
    <row r="31" spans="1:10" ht="12" customHeight="1" x14ac:dyDescent="0.25">
      <c r="A31" s="2" t="str">
        <f>"Jul "&amp;RIGHT(A6,4)+1</f>
        <v>Jul 2025</v>
      </c>
      <c r="B31" s="11">
        <v>2232911</v>
      </c>
      <c r="C31" s="11">
        <v>2689445</v>
      </c>
      <c r="D31" s="11">
        <v>93758</v>
      </c>
      <c r="E31" s="11">
        <v>1976876</v>
      </c>
      <c r="F31" s="11">
        <v>6992990</v>
      </c>
      <c r="G31" s="11">
        <v>6735279</v>
      </c>
      <c r="H31" s="11">
        <v>44018</v>
      </c>
      <c r="I31" s="11">
        <v>213693</v>
      </c>
      <c r="J31" s="11">
        <f t="shared" si="1"/>
        <v>6992990</v>
      </c>
    </row>
    <row r="32" spans="1:10" ht="12" customHeight="1" x14ac:dyDescent="0.25">
      <c r="A32" s="2" t="str">
        <f>"Aug "&amp;RIGHT(A6,4)+1</f>
        <v>Aug 2025</v>
      </c>
      <c r="B32" s="11">
        <v>2402561</v>
      </c>
      <c r="C32" s="11">
        <v>2879954</v>
      </c>
      <c r="D32" s="11">
        <v>86821</v>
      </c>
      <c r="E32" s="11">
        <v>2125983</v>
      </c>
      <c r="F32" s="11">
        <v>7495319</v>
      </c>
      <c r="G32" s="11">
        <v>7201141</v>
      </c>
      <c r="H32" s="11">
        <v>61368</v>
      </c>
      <c r="I32" s="11">
        <v>232810</v>
      </c>
      <c r="J32" s="11">
        <f t="shared" si="1"/>
        <v>7495319</v>
      </c>
    </row>
    <row r="33" spans="1:10" ht="12" customHeight="1" x14ac:dyDescent="0.25">
      <c r="A33" s="2" t="str">
        <f>"Sep "&amp;RIGHT(A6,4)+1</f>
        <v>Sep 2025</v>
      </c>
      <c r="B33" s="11">
        <v>2069206.5199</v>
      </c>
      <c r="C33" s="11">
        <v>2506542.2777</v>
      </c>
      <c r="D33" s="11">
        <v>91346</v>
      </c>
      <c r="E33" s="11">
        <v>1869439.8269</v>
      </c>
      <c r="F33" s="11">
        <v>6536534.6244999999</v>
      </c>
      <c r="G33" s="11">
        <v>6281079.3181999996</v>
      </c>
      <c r="H33" s="11">
        <v>49106.626199999999</v>
      </c>
      <c r="I33" s="11">
        <v>206348.6801</v>
      </c>
      <c r="J33" s="11">
        <f t="shared" si="1"/>
        <v>6536534.6244999999</v>
      </c>
    </row>
    <row r="34" spans="1:10" ht="12" customHeight="1" x14ac:dyDescent="0.25">
      <c r="A34" s="12" t="s">
        <v>55</v>
      </c>
      <c r="B34" s="13">
        <v>25070251.519900002</v>
      </c>
      <c r="C34" s="13">
        <v>30225102.2777</v>
      </c>
      <c r="D34" s="13">
        <v>1124027</v>
      </c>
      <c r="E34" s="13">
        <v>22123673.826900002</v>
      </c>
      <c r="F34" s="13">
        <v>78543054.624500006</v>
      </c>
      <c r="G34" s="13">
        <v>75617179.318200007</v>
      </c>
      <c r="H34" s="13">
        <v>520047.6262</v>
      </c>
      <c r="I34" s="13">
        <v>2405827.6801</v>
      </c>
      <c r="J34" s="13">
        <f t="shared" si="1"/>
        <v>78543054.624500006</v>
      </c>
    </row>
    <row r="35" spans="1:10" ht="12" customHeight="1" x14ac:dyDescent="0.25">
      <c r="A35" s="14" t="str">
        <f>"Total "&amp;MID(A20,7,LEN(A20)-13)&amp;" Months"</f>
        <v>Total 12 Months</v>
      </c>
      <c r="B35" s="15">
        <v>25070251.519900002</v>
      </c>
      <c r="C35" s="15">
        <v>30225102.2777</v>
      </c>
      <c r="D35" s="15">
        <v>1124027</v>
      </c>
      <c r="E35" s="15">
        <v>22123673.826900002</v>
      </c>
      <c r="F35" s="15">
        <v>78543054.624500006</v>
      </c>
      <c r="G35" s="15">
        <v>75617179.318200007</v>
      </c>
      <c r="H35" s="15">
        <v>520047.6262</v>
      </c>
      <c r="I35" s="15">
        <v>2405827.6801</v>
      </c>
      <c r="J35" s="15">
        <f t="shared" si="1"/>
        <v>78543054.624500006</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5" x14ac:dyDescent="0.25"/>
  <cols>
    <col min="1" max="1" width="12.81640625" customWidth="1"/>
    <col min="2" max="8" width="11.453125" customWidth="1"/>
  </cols>
  <sheetData>
    <row r="1" spans="1:8" ht="12" customHeight="1" x14ac:dyDescent="0.25">
      <c r="A1" s="96" t="s">
        <v>429</v>
      </c>
      <c r="B1" s="96"/>
      <c r="C1" s="96"/>
      <c r="D1" s="96"/>
      <c r="E1" s="96"/>
      <c r="F1" s="96"/>
      <c r="G1" s="96"/>
      <c r="H1" s="83">
        <v>46003</v>
      </c>
    </row>
    <row r="2" spans="1:8" ht="12" customHeight="1" x14ac:dyDescent="0.25">
      <c r="A2" s="98" t="s">
        <v>119</v>
      </c>
      <c r="B2" s="98"/>
      <c r="C2" s="98"/>
      <c r="D2" s="98"/>
      <c r="E2" s="98"/>
      <c r="F2" s="98"/>
      <c r="G2" s="98"/>
      <c r="H2" s="1"/>
    </row>
    <row r="3" spans="1:8" ht="24" customHeight="1" x14ac:dyDescent="0.25">
      <c r="A3" s="100" t="s">
        <v>50</v>
      </c>
      <c r="B3" s="92" t="s">
        <v>120</v>
      </c>
      <c r="C3" s="92" t="s">
        <v>121</v>
      </c>
      <c r="D3" s="92" t="s">
        <v>122</v>
      </c>
      <c r="E3" s="92" t="s">
        <v>109</v>
      </c>
      <c r="F3" s="92" t="s">
        <v>123</v>
      </c>
      <c r="G3" s="92" t="s">
        <v>314</v>
      </c>
      <c r="H3" s="94" t="s">
        <v>58</v>
      </c>
    </row>
    <row r="4" spans="1:8" ht="24" customHeight="1" x14ac:dyDescent="0.25">
      <c r="A4" s="101"/>
      <c r="B4" s="93"/>
      <c r="C4" s="93"/>
      <c r="D4" s="93"/>
      <c r="E4" s="93"/>
      <c r="F4" s="93"/>
      <c r="G4" s="93"/>
      <c r="H4" s="95"/>
    </row>
    <row r="5" spans="1:8" ht="12" customHeight="1" x14ac:dyDescent="0.25">
      <c r="A5" s="1"/>
      <c r="B5" s="89" t="str">
        <f>REPT("-",41)&amp;" Number "&amp;REPT("-",40)</f>
        <v>----------------------------------------- Number ----------------------------------------</v>
      </c>
      <c r="C5" s="89"/>
      <c r="D5" s="89"/>
      <c r="E5" s="89"/>
      <c r="F5" s="89" t="str">
        <f>REPT("-",30)&amp;" Dollars "&amp;REPT("-",30)</f>
        <v>------------------------------ Dollars ------------------------------</v>
      </c>
      <c r="G5" s="89"/>
      <c r="H5" s="89"/>
    </row>
    <row r="6" spans="1:8" ht="12" customHeight="1" x14ac:dyDescent="0.25">
      <c r="A6" s="3" t="s">
        <v>423</v>
      </c>
    </row>
    <row r="7" spans="1:8" ht="12" customHeight="1" x14ac:dyDescent="0.25">
      <c r="A7" s="2" t="str">
        <f>"Oct "&amp;RIGHT(A6,4)-1</f>
        <v>Oct 2023</v>
      </c>
      <c r="B7" s="11" t="s">
        <v>422</v>
      </c>
      <c r="C7" s="11" t="s">
        <v>422</v>
      </c>
      <c r="D7" s="11" t="s">
        <v>422</v>
      </c>
      <c r="E7" s="11">
        <v>6074702</v>
      </c>
      <c r="F7" s="11">
        <v>16306236.380000001</v>
      </c>
      <c r="G7" s="11">
        <v>3897.54</v>
      </c>
      <c r="H7" s="11">
        <f t="shared" ref="H7:H20" si="0">IF(ISBLANK(F7),"",F7)</f>
        <v>16306236.380000001</v>
      </c>
    </row>
    <row r="8" spans="1:8" ht="12" customHeight="1" x14ac:dyDescent="0.25">
      <c r="A8" s="2" t="str">
        <f>"Nov "&amp;RIGHT(A6,4)-1</f>
        <v>Nov 2023</v>
      </c>
      <c r="B8" s="11" t="s">
        <v>422</v>
      </c>
      <c r="C8" s="11" t="s">
        <v>422</v>
      </c>
      <c r="D8" s="11" t="s">
        <v>422</v>
      </c>
      <c r="E8" s="11">
        <v>5814892</v>
      </c>
      <c r="F8" s="11">
        <v>15635527.67</v>
      </c>
      <c r="G8" s="11">
        <v>3509.0250000000001</v>
      </c>
      <c r="H8" s="11">
        <f t="shared" si="0"/>
        <v>15635527.67</v>
      </c>
    </row>
    <row r="9" spans="1:8" ht="12" customHeight="1" x14ac:dyDescent="0.25">
      <c r="A9" s="2" t="str">
        <f>"Dec "&amp;RIGHT(A6,4)-1</f>
        <v>Dec 2023</v>
      </c>
      <c r="B9" s="11">
        <v>1603</v>
      </c>
      <c r="C9" s="11">
        <v>2323</v>
      </c>
      <c r="D9" s="11">
        <v>114127</v>
      </c>
      <c r="E9" s="11">
        <v>5529624</v>
      </c>
      <c r="F9" s="11">
        <v>14844129.24</v>
      </c>
      <c r="G9" s="11">
        <v>3018.44</v>
      </c>
      <c r="H9" s="11">
        <f t="shared" si="0"/>
        <v>14844129.24</v>
      </c>
    </row>
    <row r="10" spans="1:8" ht="12" customHeight="1" x14ac:dyDescent="0.25">
      <c r="A10" s="2" t="str">
        <f>"Jan "&amp;RIGHT(A6,4)</f>
        <v>Jan 2024</v>
      </c>
      <c r="B10" s="11" t="s">
        <v>422</v>
      </c>
      <c r="C10" s="11" t="s">
        <v>422</v>
      </c>
      <c r="D10" s="11" t="s">
        <v>422</v>
      </c>
      <c r="E10" s="11">
        <v>5862032</v>
      </c>
      <c r="F10" s="11">
        <v>15768426.74</v>
      </c>
      <c r="G10" s="11">
        <v>3038.2049999999999</v>
      </c>
      <c r="H10" s="11">
        <f t="shared" si="0"/>
        <v>15768426.74</v>
      </c>
    </row>
    <row r="11" spans="1:8" ht="12" customHeight="1" x14ac:dyDescent="0.25">
      <c r="A11" s="2" t="str">
        <f>"Feb "&amp;RIGHT(A6,4)</f>
        <v>Feb 2024</v>
      </c>
      <c r="B11" s="11" t="s">
        <v>422</v>
      </c>
      <c r="C11" s="11" t="s">
        <v>422</v>
      </c>
      <c r="D11" s="11" t="s">
        <v>422</v>
      </c>
      <c r="E11" s="11">
        <v>5791335</v>
      </c>
      <c r="F11" s="11">
        <v>15559225.82</v>
      </c>
      <c r="G11" s="11">
        <v>4044.7449999999999</v>
      </c>
      <c r="H11" s="11">
        <f t="shared" si="0"/>
        <v>15559225.82</v>
      </c>
    </row>
    <row r="12" spans="1:8" ht="12" customHeight="1" x14ac:dyDescent="0.25">
      <c r="A12" s="2" t="str">
        <f>"Mar "&amp;RIGHT(A6,4)</f>
        <v>Mar 2024</v>
      </c>
      <c r="B12" s="11">
        <v>1596</v>
      </c>
      <c r="C12" s="11">
        <v>2307</v>
      </c>
      <c r="D12" s="11">
        <v>117368</v>
      </c>
      <c r="E12" s="11">
        <v>5893499</v>
      </c>
      <c r="F12" s="11">
        <v>15837171.220000001</v>
      </c>
      <c r="G12" s="11">
        <v>3159.1550000000002</v>
      </c>
      <c r="H12" s="11">
        <f t="shared" si="0"/>
        <v>15837171.220000001</v>
      </c>
    </row>
    <row r="13" spans="1:8" ht="12" customHeight="1" x14ac:dyDescent="0.25">
      <c r="A13" s="2" t="str">
        <f>"Apr "&amp;RIGHT(A6,4)</f>
        <v>Apr 2024</v>
      </c>
      <c r="B13" s="11" t="s">
        <v>422</v>
      </c>
      <c r="C13" s="11" t="s">
        <v>422</v>
      </c>
      <c r="D13" s="11" t="s">
        <v>422</v>
      </c>
      <c r="E13" s="11">
        <v>6197182</v>
      </c>
      <c r="F13" s="11">
        <v>16652883.74</v>
      </c>
      <c r="G13" s="11">
        <v>3994.5949999999998</v>
      </c>
      <c r="H13" s="11">
        <f t="shared" si="0"/>
        <v>16652883.74</v>
      </c>
    </row>
    <row r="14" spans="1:8" ht="12" customHeight="1" x14ac:dyDescent="0.25">
      <c r="A14" s="2" t="str">
        <f>"May "&amp;RIGHT(A6,4)</f>
        <v>May 2024</v>
      </c>
      <c r="B14" s="11" t="s">
        <v>422</v>
      </c>
      <c r="C14" s="11" t="s">
        <v>422</v>
      </c>
      <c r="D14" s="11" t="s">
        <v>422</v>
      </c>
      <c r="E14" s="11">
        <v>6435389</v>
      </c>
      <c r="F14" s="11">
        <v>17283029.93</v>
      </c>
      <c r="G14" s="11">
        <v>3997.5450000000001</v>
      </c>
      <c r="H14" s="11">
        <f t="shared" si="0"/>
        <v>17283029.93</v>
      </c>
    </row>
    <row r="15" spans="1:8" ht="12" customHeight="1" x14ac:dyDescent="0.25">
      <c r="A15" s="2" t="str">
        <f>"Jun "&amp;RIGHT(A6,4)</f>
        <v>Jun 2024</v>
      </c>
      <c r="B15" s="11">
        <v>1590</v>
      </c>
      <c r="C15" s="11">
        <v>2300</v>
      </c>
      <c r="D15" s="11">
        <v>118344</v>
      </c>
      <c r="E15" s="11">
        <v>5791772</v>
      </c>
      <c r="F15" s="11">
        <v>15581465.68</v>
      </c>
      <c r="G15" s="11">
        <v>15964.514999999999</v>
      </c>
      <c r="H15" s="11">
        <f t="shared" si="0"/>
        <v>15581465.68</v>
      </c>
    </row>
    <row r="16" spans="1:8" ht="12" customHeight="1" x14ac:dyDescent="0.25">
      <c r="A16" s="2" t="str">
        <f>"Jul "&amp;RIGHT(A6,4)</f>
        <v>Jul 2024</v>
      </c>
      <c r="B16" s="11" t="s">
        <v>422</v>
      </c>
      <c r="C16" s="11" t="s">
        <v>422</v>
      </c>
      <c r="D16" s="11" t="s">
        <v>422</v>
      </c>
      <c r="E16" s="11">
        <v>6510406</v>
      </c>
      <c r="F16" s="11">
        <v>18220465.300000001</v>
      </c>
      <c r="G16" s="11">
        <v>17915.7</v>
      </c>
      <c r="H16" s="11">
        <f t="shared" si="0"/>
        <v>18220465.300000001</v>
      </c>
    </row>
    <row r="17" spans="1:8" ht="12" customHeight="1" x14ac:dyDescent="0.25">
      <c r="A17" s="2" t="str">
        <f>"Aug "&amp;RIGHT(A6,4)</f>
        <v>Aug 2024</v>
      </c>
      <c r="B17" s="11" t="s">
        <v>422</v>
      </c>
      <c r="C17" s="11" t="s">
        <v>422</v>
      </c>
      <c r="D17" s="11" t="s">
        <v>422</v>
      </c>
      <c r="E17" s="11">
        <v>6452971</v>
      </c>
      <c r="F17" s="11">
        <v>18052783.309999999</v>
      </c>
      <c r="G17" s="11">
        <v>20360.400000000001</v>
      </c>
      <c r="H17" s="11">
        <f t="shared" si="0"/>
        <v>18052783.309999999</v>
      </c>
    </row>
    <row r="18" spans="1:8" ht="12" customHeight="1" x14ac:dyDescent="0.25">
      <c r="A18" s="2" t="str">
        <f>"Sep "&amp;RIGHT(A6,4)</f>
        <v>Sep 2024</v>
      </c>
      <c r="B18" s="11">
        <v>1597</v>
      </c>
      <c r="C18" s="11">
        <v>2295</v>
      </c>
      <c r="D18" s="11">
        <v>120720</v>
      </c>
      <c r="E18" s="11">
        <v>6063594</v>
      </c>
      <c r="F18" s="11">
        <v>16964059.800000001</v>
      </c>
      <c r="G18" s="11">
        <v>19058.7</v>
      </c>
      <c r="H18" s="11">
        <f t="shared" si="0"/>
        <v>16964059.800000001</v>
      </c>
    </row>
    <row r="19" spans="1:8" ht="12" customHeight="1" x14ac:dyDescent="0.25">
      <c r="A19" s="12" t="s">
        <v>55</v>
      </c>
      <c r="B19" s="13">
        <v>1596.5</v>
      </c>
      <c r="C19" s="13">
        <v>2306.25</v>
      </c>
      <c r="D19" s="13">
        <v>117639.75</v>
      </c>
      <c r="E19" s="13">
        <v>72417398</v>
      </c>
      <c r="F19" s="13">
        <v>196705404.83000001</v>
      </c>
      <c r="G19" s="13">
        <v>101958.565</v>
      </c>
      <c r="H19" s="13">
        <f t="shared" si="0"/>
        <v>196705404.83000001</v>
      </c>
    </row>
    <row r="20" spans="1:8" ht="12" customHeight="1" x14ac:dyDescent="0.25">
      <c r="A20" s="14" t="s">
        <v>424</v>
      </c>
      <c r="B20" s="15">
        <v>1596.5</v>
      </c>
      <c r="C20" s="15">
        <v>2306.25</v>
      </c>
      <c r="D20" s="15">
        <v>117639.75</v>
      </c>
      <c r="E20" s="15">
        <v>72417398</v>
      </c>
      <c r="F20" s="15">
        <v>196705404.83000001</v>
      </c>
      <c r="G20" s="15">
        <v>101958.565</v>
      </c>
      <c r="H20" s="15">
        <f t="shared" si="0"/>
        <v>196705404.83000001</v>
      </c>
    </row>
    <row r="21" spans="1:8" ht="12" customHeight="1" x14ac:dyDescent="0.25">
      <c r="A21" s="3" t="str">
        <f>"FY "&amp;RIGHT(A6,4)+1</f>
        <v>FY 2025</v>
      </c>
    </row>
    <row r="22" spans="1:8" ht="12" customHeight="1" x14ac:dyDescent="0.25">
      <c r="A22" s="2" t="str">
        <f>"Oct "&amp;RIGHT(A6,4)</f>
        <v>Oct 2024</v>
      </c>
      <c r="B22" s="11" t="s">
        <v>422</v>
      </c>
      <c r="C22" s="11" t="s">
        <v>422</v>
      </c>
      <c r="D22" s="11" t="s">
        <v>422</v>
      </c>
      <c r="E22" s="11">
        <v>6752382</v>
      </c>
      <c r="F22" s="11">
        <v>18865759.390000001</v>
      </c>
      <c r="G22" s="11">
        <v>4569.3</v>
      </c>
      <c r="H22" s="11">
        <f t="shared" ref="H22:H35" si="1">IF(ISBLANK(F22),"",F22)</f>
        <v>18865759.390000001</v>
      </c>
    </row>
    <row r="23" spans="1:8" ht="12" customHeight="1" x14ac:dyDescent="0.25">
      <c r="A23" s="2" t="str">
        <f>"Nov "&amp;RIGHT(A6,4)</f>
        <v>Nov 2024</v>
      </c>
      <c r="B23" s="11" t="s">
        <v>422</v>
      </c>
      <c r="C23" s="11" t="s">
        <v>422</v>
      </c>
      <c r="D23" s="11" t="s">
        <v>422</v>
      </c>
      <c r="E23" s="11">
        <v>6041564</v>
      </c>
      <c r="F23" s="11">
        <v>16886654.550000001</v>
      </c>
      <c r="G23" s="11">
        <v>6621.6</v>
      </c>
      <c r="H23" s="11">
        <f t="shared" si="1"/>
        <v>16886654.550000001</v>
      </c>
    </row>
    <row r="24" spans="1:8" ht="12" customHeight="1" x14ac:dyDescent="0.25">
      <c r="A24" s="2" t="str">
        <f>"Dec "&amp;RIGHT(A6,4)</f>
        <v>Dec 2024</v>
      </c>
      <c r="B24" s="11">
        <v>1588</v>
      </c>
      <c r="C24" s="11">
        <v>2294</v>
      </c>
      <c r="D24" s="11">
        <v>123788</v>
      </c>
      <c r="E24" s="11">
        <v>6223834</v>
      </c>
      <c r="F24" s="11">
        <v>17403923.75</v>
      </c>
      <c r="G24" s="11">
        <v>3503.7</v>
      </c>
      <c r="H24" s="11">
        <f t="shared" si="1"/>
        <v>17403923.75</v>
      </c>
    </row>
    <row r="25" spans="1:8" ht="12" customHeight="1" x14ac:dyDescent="0.25">
      <c r="A25" s="2" t="str">
        <f>"Jan "&amp;RIGHT(A6,4)+1</f>
        <v>Jan 2025</v>
      </c>
      <c r="B25" s="11" t="s">
        <v>422</v>
      </c>
      <c r="C25" s="11" t="s">
        <v>422</v>
      </c>
      <c r="D25" s="11" t="s">
        <v>422</v>
      </c>
      <c r="E25" s="11">
        <v>6355719</v>
      </c>
      <c r="F25" s="11">
        <v>17780678.649999999</v>
      </c>
      <c r="G25" s="11">
        <v>3977.4</v>
      </c>
      <c r="H25" s="11">
        <f t="shared" si="1"/>
        <v>17780678.649999999</v>
      </c>
    </row>
    <row r="26" spans="1:8" ht="12" customHeight="1" x14ac:dyDescent="0.25">
      <c r="A26" s="2" t="str">
        <f>"Feb "&amp;RIGHT(A6,4)+1</f>
        <v>Feb 2025</v>
      </c>
      <c r="B26" s="11" t="s">
        <v>422</v>
      </c>
      <c r="C26" s="11" t="s">
        <v>422</v>
      </c>
      <c r="D26" s="11" t="s">
        <v>422</v>
      </c>
      <c r="E26" s="11">
        <v>5910695</v>
      </c>
      <c r="F26" s="11">
        <v>16508033.699999999</v>
      </c>
      <c r="G26" s="11">
        <v>48861</v>
      </c>
      <c r="H26" s="11">
        <f t="shared" si="1"/>
        <v>16508033.699999999</v>
      </c>
    </row>
    <row r="27" spans="1:8" ht="12" customHeight="1" x14ac:dyDescent="0.25">
      <c r="A27" s="2" t="str">
        <f>"Mar "&amp;RIGHT(A6,4)+1</f>
        <v>Mar 2025</v>
      </c>
      <c r="B27" s="11">
        <v>1599</v>
      </c>
      <c r="C27" s="11">
        <v>2298</v>
      </c>
      <c r="D27" s="11">
        <v>123172</v>
      </c>
      <c r="E27" s="11">
        <v>6390617</v>
      </c>
      <c r="F27" s="11">
        <v>17831787.940000001</v>
      </c>
      <c r="G27" s="11">
        <v>4277.7</v>
      </c>
      <c r="H27" s="11">
        <f t="shared" si="1"/>
        <v>17831787.940000001</v>
      </c>
    </row>
    <row r="28" spans="1:8" ht="12" customHeight="1" x14ac:dyDescent="0.25">
      <c r="A28" s="2" t="str">
        <f>"Apr "&amp;RIGHT(A6,4)+1</f>
        <v>Apr 2025</v>
      </c>
      <c r="B28" s="11" t="s">
        <v>422</v>
      </c>
      <c r="C28" s="11" t="s">
        <v>422</v>
      </c>
      <c r="D28" s="11" t="s">
        <v>422</v>
      </c>
      <c r="E28" s="11">
        <v>6684733</v>
      </c>
      <c r="F28" s="11">
        <v>18620459</v>
      </c>
      <c r="G28" s="11">
        <v>4626.3</v>
      </c>
      <c r="H28" s="11">
        <f t="shared" si="1"/>
        <v>18620459</v>
      </c>
    </row>
    <row r="29" spans="1:8" ht="12" customHeight="1" x14ac:dyDescent="0.25">
      <c r="A29" s="2" t="str">
        <f>"May "&amp;RIGHT(A6,4)+1</f>
        <v>May 2025</v>
      </c>
      <c r="B29" s="11" t="s">
        <v>422</v>
      </c>
      <c r="C29" s="11" t="s">
        <v>422</v>
      </c>
      <c r="D29" s="11" t="s">
        <v>422</v>
      </c>
      <c r="E29" s="11">
        <v>6669197</v>
      </c>
      <c r="F29" s="11">
        <v>18588462.760000002</v>
      </c>
      <c r="G29" s="11">
        <v>4585.5</v>
      </c>
      <c r="H29" s="11">
        <f t="shared" si="1"/>
        <v>18588462.760000002</v>
      </c>
    </row>
    <row r="30" spans="1:8" ht="12" customHeight="1" x14ac:dyDescent="0.25">
      <c r="A30" s="2" t="str">
        <f>"Jun "&amp;RIGHT(A6,4)+1</f>
        <v>Jun 2025</v>
      </c>
      <c r="B30" s="11">
        <v>1600</v>
      </c>
      <c r="C30" s="11">
        <v>2294</v>
      </c>
      <c r="D30" s="11">
        <v>124971</v>
      </c>
      <c r="E30" s="11">
        <v>6489470</v>
      </c>
      <c r="F30" s="11">
        <v>18096879.73</v>
      </c>
      <c r="G30" s="11">
        <v>4235.1000000000004</v>
      </c>
      <c r="H30" s="11">
        <f t="shared" si="1"/>
        <v>18096879.73</v>
      </c>
    </row>
    <row r="31" spans="1:8" ht="12" customHeight="1" x14ac:dyDescent="0.25">
      <c r="A31" s="2" t="str">
        <f>"Jul "&amp;RIGHT(A6,4)+1</f>
        <v>Jul 2025</v>
      </c>
      <c r="B31" s="11" t="s">
        <v>422</v>
      </c>
      <c r="C31" s="11" t="s">
        <v>422</v>
      </c>
      <c r="D31" s="11" t="s">
        <v>422</v>
      </c>
      <c r="E31" s="11">
        <v>6992990</v>
      </c>
      <c r="F31" s="11">
        <v>20231977.739999998</v>
      </c>
      <c r="G31" s="11">
        <v>4142.8149999999996</v>
      </c>
      <c r="H31" s="11">
        <f t="shared" si="1"/>
        <v>20231977.739999998</v>
      </c>
    </row>
    <row r="32" spans="1:8" ht="12" customHeight="1" x14ac:dyDescent="0.25">
      <c r="A32" s="2" t="str">
        <f>"Aug "&amp;RIGHT(A6,4)+1</f>
        <v>Aug 2025</v>
      </c>
      <c r="B32" s="11" t="s">
        <v>422</v>
      </c>
      <c r="C32" s="11" t="s">
        <v>422</v>
      </c>
      <c r="D32" s="11" t="s">
        <v>422</v>
      </c>
      <c r="E32" s="11">
        <v>7495319</v>
      </c>
      <c r="F32" s="11">
        <v>21630129.100000001</v>
      </c>
      <c r="G32" s="11">
        <v>4197.7150000000001</v>
      </c>
      <c r="H32" s="11">
        <f t="shared" si="1"/>
        <v>21630129.100000001</v>
      </c>
    </row>
    <row r="33" spans="1:8" ht="12" customHeight="1" x14ac:dyDescent="0.25">
      <c r="A33" s="2" t="str">
        <f>"Sep "&amp;RIGHT(A6,4)+1</f>
        <v>Sep 2025</v>
      </c>
      <c r="B33" s="11">
        <v>1522</v>
      </c>
      <c r="C33" s="11">
        <v>2183</v>
      </c>
      <c r="D33" s="11">
        <v>119368</v>
      </c>
      <c r="E33" s="11">
        <v>6536534.6244999999</v>
      </c>
      <c r="F33" s="11">
        <v>18857730.900400002</v>
      </c>
      <c r="G33" s="11" t="s">
        <v>422</v>
      </c>
      <c r="H33" s="11">
        <f t="shared" si="1"/>
        <v>18857730.900400002</v>
      </c>
    </row>
    <row r="34" spans="1:8" ht="12" customHeight="1" x14ac:dyDescent="0.25">
      <c r="A34" s="12" t="s">
        <v>55</v>
      </c>
      <c r="B34" s="13">
        <v>1577.25</v>
      </c>
      <c r="C34" s="13">
        <v>2267.25</v>
      </c>
      <c r="D34" s="13">
        <v>122824.75</v>
      </c>
      <c r="E34" s="13">
        <v>78543054.624500006</v>
      </c>
      <c r="F34" s="13">
        <v>221302477.21039999</v>
      </c>
      <c r="G34" s="13">
        <v>93598.13</v>
      </c>
      <c r="H34" s="13">
        <f t="shared" si="1"/>
        <v>221302477.21039999</v>
      </c>
    </row>
    <row r="35" spans="1:8" ht="12" customHeight="1" x14ac:dyDescent="0.25">
      <c r="A35" s="14" t="str">
        <f>"Total "&amp;MID(A20,7,LEN(A20)-13)&amp;" Months"</f>
        <v>Total 12 Months</v>
      </c>
      <c r="B35" s="15">
        <v>1577.25</v>
      </c>
      <c r="C35" s="15">
        <v>2267.25</v>
      </c>
      <c r="D35" s="15">
        <v>122824.75</v>
      </c>
      <c r="E35" s="15">
        <v>78543054.624500006</v>
      </c>
      <c r="F35" s="15">
        <v>221302477.21039999</v>
      </c>
      <c r="G35" s="15">
        <v>93598.13</v>
      </c>
      <c r="H35" s="15">
        <f t="shared" si="1"/>
        <v>221302477.21039999</v>
      </c>
    </row>
    <row r="36" spans="1:8" ht="12" customHeight="1" x14ac:dyDescent="0.25">
      <c r="A36" s="89"/>
      <c r="B36" s="89"/>
      <c r="C36" s="89"/>
      <c r="D36" s="89"/>
      <c r="E36" s="89"/>
      <c r="F36" s="89"/>
      <c r="G36" s="89"/>
      <c r="H36" s="89"/>
    </row>
    <row r="37" spans="1:8" ht="70" customHeight="1" x14ac:dyDescent="0.25">
      <c r="A37" s="91" t="s">
        <v>124</v>
      </c>
      <c r="B37" s="91"/>
      <c r="C37" s="91"/>
      <c r="D37" s="91"/>
      <c r="E37" s="91"/>
      <c r="F37" s="91"/>
      <c r="G37" s="91"/>
      <c r="H37" s="91"/>
    </row>
    <row r="38" spans="1:8" x14ac:dyDescent="0.25">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5" x14ac:dyDescent="0.25"/>
  <cols>
    <col min="1" max="6" width="11.453125" customWidth="1"/>
    <col min="7" max="7" width="57.1796875" customWidth="1"/>
  </cols>
  <sheetData>
    <row r="1" spans="1:7" ht="12" customHeight="1" x14ac:dyDescent="0.25">
      <c r="A1" s="96" t="s">
        <v>427</v>
      </c>
      <c r="B1" s="96"/>
      <c r="C1" s="96"/>
      <c r="D1" s="96"/>
      <c r="E1" s="96"/>
      <c r="F1" s="83">
        <v>46003</v>
      </c>
    </row>
    <row r="2" spans="1:7" ht="12" customHeight="1" x14ac:dyDescent="0.25">
      <c r="A2" s="98" t="s">
        <v>125</v>
      </c>
      <c r="B2" s="98"/>
      <c r="C2" s="98"/>
      <c r="D2" s="98"/>
      <c r="E2" s="98"/>
      <c r="F2" s="1"/>
    </row>
    <row r="3" spans="1:7" ht="24" customHeight="1" x14ac:dyDescent="0.25">
      <c r="A3" s="100" t="s">
        <v>50</v>
      </c>
      <c r="B3" s="95" t="s">
        <v>109</v>
      </c>
      <c r="C3" s="93"/>
      <c r="D3" s="92" t="s">
        <v>313</v>
      </c>
      <c r="E3" s="92" t="s">
        <v>214</v>
      </c>
      <c r="F3" s="94" t="s">
        <v>58</v>
      </c>
    </row>
    <row r="4" spans="1:7" ht="24" customHeight="1" x14ac:dyDescent="0.25">
      <c r="A4" s="101"/>
      <c r="B4" s="10" t="s">
        <v>126</v>
      </c>
      <c r="C4" s="10" t="s">
        <v>127</v>
      </c>
      <c r="D4" s="93"/>
      <c r="E4" s="93"/>
      <c r="F4" s="95"/>
    </row>
    <row r="5" spans="1:7" ht="12" customHeight="1" x14ac:dyDescent="0.25">
      <c r="A5" s="1"/>
      <c r="B5" s="116" t="str">
        <f>REPT("-",5)&amp;" Number "&amp;REPT("-",4)&amp;"   "&amp;REPT("-",43)&amp;" Dollars "&amp;REPT("-",41)</f>
        <v>----- Number ----   ------------------------------------------- Dollars -----------------------------------------</v>
      </c>
      <c r="C5" s="116"/>
      <c r="D5" s="116"/>
      <c r="E5" s="116"/>
      <c r="F5" s="116"/>
      <c r="G5" s="116"/>
    </row>
    <row r="6" spans="1:7" ht="12" customHeight="1" x14ac:dyDescent="0.25">
      <c r="A6" s="3" t="s">
        <v>423</v>
      </c>
    </row>
    <row r="7" spans="1:7" ht="12" customHeight="1" x14ac:dyDescent="0.25">
      <c r="A7" s="2" t="str">
        <f>"Oct "&amp;RIGHT(A6,4)-1</f>
        <v>Oct 2023</v>
      </c>
      <c r="B7" s="11">
        <v>160279236</v>
      </c>
      <c r="C7" s="11">
        <v>357328174.41000003</v>
      </c>
      <c r="D7" s="11">
        <v>192700.1</v>
      </c>
      <c r="E7" s="11" t="s">
        <v>422</v>
      </c>
      <c r="F7" s="11">
        <v>357520874.50999999</v>
      </c>
    </row>
    <row r="8" spans="1:7" ht="12" customHeight="1" x14ac:dyDescent="0.25">
      <c r="A8" s="2" t="str">
        <f>"Nov "&amp;RIGHT(A6,4)-1</f>
        <v>Nov 2023</v>
      </c>
      <c r="B8" s="11">
        <v>144508838</v>
      </c>
      <c r="C8" s="11">
        <v>320150139.88999999</v>
      </c>
      <c r="D8" s="11">
        <v>65527.13</v>
      </c>
      <c r="E8" s="11" t="s">
        <v>422</v>
      </c>
      <c r="F8" s="11">
        <v>320215667.01999998</v>
      </c>
    </row>
    <row r="9" spans="1:7" ht="12" customHeight="1" x14ac:dyDescent="0.25">
      <c r="A9" s="2" t="str">
        <f>"Dec "&amp;RIGHT(A6,4)-1</f>
        <v>Dec 2023</v>
      </c>
      <c r="B9" s="11">
        <v>125760546</v>
      </c>
      <c r="C9" s="11">
        <v>274535294.54000002</v>
      </c>
      <c r="D9" s="11">
        <v>43284301.219999999</v>
      </c>
      <c r="E9" s="11">
        <v>38276502</v>
      </c>
      <c r="F9" s="11">
        <v>356096097.75999999</v>
      </c>
    </row>
    <row r="10" spans="1:7" ht="12" customHeight="1" x14ac:dyDescent="0.25">
      <c r="A10" s="2" t="str">
        <f>"Jan "&amp;RIGHT(A6,4)</f>
        <v>Jan 2024</v>
      </c>
      <c r="B10" s="11">
        <v>148800296</v>
      </c>
      <c r="C10" s="11">
        <v>326545516.79000002</v>
      </c>
      <c r="D10" s="11">
        <v>146450.84</v>
      </c>
      <c r="E10" s="11" t="s">
        <v>422</v>
      </c>
      <c r="F10" s="11">
        <v>326691967.63</v>
      </c>
    </row>
    <row r="11" spans="1:7" ht="12" customHeight="1" x14ac:dyDescent="0.25">
      <c r="A11" s="2" t="str">
        <f>"Feb "&amp;RIGHT(A6,4)</f>
        <v>Feb 2024</v>
      </c>
      <c r="B11" s="11">
        <v>157330773</v>
      </c>
      <c r="C11" s="11">
        <v>350597339.06</v>
      </c>
      <c r="D11" s="11">
        <v>234992.59</v>
      </c>
      <c r="E11" s="11" t="s">
        <v>422</v>
      </c>
      <c r="F11" s="11">
        <v>350832331.64999998</v>
      </c>
    </row>
    <row r="12" spans="1:7" ht="12" customHeight="1" x14ac:dyDescent="0.25">
      <c r="A12" s="2" t="str">
        <f>"Mar "&amp;RIGHT(A6,4)</f>
        <v>Mar 2024</v>
      </c>
      <c r="B12" s="11">
        <v>153052861</v>
      </c>
      <c r="C12" s="11">
        <v>335865817.98000002</v>
      </c>
      <c r="D12" s="11">
        <v>38720444.859999999</v>
      </c>
      <c r="E12" s="11">
        <v>34733094</v>
      </c>
      <c r="F12" s="11">
        <v>409319356.83999997</v>
      </c>
    </row>
    <row r="13" spans="1:7" ht="12" customHeight="1" x14ac:dyDescent="0.25">
      <c r="A13" s="2" t="str">
        <f>"Apr "&amp;RIGHT(A6,4)</f>
        <v>Apr 2024</v>
      </c>
      <c r="B13" s="11">
        <v>167646786</v>
      </c>
      <c r="C13" s="11">
        <v>369547615.74000001</v>
      </c>
      <c r="D13" s="11">
        <v>100719.87</v>
      </c>
      <c r="E13" s="11" t="s">
        <v>422</v>
      </c>
      <c r="F13" s="11">
        <v>369648335.61000001</v>
      </c>
    </row>
    <row r="14" spans="1:7" ht="12" customHeight="1" x14ac:dyDescent="0.25">
      <c r="A14" s="2" t="str">
        <f>"May "&amp;RIGHT(A6,4)</f>
        <v>May 2024</v>
      </c>
      <c r="B14" s="11">
        <v>165985761</v>
      </c>
      <c r="C14" s="11">
        <v>359508103.12</v>
      </c>
      <c r="D14" s="11">
        <v>220320</v>
      </c>
      <c r="E14" s="11" t="s">
        <v>422</v>
      </c>
      <c r="F14" s="11">
        <v>359728423.12</v>
      </c>
    </row>
    <row r="15" spans="1:7" ht="12" customHeight="1" x14ac:dyDescent="0.25">
      <c r="A15" s="2" t="str">
        <f>"Jun "&amp;RIGHT(A6,4)</f>
        <v>Jun 2024</v>
      </c>
      <c r="B15" s="11">
        <v>117308252</v>
      </c>
      <c r="C15" s="11">
        <v>227476591.72999999</v>
      </c>
      <c r="D15" s="11">
        <v>53010982</v>
      </c>
      <c r="E15" s="11">
        <v>31889556</v>
      </c>
      <c r="F15" s="11">
        <v>312377129.73000002</v>
      </c>
    </row>
    <row r="16" spans="1:7" ht="12" customHeight="1" x14ac:dyDescent="0.25">
      <c r="A16" s="2" t="str">
        <f>"Jul "&amp;RIGHT(A6,4)</f>
        <v>Jul 2024</v>
      </c>
      <c r="B16" s="11">
        <v>118713403</v>
      </c>
      <c r="C16" s="11">
        <v>231640248.97</v>
      </c>
      <c r="D16" s="11">
        <v>64844.81</v>
      </c>
      <c r="E16" s="11" t="s">
        <v>422</v>
      </c>
      <c r="F16" s="11">
        <v>231705093.78</v>
      </c>
    </row>
    <row r="17" spans="1:6" ht="12" customHeight="1" x14ac:dyDescent="0.25">
      <c r="A17" s="2" t="str">
        <f>"Aug "&amp;RIGHT(A6,4)</f>
        <v>Aug 2024</v>
      </c>
      <c r="B17" s="11">
        <v>133599136</v>
      </c>
      <c r="C17" s="11">
        <v>285100632.31999999</v>
      </c>
      <c r="D17" s="11">
        <v>195053.39</v>
      </c>
      <c r="E17" s="11" t="s">
        <v>422</v>
      </c>
      <c r="F17" s="11">
        <v>285295685.70999998</v>
      </c>
    </row>
    <row r="18" spans="1:6" ht="12" customHeight="1" x14ac:dyDescent="0.25">
      <c r="A18" s="2" t="str">
        <f>"Sep "&amp;RIGHT(A6,4)</f>
        <v>Sep 2024</v>
      </c>
      <c r="B18" s="11">
        <v>145442903</v>
      </c>
      <c r="C18" s="11">
        <v>335998666.25999999</v>
      </c>
      <c r="D18" s="11">
        <v>47326658.270000003</v>
      </c>
      <c r="E18" s="11">
        <v>31722949</v>
      </c>
      <c r="F18" s="11">
        <v>415048273.52999997</v>
      </c>
    </row>
    <row r="19" spans="1:6" ht="12" customHeight="1" x14ac:dyDescent="0.25">
      <c r="A19" s="12" t="s">
        <v>55</v>
      </c>
      <c r="B19" s="13">
        <v>1738428791</v>
      </c>
      <c r="C19" s="13">
        <v>3774294140.8099999</v>
      </c>
      <c r="D19" s="13">
        <v>183562995.08000001</v>
      </c>
      <c r="E19" s="13">
        <v>136622101</v>
      </c>
      <c r="F19" s="13">
        <v>4094479236.8899999</v>
      </c>
    </row>
    <row r="20" spans="1:6" ht="12" customHeight="1" x14ac:dyDescent="0.25">
      <c r="A20" s="14" t="s">
        <v>424</v>
      </c>
      <c r="B20" s="15">
        <v>1738428791</v>
      </c>
      <c r="C20" s="15">
        <v>3774294140.8099999</v>
      </c>
      <c r="D20" s="15">
        <v>183562995.08000001</v>
      </c>
      <c r="E20" s="15">
        <v>136622101</v>
      </c>
      <c r="F20" s="15">
        <v>4094479236.8899999</v>
      </c>
    </row>
    <row r="21" spans="1:6" ht="12" customHeight="1" x14ac:dyDescent="0.25">
      <c r="A21" s="3" t="str">
        <f>"FY "&amp;RIGHT(A6,4)+1</f>
        <v>FY 2025</v>
      </c>
    </row>
    <row r="22" spans="1:6" ht="12" customHeight="1" x14ac:dyDescent="0.25">
      <c r="A22" s="2" t="str">
        <f>"Oct "&amp;RIGHT(A6,4)</f>
        <v>Oct 2024</v>
      </c>
      <c r="B22" s="11">
        <v>163322392</v>
      </c>
      <c r="C22" s="11">
        <v>381413236.04000002</v>
      </c>
      <c r="D22" s="11">
        <v>142358.22</v>
      </c>
      <c r="E22" s="11" t="s">
        <v>422</v>
      </c>
      <c r="F22" s="11">
        <v>381555594.25999999</v>
      </c>
    </row>
    <row r="23" spans="1:6" ht="12" customHeight="1" x14ac:dyDescent="0.25">
      <c r="A23" s="2" t="str">
        <f>"Nov "&amp;RIGHT(A6,4)</f>
        <v>Nov 2024</v>
      </c>
      <c r="B23" s="11">
        <v>135759150</v>
      </c>
      <c r="C23" s="11">
        <v>312553158.06999999</v>
      </c>
      <c r="D23" s="11">
        <v>47811.54</v>
      </c>
      <c r="E23" s="11" t="s">
        <v>422</v>
      </c>
      <c r="F23" s="11">
        <v>312600969.61000001</v>
      </c>
    </row>
    <row r="24" spans="1:6" ht="12" customHeight="1" x14ac:dyDescent="0.25">
      <c r="A24" s="2" t="str">
        <f>"Dec "&amp;RIGHT(A6,4)</f>
        <v>Dec 2024</v>
      </c>
      <c r="B24" s="11">
        <v>129514640</v>
      </c>
      <c r="C24" s="11">
        <v>296957344.70999998</v>
      </c>
      <c r="D24" s="11">
        <v>34291564.350000001</v>
      </c>
      <c r="E24" s="11">
        <v>41635598</v>
      </c>
      <c r="F24" s="11">
        <v>372884507.06</v>
      </c>
    </row>
    <row r="25" spans="1:6" ht="12" customHeight="1" x14ac:dyDescent="0.25">
      <c r="A25" s="2" t="str">
        <f>"Jan "&amp;RIGHT(A6,4)+1</f>
        <v>Jan 2025</v>
      </c>
      <c r="B25" s="11">
        <v>146407914</v>
      </c>
      <c r="C25" s="11">
        <v>336215220.92000002</v>
      </c>
      <c r="D25" s="11">
        <v>412214.21</v>
      </c>
      <c r="E25" s="11" t="s">
        <v>422</v>
      </c>
      <c r="F25" s="11">
        <v>336627435.13</v>
      </c>
    </row>
    <row r="26" spans="1:6" ht="12" customHeight="1" x14ac:dyDescent="0.25">
      <c r="A26" s="2" t="str">
        <f>"Feb "&amp;RIGHT(A6,4)+1</f>
        <v>Feb 2025</v>
      </c>
      <c r="B26" s="11">
        <v>144716706</v>
      </c>
      <c r="C26" s="11">
        <v>336430627.18000001</v>
      </c>
      <c r="D26" s="11">
        <v>283700.49</v>
      </c>
      <c r="E26" s="11" t="s">
        <v>422</v>
      </c>
      <c r="F26" s="11">
        <v>336714327.67000002</v>
      </c>
    </row>
    <row r="27" spans="1:6" ht="12" customHeight="1" x14ac:dyDescent="0.25">
      <c r="A27" s="2" t="str">
        <f>"Mar "&amp;RIGHT(A6,4)+1</f>
        <v>Mar 2025</v>
      </c>
      <c r="B27" s="11">
        <v>158038752</v>
      </c>
      <c r="C27" s="11">
        <v>363524132.94</v>
      </c>
      <c r="D27" s="11">
        <v>45291094.100000001</v>
      </c>
      <c r="E27" s="11">
        <v>32666125</v>
      </c>
      <c r="F27" s="11">
        <v>441481352.04000002</v>
      </c>
    </row>
    <row r="28" spans="1:6" ht="12" customHeight="1" x14ac:dyDescent="0.25">
      <c r="A28" s="2" t="str">
        <f>"Apr "&amp;RIGHT(A6,4)+1</f>
        <v>Apr 2025</v>
      </c>
      <c r="B28" s="11">
        <v>165255269</v>
      </c>
      <c r="C28" s="11">
        <v>378855316.77999997</v>
      </c>
      <c r="D28" s="11">
        <v>187009.91</v>
      </c>
      <c r="E28" s="11" t="s">
        <v>422</v>
      </c>
      <c r="F28" s="11">
        <v>379042326.69</v>
      </c>
    </row>
    <row r="29" spans="1:6" ht="12" customHeight="1" x14ac:dyDescent="0.25">
      <c r="A29" s="2" t="str">
        <f>"May "&amp;RIGHT(A6,4)+1</f>
        <v>May 2025</v>
      </c>
      <c r="B29" s="11">
        <v>158675445</v>
      </c>
      <c r="C29" s="11">
        <v>358758803.04000002</v>
      </c>
      <c r="D29" s="11" t="s">
        <v>422</v>
      </c>
      <c r="E29" s="11" t="s">
        <v>422</v>
      </c>
      <c r="F29" s="11">
        <v>358758803.04000002</v>
      </c>
    </row>
    <row r="30" spans="1:6" ht="12" customHeight="1" x14ac:dyDescent="0.25">
      <c r="A30" s="2" t="str">
        <f>"Jun "&amp;RIGHT(A6,4)+1</f>
        <v>Jun 2025</v>
      </c>
      <c r="B30" s="11">
        <v>123963318</v>
      </c>
      <c r="C30" s="11">
        <v>249734967.81999999</v>
      </c>
      <c r="D30" s="11">
        <v>51115444</v>
      </c>
      <c r="E30" s="11">
        <v>29838867</v>
      </c>
      <c r="F30" s="11">
        <v>330689278.81999999</v>
      </c>
    </row>
    <row r="31" spans="1:6" ht="12" customHeight="1" x14ac:dyDescent="0.25">
      <c r="A31" s="2" t="str">
        <f>"Jul "&amp;RIGHT(A6,4)+1</f>
        <v>Jul 2025</v>
      </c>
      <c r="B31" s="11">
        <v>121410422</v>
      </c>
      <c r="C31" s="11">
        <v>245979642.16</v>
      </c>
      <c r="D31" s="11">
        <v>439689.1</v>
      </c>
      <c r="E31" s="11" t="s">
        <v>422</v>
      </c>
      <c r="F31" s="11">
        <v>246419331.25999999</v>
      </c>
    </row>
    <row r="32" spans="1:6" ht="12" customHeight="1" x14ac:dyDescent="0.25">
      <c r="A32" s="2" t="str">
        <f>"Aug "&amp;RIGHT(A6,4)+1</f>
        <v>Aug 2025</v>
      </c>
      <c r="B32" s="11">
        <v>126475123</v>
      </c>
      <c r="C32" s="11">
        <v>283064697.01999998</v>
      </c>
      <c r="D32" s="11">
        <v>149834.19</v>
      </c>
      <c r="E32" s="11" t="s">
        <v>422</v>
      </c>
      <c r="F32" s="11">
        <v>283214531.20999998</v>
      </c>
    </row>
    <row r="33" spans="1:6" ht="12" customHeight="1" x14ac:dyDescent="0.25">
      <c r="A33" s="2" t="str">
        <f>"Sep "&amp;RIGHT(A6,4)+1</f>
        <v>Sep 2025</v>
      </c>
      <c r="B33" s="11">
        <v>148980472.62450001</v>
      </c>
      <c r="C33" s="11">
        <v>358456406.06040001</v>
      </c>
      <c r="D33" s="11">
        <v>41445455.240000002</v>
      </c>
      <c r="E33" s="11">
        <v>35675094.333300002</v>
      </c>
      <c r="F33" s="11">
        <v>435576955.63370001</v>
      </c>
    </row>
    <row r="34" spans="1:6" ht="12" customHeight="1" x14ac:dyDescent="0.25">
      <c r="A34" s="12" t="s">
        <v>55</v>
      </c>
      <c r="B34" s="13">
        <v>1722519603.6245</v>
      </c>
      <c r="C34" s="13">
        <v>3901943552.7403998</v>
      </c>
      <c r="D34" s="13">
        <v>173806175.34999999</v>
      </c>
      <c r="E34" s="13">
        <v>139815684.33329999</v>
      </c>
      <c r="F34" s="13">
        <v>4215565412.4236999</v>
      </c>
    </row>
    <row r="35" spans="1:6" ht="12" customHeight="1" x14ac:dyDescent="0.25">
      <c r="A35" s="14" t="str">
        <f>"Total "&amp;MID(A20,7,LEN(A20)-13)&amp;" Months"</f>
        <v>Total 12 Months</v>
      </c>
      <c r="B35" s="15">
        <v>1722519603.6245</v>
      </c>
      <c r="C35" s="15">
        <v>3901943552.7403998</v>
      </c>
      <c r="D35" s="15">
        <v>173806175.34999999</v>
      </c>
      <c r="E35" s="15">
        <v>139815684.33329999</v>
      </c>
      <c r="F35" s="15">
        <v>4215565412.4236999</v>
      </c>
    </row>
    <row r="36" spans="1:6" ht="12" customHeight="1" x14ac:dyDescent="0.25">
      <c r="A36" s="89"/>
      <c r="B36" s="89"/>
      <c r="C36" s="89"/>
      <c r="D36" s="89"/>
      <c r="E36" s="89"/>
      <c r="F36" s="89"/>
    </row>
    <row r="37" spans="1:6" ht="70" customHeight="1" x14ac:dyDescent="0.25">
      <c r="A37" s="91" t="s">
        <v>128</v>
      </c>
      <c r="B37" s="91"/>
      <c r="C37" s="91"/>
      <c r="D37" s="91"/>
      <c r="E37" s="91"/>
      <c r="F37" s="91"/>
    </row>
    <row r="38" spans="1:6" x14ac:dyDescent="0.25">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J37"/>
  <sheetViews>
    <sheetView showGridLines="0" workbookViewId="0">
      <selection sqref="A1:H1"/>
    </sheetView>
  </sheetViews>
  <sheetFormatPr defaultRowHeight="12.5" x14ac:dyDescent="0.25"/>
  <cols>
    <col min="1" max="9" width="11.453125" customWidth="1"/>
    <col min="10" max="10" width="8.90625" bestFit="1" customWidth="1"/>
  </cols>
  <sheetData>
    <row r="1" spans="1:9" ht="12" customHeight="1" x14ac:dyDescent="0.25">
      <c r="A1" s="96" t="s">
        <v>427</v>
      </c>
      <c r="B1" s="96"/>
      <c r="C1" s="96"/>
      <c r="D1" s="96"/>
      <c r="E1" s="96"/>
      <c r="F1" s="96"/>
      <c r="G1" s="96"/>
      <c r="H1" s="96"/>
      <c r="I1" s="83">
        <v>46003</v>
      </c>
    </row>
    <row r="2" spans="1:9" ht="12" customHeight="1" x14ac:dyDescent="0.25">
      <c r="A2" s="98" t="s">
        <v>215</v>
      </c>
      <c r="B2" s="98"/>
      <c r="C2" s="98"/>
      <c r="D2" s="98"/>
      <c r="E2" s="98"/>
      <c r="F2" s="98"/>
      <c r="G2" s="98"/>
      <c r="H2" s="98"/>
      <c r="I2" s="1"/>
    </row>
    <row r="3" spans="1:9" ht="24" customHeight="1" x14ac:dyDescent="0.25">
      <c r="A3" s="100" t="s">
        <v>50</v>
      </c>
      <c r="B3" s="92" t="s">
        <v>120</v>
      </c>
      <c r="C3" s="92" t="s">
        <v>121</v>
      </c>
      <c r="D3" s="92" t="s">
        <v>122</v>
      </c>
      <c r="E3" s="95" t="s">
        <v>129</v>
      </c>
      <c r="F3" s="95"/>
      <c r="G3" s="95"/>
      <c r="H3" s="95"/>
      <c r="I3" s="95"/>
    </row>
    <row r="4" spans="1:9" ht="24" customHeight="1" x14ac:dyDescent="0.25">
      <c r="A4" s="101"/>
      <c r="B4" s="93"/>
      <c r="C4" s="93"/>
      <c r="D4" s="93"/>
      <c r="E4" s="10" t="s">
        <v>103</v>
      </c>
      <c r="F4" s="10" t="s">
        <v>104</v>
      </c>
      <c r="G4" s="10" t="s">
        <v>105</v>
      </c>
      <c r="H4" s="10" t="s">
        <v>106</v>
      </c>
      <c r="I4" s="9" t="s">
        <v>55</v>
      </c>
    </row>
    <row r="5" spans="1:9" ht="12" customHeight="1" x14ac:dyDescent="0.25">
      <c r="A5" s="1"/>
      <c r="B5" s="89" t="str">
        <f>REPT("-",89)&amp;" Number "&amp;REPT("-",89)</f>
        <v>----------------------------------------------------------------------------------------- Number -----------------------------------------------------------------------------------------</v>
      </c>
      <c r="C5" s="89"/>
      <c r="D5" s="89"/>
      <c r="E5" s="89"/>
      <c r="F5" s="89"/>
      <c r="G5" s="89"/>
      <c r="H5" s="89"/>
      <c r="I5" s="89"/>
    </row>
    <row r="6" spans="1:9" ht="12" customHeight="1" x14ac:dyDescent="0.25">
      <c r="A6" s="3" t="s">
        <v>423</v>
      </c>
    </row>
    <row r="7" spans="1:9" ht="12" customHeight="1" x14ac:dyDescent="0.25">
      <c r="A7" s="2" t="str">
        <f>"Oct "&amp;RIGHT(A6,4)-1</f>
        <v>Oct 2023</v>
      </c>
      <c r="B7" s="11" t="s">
        <v>422</v>
      </c>
      <c r="C7" s="11" t="s">
        <v>422</v>
      </c>
      <c r="D7" s="11" t="s">
        <v>422</v>
      </c>
      <c r="E7" s="11">
        <v>2876</v>
      </c>
      <c r="F7" s="11">
        <v>4114</v>
      </c>
      <c r="G7" s="11">
        <v>0</v>
      </c>
      <c r="H7" s="11">
        <v>0</v>
      </c>
      <c r="I7" s="11">
        <v>6990</v>
      </c>
    </row>
    <row r="8" spans="1:9" ht="12" customHeight="1" x14ac:dyDescent="0.25">
      <c r="A8" s="2" t="str">
        <f>"Nov "&amp;RIGHT(A6,4)-1</f>
        <v>Nov 2023</v>
      </c>
      <c r="B8" s="11" t="s">
        <v>422</v>
      </c>
      <c r="C8" s="11" t="s">
        <v>422</v>
      </c>
      <c r="D8" s="11" t="s">
        <v>422</v>
      </c>
      <c r="E8" s="11">
        <v>23500</v>
      </c>
      <c r="F8" s="11">
        <v>24825</v>
      </c>
      <c r="G8" s="11">
        <v>10</v>
      </c>
      <c r="H8" s="11">
        <v>0</v>
      </c>
      <c r="I8" s="11">
        <v>48335</v>
      </c>
    </row>
    <row r="9" spans="1:9" ht="12" customHeight="1" x14ac:dyDescent="0.25">
      <c r="A9" s="2" t="str">
        <f>"Dec "&amp;RIGHT(A6,4)-1</f>
        <v>Dec 2023</v>
      </c>
      <c r="B9" s="11" t="s">
        <v>422</v>
      </c>
      <c r="C9" s="11" t="s">
        <v>422</v>
      </c>
      <c r="D9" s="11" t="s">
        <v>422</v>
      </c>
      <c r="E9" s="11">
        <v>665</v>
      </c>
      <c r="F9" s="11">
        <v>970</v>
      </c>
      <c r="G9" s="11">
        <v>0</v>
      </c>
      <c r="H9" s="11">
        <v>0</v>
      </c>
      <c r="I9" s="11">
        <v>1635</v>
      </c>
    </row>
    <row r="10" spans="1:9" ht="12" customHeight="1" x14ac:dyDescent="0.25">
      <c r="A10" s="2" t="str">
        <f>"Jan "&amp;RIGHT(A6,4)</f>
        <v>Jan 2024</v>
      </c>
      <c r="B10" s="11" t="s">
        <v>422</v>
      </c>
      <c r="C10" s="11" t="s">
        <v>422</v>
      </c>
      <c r="D10" s="11" t="s">
        <v>422</v>
      </c>
      <c r="E10" s="11">
        <v>4447</v>
      </c>
      <c r="F10" s="11">
        <v>34558</v>
      </c>
      <c r="G10" s="11">
        <v>0</v>
      </c>
      <c r="H10" s="11">
        <v>0</v>
      </c>
      <c r="I10" s="11">
        <v>39005</v>
      </c>
    </row>
    <row r="11" spans="1:9" ht="12" customHeight="1" x14ac:dyDescent="0.25">
      <c r="A11" s="2" t="str">
        <f>"Feb "&amp;RIGHT(A6,4)</f>
        <v>Feb 2024</v>
      </c>
      <c r="B11" s="11" t="s">
        <v>422</v>
      </c>
      <c r="C11" s="11" t="s">
        <v>422</v>
      </c>
      <c r="D11" s="11" t="s">
        <v>422</v>
      </c>
      <c r="E11" s="11">
        <v>949</v>
      </c>
      <c r="F11" s="11">
        <v>1209</v>
      </c>
      <c r="G11" s="11">
        <v>0</v>
      </c>
      <c r="H11" s="11">
        <v>0</v>
      </c>
      <c r="I11" s="11">
        <v>2158</v>
      </c>
    </row>
    <row r="12" spans="1:9" ht="12" customHeight="1" x14ac:dyDescent="0.25">
      <c r="A12" s="2" t="str">
        <f>"Mar "&amp;RIGHT(A6,4)</f>
        <v>Mar 2024</v>
      </c>
      <c r="B12" s="11" t="s">
        <v>422</v>
      </c>
      <c r="C12" s="11" t="s">
        <v>422</v>
      </c>
      <c r="D12" s="11" t="s">
        <v>422</v>
      </c>
      <c r="E12" s="11">
        <v>6770</v>
      </c>
      <c r="F12" s="11">
        <v>9321</v>
      </c>
      <c r="G12" s="11">
        <v>0</v>
      </c>
      <c r="H12" s="11">
        <v>0</v>
      </c>
      <c r="I12" s="11">
        <v>16091</v>
      </c>
    </row>
    <row r="13" spans="1:9" ht="12" customHeight="1" x14ac:dyDescent="0.25">
      <c r="A13" s="2" t="str">
        <f>"Apr "&amp;RIGHT(A6,4)</f>
        <v>Apr 2024</v>
      </c>
      <c r="B13" s="11" t="s">
        <v>422</v>
      </c>
      <c r="C13" s="11" t="s">
        <v>422</v>
      </c>
      <c r="D13" s="11" t="s">
        <v>422</v>
      </c>
      <c r="E13" s="11">
        <v>2911</v>
      </c>
      <c r="F13" s="11">
        <v>4740</v>
      </c>
      <c r="G13" s="11">
        <v>0</v>
      </c>
      <c r="H13" s="11">
        <v>0</v>
      </c>
      <c r="I13" s="11">
        <v>7651</v>
      </c>
    </row>
    <row r="14" spans="1:9" ht="12" customHeight="1" x14ac:dyDescent="0.25">
      <c r="A14" s="2" t="str">
        <f>"May "&amp;RIGHT(A6,4)</f>
        <v>May 2024</v>
      </c>
      <c r="B14" s="11" t="s">
        <v>422</v>
      </c>
      <c r="C14" s="11" t="s">
        <v>422</v>
      </c>
      <c r="D14" s="11" t="s">
        <v>422</v>
      </c>
      <c r="E14" s="11">
        <v>797703</v>
      </c>
      <c r="F14" s="11">
        <v>1087635</v>
      </c>
      <c r="G14" s="11">
        <v>32206</v>
      </c>
      <c r="H14" s="11">
        <v>52994</v>
      </c>
      <c r="I14" s="11">
        <v>1970538</v>
      </c>
    </row>
    <row r="15" spans="1:9" ht="12" customHeight="1" x14ac:dyDescent="0.25">
      <c r="A15" s="2" t="str">
        <f>"Jun "&amp;RIGHT(A6,4)</f>
        <v>Jun 2024</v>
      </c>
      <c r="B15" s="11" t="s">
        <v>422</v>
      </c>
      <c r="C15" s="11" t="s">
        <v>422</v>
      </c>
      <c r="D15" s="11" t="s">
        <v>422</v>
      </c>
      <c r="E15" s="11">
        <v>19662208</v>
      </c>
      <c r="F15" s="11">
        <v>28728733</v>
      </c>
      <c r="G15" s="11">
        <v>875861</v>
      </c>
      <c r="H15" s="11">
        <v>2798210</v>
      </c>
      <c r="I15" s="11">
        <v>52065012</v>
      </c>
    </row>
    <row r="16" spans="1:9" ht="12" customHeight="1" x14ac:dyDescent="0.25">
      <c r="A16" s="2" t="str">
        <f>"Jul "&amp;RIGHT(A6,4)</f>
        <v>Jul 2024</v>
      </c>
      <c r="B16" s="11">
        <v>4635</v>
      </c>
      <c r="C16" s="11">
        <v>36062</v>
      </c>
      <c r="D16" s="11">
        <v>2776122</v>
      </c>
      <c r="E16" s="11">
        <v>28943712</v>
      </c>
      <c r="F16" s="11">
        <v>39065327</v>
      </c>
      <c r="G16" s="11">
        <v>4660365</v>
      </c>
      <c r="H16" s="11">
        <v>4733668</v>
      </c>
      <c r="I16" s="11">
        <v>77403072</v>
      </c>
    </row>
    <row r="17" spans="1:10" ht="12" customHeight="1" x14ac:dyDescent="0.25">
      <c r="A17" s="2" t="str">
        <f>"Aug "&amp;RIGHT(A6,4)</f>
        <v>Aug 2024</v>
      </c>
      <c r="B17" s="11" t="s">
        <v>422</v>
      </c>
      <c r="C17" s="11" t="s">
        <v>422</v>
      </c>
      <c r="D17" s="11" t="s">
        <v>422</v>
      </c>
      <c r="E17" s="11">
        <v>10982534</v>
      </c>
      <c r="F17" s="11">
        <v>12026792</v>
      </c>
      <c r="G17" s="11">
        <v>4692260</v>
      </c>
      <c r="H17" s="11">
        <v>2281052</v>
      </c>
      <c r="I17" s="11">
        <v>29982638</v>
      </c>
    </row>
    <row r="18" spans="1:10" ht="12" customHeight="1" x14ac:dyDescent="0.25">
      <c r="A18" s="2" t="str">
        <f>"Sep "&amp;RIGHT(A6,4)</f>
        <v>Sep 2024</v>
      </c>
      <c r="B18" s="11" t="s">
        <v>422</v>
      </c>
      <c r="C18" s="11" t="s">
        <v>422</v>
      </c>
      <c r="D18" s="11" t="s">
        <v>422</v>
      </c>
      <c r="E18" s="11">
        <v>113834</v>
      </c>
      <c r="F18" s="11">
        <v>123943</v>
      </c>
      <c r="G18" s="11">
        <v>81202</v>
      </c>
      <c r="H18" s="11">
        <v>60090</v>
      </c>
      <c r="I18" s="11">
        <v>379069</v>
      </c>
    </row>
    <row r="19" spans="1:10" ht="12" customHeight="1" x14ac:dyDescent="0.25">
      <c r="A19" s="12" t="s">
        <v>55</v>
      </c>
      <c r="B19" s="13">
        <v>4635</v>
      </c>
      <c r="C19" s="13">
        <v>36062</v>
      </c>
      <c r="D19" s="13">
        <v>2776122</v>
      </c>
      <c r="E19" s="13">
        <v>60542109</v>
      </c>
      <c r="F19" s="13">
        <v>81112167</v>
      </c>
      <c r="G19" s="13">
        <v>10341904</v>
      </c>
      <c r="H19" s="13">
        <v>9926014</v>
      </c>
      <c r="I19" s="13">
        <v>161922194</v>
      </c>
    </row>
    <row r="20" spans="1:10" ht="12" customHeight="1" x14ac:dyDescent="0.25">
      <c r="A20" s="14" t="s">
        <v>424</v>
      </c>
      <c r="B20" s="15">
        <v>4635</v>
      </c>
      <c r="C20" s="15">
        <v>36062</v>
      </c>
      <c r="D20" s="15">
        <v>2776122</v>
      </c>
      <c r="E20" s="15">
        <v>60542109</v>
      </c>
      <c r="F20" s="15">
        <v>81112167</v>
      </c>
      <c r="G20" s="15">
        <v>10341904</v>
      </c>
      <c r="H20" s="15">
        <v>9926014</v>
      </c>
      <c r="I20" s="15">
        <v>161922194</v>
      </c>
    </row>
    <row r="21" spans="1:10" ht="12" customHeight="1" x14ac:dyDescent="0.25">
      <c r="A21" s="3" t="str">
        <f>"FY "&amp;RIGHT(A6,4)+1</f>
        <v>FY 2025</v>
      </c>
    </row>
    <row r="22" spans="1:10" ht="12" customHeight="1" x14ac:dyDescent="0.25">
      <c r="A22" s="2" t="str">
        <f>"Oct "&amp;RIGHT(A6,4)</f>
        <v>Oct 2024</v>
      </c>
      <c r="B22" s="11" t="s">
        <v>422</v>
      </c>
      <c r="C22" s="11" t="s">
        <v>422</v>
      </c>
      <c r="D22" s="11" t="s">
        <v>422</v>
      </c>
      <c r="E22" s="11">
        <v>67239</v>
      </c>
      <c r="F22" s="11">
        <v>79283</v>
      </c>
      <c r="G22" s="11">
        <v>275</v>
      </c>
      <c r="H22" s="11">
        <v>30</v>
      </c>
      <c r="I22" s="11">
        <v>146827</v>
      </c>
    </row>
    <row r="23" spans="1:10" ht="12" customHeight="1" x14ac:dyDescent="0.25">
      <c r="A23" s="2" t="str">
        <f>"Nov "&amp;RIGHT(A6,4)</f>
        <v>Nov 2024</v>
      </c>
      <c r="B23" s="11" t="s">
        <v>422</v>
      </c>
      <c r="C23" s="11" t="s">
        <v>422</v>
      </c>
      <c r="D23" s="11" t="s">
        <v>422</v>
      </c>
      <c r="E23" s="11">
        <v>8630</v>
      </c>
      <c r="F23" s="11">
        <v>9478</v>
      </c>
      <c r="G23" s="11">
        <v>0</v>
      </c>
      <c r="H23" s="11">
        <v>0</v>
      </c>
      <c r="I23" s="11">
        <v>18108</v>
      </c>
    </row>
    <row r="24" spans="1:10" ht="12" customHeight="1" x14ac:dyDescent="0.25">
      <c r="A24" s="2" t="str">
        <f>"Dec "&amp;RIGHT(A6,4)</f>
        <v>Dec 2024</v>
      </c>
      <c r="B24" s="11">
        <v>0</v>
      </c>
      <c r="C24" s="11">
        <v>0</v>
      </c>
      <c r="D24" s="11">
        <v>0</v>
      </c>
      <c r="E24" s="11">
        <v>380</v>
      </c>
      <c r="F24" s="11">
        <v>660</v>
      </c>
      <c r="G24" s="11">
        <v>0</v>
      </c>
      <c r="H24" s="11">
        <v>606</v>
      </c>
      <c r="I24" s="11">
        <v>1646</v>
      </c>
    </row>
    <row r="25" spans="1:10" ht="12" customHeight="1" x14ac:dyDescent="0.25">
      <c r="A25" s="2" t="str">
        <f>"Jan "&amp;RIGHT(A6,4)+1</f>
        <v>Jan 2025</v>
      </c>
      <c r="B25" s="11">
        <v>2057</v>
      </c>
      <c r="C25" s="11">
        <v>2110</v>
      </c>
      <c r="D25" s="11">
        <v>1903.8</v>
      </c>
      <c r="E25" s="11">
        <v>15803</v>
      </c>
      <c r="F25" s="11">
        <v>25128</v>
      </c>
      <c r="G25" s="11">
        <v>0</v>
      </c>
      <c r="H25" s="11">
        <v>0</v>
      </c>
      <c r="I25" s="11">
        <v>40931</v>
      </c>
    </row>
    <row r="26" spans="1:10" ht="12" customHeight="1" x14ac:dyDescent="0.25">
      <c r="A26" s="2" t="str">
        <f>"Feb "&amp;RIGHT(A6,4)+1</f>
        <v>Feb 2025</v>
      </c>
      <c r="B26" s="11">
        <v>17</v>
      </c>
      <c r="C26" s="11">
        <v>66</v>
      </c>
      <c r="D26" s="11">
        <v>3391.4</v>
      </c>
      <c r="E26" s="11">
        <v>34485</v>
      </c>
      <c r="F26" s="11">
        <v>45191</v>
      </c>
      <c r="G26" s="11">
        <v>0</v>
      </c>
      <c r="H26" s="11">
        <v>25</v>
      </c>
      <c r="I26" s="11">
        <v>79701</v>
      </c>
    </row>
    <row r="27" spans="1:10" ht="12" customHeight="1" x14ac:dyDescent="0.25">
      <c r="A27" s="2" t="str">
        <f>"Mar "&amp;RIGHT(A6,4)+1</f>
        <v>Mar 2025</v>
      </c>
      <c r="B27" s="11">
        <v>9</v>
      </c>
      <c r="C27" s="11">
        <v>28</v>
      </c>
      <c r="D27" s="11">
        <v>745.2</v>
      </c>
      <c r="E27" s="11">
        <v>33984</v>
      </c>
      <c r="F27" s="11">
        <v>37541</v>
      </c>
      <c r="G27" s="11">
        <v>0</v>
      </c>
      <c r="H27" s="11">
        <v>0</v>
      </c>
      <c r="I27" s="11">
        <v>71525</v>
      </c>
    </row>
    <row r="28" spans="1:10" ht="12" customHeight="1" x14ac:dyDescent="0.25">
      <c r="A28" s="2" t="str">
        <f>"Apr "&amp;RIGHT(A6,4)+1</f>
        <v>Apr 2025</v>
      </c>
      <c r="B28" s="11">
        <v>8</v>
      </c>
      <c r="C28" s="11">
        <v>35</v>
      </c>
      <c r="D28" s="11">
        <v>1053</v>
      </c>
      <c r="E28" s="11">
        <v>2346</v>
      </c>
      <c r="F28" s="11">
        <v>3829</v>
      </c>
      <c r="G28" s="11">
        <v>330</v>
      </c>
      <c r="H28" s="11">
        <v>0</v>
      </c>
      <c r="I28" s="11">
        <v>6505</v>
      </c>
    </row>
    <row r="29" spans="1:10" ht="12" customHeight="1" x14ac:dyDescent="0.25">
      <c r="A29" s="2" t="str">
        <f>"May "&amp;RIGHT(A6,4)+1</f>
        <v>May 2025</v>
      </c>
      <c r="B29" s="11">
        <v>671</v>
      </c>
      <c r="C29" s="11">
        <v>3054</v>
      </c>
      <c r="D29" s="11">
        <v>145729.4</v>
      </c>
      <c r="E29" s="11">
        <v>859678</v>
      </c>
      <c r="F29" s="11">
        <v>1087734</v>
      </c>
      <c r="G29" s="11">
        <v>21175</v>
      </c>
      <c r="H29" s="11">
        <v>44790</v>
      </c>
      <c r="I29" s="11">
        <v>2013377</v>
      </c>
    </row>
    <row r="30" spans="1:10" ht="12" customHeight="1" x14ac:dyDescent="0.25">
      <c r="A30" s="2" t="str">
        <f>"Jun "&amp;RIGHT(A6,4)+1</f>
        <v>Jun 2025</v>
      </c>
      <c r="B30" s="11">
        <v>4393</v>
      </c>
      <c r="C30" s="11">
        <v>35289</v>
      </c>
      <c r="D30" s="11">
        <v>1801967.5</v>
      </c>
      <c r="E30" s="11">
        <v>23486485</v>
      </c>
      <c r="F30" s="11">
        <v>31724469</v>
      </c>
      <c r="G30" s="11">
        <v>796540</v>
      </c>
      <c r="H30" s="11">
        <v>2598276</v>
      </c>
      <c r="I30" s="11">
        <v>58605770</v>
      </c>
    </row>
    <row r="31" spans="1:10" ht="12" customHeight="1" x14ac:dyDescent="0.25">
      <c r="A31" s="2" t="str">
        <f>"Jul "&amp;RIGHT(A6,4)+1</f>
        <v>Jul 2025</v>
      </c>
      <c r="B31" s="11">
        <v>4555</v>
      </c>
      <c r="C31" s="11">
        <v>35362</v>
      </c>
      <c r="D31" s="11">
        <v>1859395.5</v>
      </c>
      <c r="E31" s="11">
        <v>31960280</v>
      </c>
      <c r="F31" s="11">
        <v>43069094</v>
      </c>
      <c r="G31" s="11">
        <v>2488663</v>
      </c>
      <c r="H31" s="11">
        <v>3847214</v>
      </c>
      <c r="I31" s="11">
        <v>81365251</v>
      </c>
      <c r="J31" s="84"/>
    </row>
    <row r="32" spans="1:10" ht="12" customHeight="1" x14ac:dyDescent="0.25">
      <c r="A32" s="2" t="str">
        <f>"Aug "&amp;RIGHT(A6,4)+1</f>
        <v>Aug 2025</v>
      </c>
      <c r="B32" s="11" t="s">
        <v>422</v>
      </c>
      <c r="C32" s="11" t="s">
        <v>422</v>
      </c>
      <c r="D32" s="11" t="s">
        <v>422</v>
      </c>
      <c r="E32" s="11">
        <v>8367794</v>
      </c>
      <c r="F32" s="11">
        <v>10760837</v>
      </c>
      <c r="G32" s="11">
        <v>1508642</v>
      </c>
      <c r="H32" s="11">
        <v>785538</v>
      </c>
      <c r="I32" s="11">
        <v>21422811</v>
      </c>
    </row>
    <row r="33" spans="1:9" ht="12" customHeight="1" x14ac:dyDescent="0.25">
      <c r="A33" s="2" t="str">
        <f>"Sep "&amp;RIGHT(A6,4)+1</f>
        <v>Sep 2025</v>
      </c>
      <c r="B33" s="11" t="s">
        <v>422</v>
      </c>
      <c r="C33" s="11" t="s">
        <v>422</v>
      </c>
      <c r="D33" s="11" t="s">
        <v>422</v>
      </c>
      <c r="E33" s="11">
        <v>106376</v>
      </c>
      <c r="F33" s="11">
        <v>116933</v>
      </c>
      <c r="G33" s="11">
        <v>75526</v>
      </c>
      <c r="H33" s="11">
        <v>59777</v>
      </c>
      <c r="I33" s="11">
        <v>358612</v>
      </c>
    </row>
    <row r="34" spans="1:9" ht="12" customHeight="1" x14ac:dyDescent="0.25">
      <c r="A34" s="12" t="s">
        <v>55</v>
      </c>
      <c r="B34" s="13">
        <v>11710</v>
      </c>
      <c r="C34" s="13">
        <v>75944</v>
      </c>
      <c r="D34" s="13">
        <v>3814185.8</v>
      </c>
      <c r="E34" s="13">
        <v>64943480</v>
      </c>
      <c r="F34" s="13">
        <v>86960177</v>
      </c>
      <c r="G34" s="13">
        <v>4891151</v>
      </c>
      <c r="H34" s="13">
        <v>7336256</v>
      </c>
      <c r="I34" s="13">
        <v>164131064</v>
      </c>
    </row>
    <row r="35" spans="1:9" ht="12" customHeight="1" x14ac:dyDescent="0.25">
      <c r="A35" s="14" t="str">
        <f>"Total "&amp;MID(A20,7,LEN(A20)-13)&amp;" Months"</f>
        <v>Total 12 Months</v>
      </c>
      <c r="B35" s="15">
        <v>11710</v>
      </c>
      <c r="C35" s="15">
        <v>75944</v>
      </c>
      <c r="D35" s="15">
        <v>3814185.8</v>
      </c>
      <c r="E35" s="15">
        <v>64943480</v>
      </c>
      <c r="F35" s="15">
        <v>86960177</v>
      </c>
      <c r="G35" s="15">
        <v>4891151</v>
      </c>
      <c r="H35" s="15">
        <v>7336256</v>
      </c>
      <c r="I35" s="15">
        <v>164131064</v>
      </c>
    </row>
    <row r="36" spans="1:9" ht="12" customHeight="1" x14ac:dyDescent="0.25">
      <c r="A36" s="89"/>
      <c r="B36" s="89"/>
      <c r="C36" s="89"/>
      <c r="D36" s="89"/>
      <c r="E36" s="89"/>
      <c r="F36" s="89"/>
      <c r="G36" s="89"/>
      <c r="H36" s="89"/>
    </row>
    <row r="37" spans="1:9" ht="70" customHeight="1" x14ac:dyDescent="0.25">
      <c r="A37" s="91" t="s">
        <v>258</v>
      </c>
      <c r="B37" s="91"/>
      <c r="C37" s="91"/>
      <c r="D37" s="91"/>
      <c r="E37" s="91"/>
      <c r="F37" s="91"/>
      <c r="G37" s="91"/>
      <c r="H37" s="91"/>
      <c r="I37" s="91"/>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5" x14ac:dyDescent="0.25"/>
  <cols>
    <col min="1" max="3" width="11.453125" customWidth="1"/>
    <col min="4" max="4" width="12.453125" customWidth="1"/>
    <col min="5" max="5" width="15" customWidth="1"/>
    <col min="6" max="6" width="11.453125" customWidth="1"/>
  </cols>
  <sheetData>
    <row r="1" spans="1:6" ht="12" customHeight="1" x14ac:dyDescent="0.25">
      <c r="A1" s="96" t="s">
        <v>430</v>
      </c>
      <c r="B1" s="96"/>
      <c r="C1" s="96"/>
      <c r="D1" s="96"/>
      <c r="E1" s="96"/>
      <c r="F1" s="83">
        <v>46003</v>
      </c>
    </row>
    <row r="2" spans="1:6" ht="12" customHeight="1" x14ac:dyDescent="0.25">
      <c r="A2" s="98" t="s">
        <v>130</v>
      </c>
      <c r="B2" s="98"/>
      <c r="C2" s="98"/>
      <c r="D2" s="98"/>
      <c r="E2" s="98"/>
      <c r="F2" s="1"/>
    </row>
    <row r="3" spans="1:6" ht="24" customHeight="1" x14ac:dyDescent="0.25">
      <c r="A3" s="100" t="s">
        <v>50</v>
      </c>
      <c r="B3" s="92" t="s">
        <v>216</v>
      </c>
      <c r="C3" s="92" t="s">
        <v>312</v>
      </c>
      <c r="D3" s="92" t="s">
        <v>217</v>
      </c>
      <c r="E3" s="92" t="s">
        <v>218</v>
      </c>
      <c r="F3" s="94" t="s">
        <v>219</v>
      </c>
    </row>
    <row r="4" spans="1:6" ht="24" customHeight="1" x14ac:dyDescent="0.25">
      <c r="A4" s="101"/>
      <c r="B4" s="93"/>
      <c r="C4" s="93"/>
      <c r="D4" s="93"/>
      <c r="E4" s="93"/>
      <c r="F4" s="95"/>
    </row>
    <row r="5" spans="1:6" ht="12" customHeight="1" x14ac:dyDescent="0.25">
      <c r="A5" s="1"/>
      <c r="B5" s="89" t="str">
        <f>REPT("-",55)&amp;" Dollars "&amp;REPT("-",60)</f>
        <v>------------------------------------------------------- Dollars ------------------------------------------------------------</v>
      </c>
      <c r="C5" s="89"/>
      <c r="D5" s="89"/>
      <c r="E5" s="89"/>
      <c r="F5" s="89"/>
    </row>
    <row r="6" spans="1:6" ht="12" customHeight="1" x14ac:dyDescent="0.25">
      <c r="A6" s="3" t="s">
        <v>423</v>
      </c>
    </row>
    <row r="7" spans="1:6" ht="12" customHeight="1" x14ac:dyDescent="0.25">
      <c r="A7" s="2" t="str">
        <f>"Oct "&amp;RIGHT(A6,4)-1</f>
        <v>Oct 2023</v>
      </c>
      <c r="B7" s="11">
        <v>25822.04</v>
      </c>
      <c r="C7" s="11">
        <v>84083.87</v>
      </c>
      <c r="D7" s="11" t="s">
        <v>422</v>
      </c>
      <c r="E7" s="11" t="s">
        <v>422</v>
      </c>
      <c r="F7" s="11">
        <v>109905.91</v>
      </c>
    </row>
    <row r="8" spans="1:6" ht="12" customHeight="1" x14ac:dyDescent="0.25">
      <c r="A8" s="2" t="str">
        <f>"Nov "&amp;RIGHT(A6,4)-1</f>
        <v>Nov 2023</v>
      </c>
      <c r="B8" s="11">
        <v>171655.8</v>
      </c>
      <c r="C8" s="11">
        <v>77836.679999999993</v>
      </c>
      <c r="D8" s="11" t="s">
        <v>422</v>
      </c>
      <c r="E8" s="11" t="s">
        <v>422</v>
      </c>
      <c r="F8" s="11">
        <v>249492.48000000001</v>
      </c>
    </row>
    <row r="9" spans="1:6" ht="12" customHeight="1" x14ac:dyDescent="0.25">
      <c r="A9" s="2" t="str">
        <f>"Dec "&amp;RIGHT(A6,4)-1</f>
        <v>Dec 2023</v>
      </c>
      <c r="B9" s="11">
        <v>6054.65</v>
      </c>
      <c r="C9" s="11" t="s">
        <v>422</v>
      </c>
      <c r="D9" s="11">
        <v>18224</v>
      </c>
      <c r="E9" s="11">
        <v>3051512</v>
      </c>
      <c r="F9" s="11">
        <v>3075790.65</v>
      </c>
    </row>
    <row r="10" spans="1:6" ht="12" customHeight="1" x14ac:dyDescent="0.25">
      <c r="A10" s="2" t="str">
        <f>"Jan "&amp;RIGHT(A6,4)</f>
        <v>Jan 2024</v>
      </c>
      <c r="B10" s="11">
        <v>175165.13</v>
      </c>
      <c r="C10" s="11">
        <v>55531.23</v>
      </c>
      <c r="D10" s="11" t="s">
        <v>422</v>
      </c>
      <c r="E10" s="11" t="s">
        <v>422</v>
      </c>
      <c r="F10" s="11">
        <v>230696.36</v>
      </c>
    </row>
    <row r="11" spans="1:6" ht="12" customHeight="1" x14ac:dyDescent="0.25">
      <c r="A11" s="2" t="str">
        <f>"Feb "&amp;RIGHT(A6,4)</f>
        <v>Feb 2024</v>
      </c>
      <c r="B11" s="11">
        <v>8278.27</v>
      </c>
      <c r="C11" s="11">
        <v>110246.25</v>
      </c>
      <c r="D11" s="11" t="s">
        <v>422</v>
      </c>
      <c r="E11" s="11" t="s">
        <v>422</v>
      </c>
      <c r="F11" s="11">
        <v>118524.52</v>
      </c>
    </row>
    <row r="12" spans="1:6" ht="12" customHeight="1" x14ac:dyDescent="0.25">
      <c r="A12" s="2" t="str">
        <f>"Mar "&amp;RIGHT(A6,4)</f>
        <v>Mar 2024</v>
      </c>
      <c r="B12" s="11">
        <v>62341.82</v>
      </c>
      <c r="C12" s="11">
        <v>201265.81</v>
      </c>
      <c r="D12" s="11">
        <v>111701</v>
      </c>
      <c r="E12" s="11">
        <v>2714500</v>
      </c>
      <c r="F12" s="11">
        <v>3089808.63</v>
      </c>
    </row>
    <row r="13" spans="1:6" ht="12" customHeight="1" x14ac:dyDescent="0.25">
      <c r="A13" s="2" t="str">
        <f>"Apr "&amp;RIGHT(A6,4)</f>
        <v>Apr 2024</v>
      </c>
      <c r="B13" s="11">
        <v>30261.61</v>
      </c>
      <c r="C13" s="11">
        <v>114382.1</v>
      </c>
      <c r="D13" s="11" t="s">
        <v>422</v>
      </c>
      <c r="E13" s="11" t="s">
        <v>422</v>
      </c>
      <c r="F13" s="11">
        <v>144643.71</v>
      </c>
    </row>
    <row r="14" spans="1:6" ht="12" customHeight="1" x14ac:dyDescent="0.25">
      <c r="A14" s="2" t="str">
        <f>"May "&amp;RIGHT(A6,4)</f>
        <v>May 2024</v>
      </c>
      <c r="B14" s="11">
        <v>7524464.0499999998</v>
      </c>
      <c r="C14" s="11">
        <v>-209957.07</v>
      </c>
      <c r="D14" s="11" t="s">
        <v>422</v>
      </c>
      <c r="E14" s="11" t="s">
        <v>422</v>
      </c>
      <c r="F14" s="11">
        <v>7314506.9800000004</v>
      </c>
    </row>
    <row r="15" spans="1:6" ht="12" customHeight="1" x14ac:dyDescent="0.25">
      <c r="A15" s="2" t="str">
        <f>"Jun "&amp;RIGHT(A6,4)</f>
        <v>Jun 2024</v>
      </c>
      <c r="B15" s="11">
        <v>198890359.03</v>
      </c>
      <c r="C15" s="11">
        <v>105838.13</v>
      </c>
      <c r="D15" s="11">
        <v>7047674</v>
      </c>
      <c r="E15" s="11">
        <v>8471860</v>
      </c>
      <c r="F15" s="11">
        <v>214515731.16</v>
      </c>
    </row>
    <row r="16" spans="1:6" ht="12" customHeight="1" x14ac:dyDescent="0.25">
      <c r="A16" s="2" t="str">
        <f>"Jul "&amp;RIGHT(A6,4)</f>
        <v>Jul 2024</v>
      </c>
      <c r="B16" s="11">
        <v>292049439.26999998</v>
      </c>
      <c r="C16" s="11">
        <v>56529.38</v>
      </c>
      <c r="D16" s="11" t="s">
        <v>422</v>
      </c>
      <c r="E16" s="11" t="s">
        <v>422</v>
      </c>
      <c r="F16" s="11">
        <v>292105968.64999998</v>
      </c>
    </row>
    <row r="17" spans="1:6" ht="12" customHeight="1" x14ac:dyDescent="0.25">
      <c r="A17" s="2" t="str">
        <f>"Aug "&amp;RIGHT(A6,4)</f>
        <v>Aug 2024</v>
      </c>
      <c r="B17" s="11">
        <v>111526309.39</v>
      </c>
      <c r="C17" s="11">
        <v>43212.36</v>
      </c>
      <c r="D17" s="11" t="s">
        <v>422</v>
      </c>
      <c r="E17" s="11" t="s">
        <v>422</v>
      </c>
      <c r="F17" s="11">
        <v>111569521.75</v>
      </c>
    </row>
    <row r="18" spans="1:6" ht="12" customHeight="1" x14ac:dyDescent="0.25">
      <c r="A18" s="2" t="str">
        <f>"Sep "&amp;RIGHT(A6,4)</f>
        <v>Sep 2024</v>
      </c>
      <c r="B18" s="11">
        <v>1342873.54</v>
      </c>
      <c r="C18" s="11">
        <v>13054.93</v>
      </c>
      <c r="D18" s="11">
        <v>54206705</v>
      </c>
      <c r="E18" s="11">
        <v>7453983</v>
      </c>
      <c r="F18" s="11">
        <v>63016616.469999999</v>
      </c>
    </row>
    <row r="19" spans="1:6" ht="12" customHeight="1" x14ac:dyDescent="0.25">
      <c r="A19" s="12" t="s">
        <v>55</v>
      </c>
      <c r="B19" s="13">
        <v>611813024.60000002</v>
      </c>
      <c r="C19" s="13">
        <v>652023.67000000004</v>
      </c>
      <c r="D19" s="13">
        <v>61384304</v>
      </c>
      <c r="E19" s="13">
        <v>21691855</v>
      </c>
      <c r="F19" s="13">
        <v>695541207.26999998</v>
      </c>
    </row>
    <row r="20" spans="1:6" ht="12" customHeight="1" x14ac:dyDescent="0.25">
      <c r="A20" s="14" t="s">
        <v>424</v>
      </c>
      <c r="B20" s="15">
        <v>611813024.60000002</v>
      </c>
      <c r="C20" s="15">
        <v>652023.67000000004</v>
      </c>
      <c r="D20" s="15">
        <v>61384304</v>
      </c>
      <c r="E20" s="15">
        <v>21691855</v>
      </c>
      <c r="F20" s="15">
        <v>695541207.26999998</v>
      </c>
    </row>
    <row r="21" spans="1:6" ht="12" customHeight="1" x14ac:dyDescent="0.25">
      <c r="A21" s="3" t="str">
        <f>"FY "&amp;RIGHT(A6,4)+1</f>
        <v>FY 2025</v>
      </c>
    </row>
    <row r="22" spans="1:6" ht="12" customHeight="1" x14ac:dyDescent="0.25">
      <c r="A22" s="2" t="str">
        <f>"Oct "&amp;RIGHT(A6,4)</f>
        <v>Oct 2024</v>
      </c>
      <c r="B22" s="11">
        <v>557764.44999999995</v>
      </c>
      <c r="C22" s="11">
        <v>531.87</v>
      </c>
      <c r="D22" s="11" t="s">
        <v>422</v>
      </c>
      <c r="E22" s="11" t="s">
        <v>422</v>
      </c>
      <c r="F22" s="11">
        <v>558296.31999999995</v>
      </c>
    </row>
    <row r="23" spans="1:6" ht="12" customHeight="1" x14ac:dyDescent="0.25">
      <c r="A23" s="2" t="str">
        <f>"Nov "&amp;RIGHT(A6,4)</f>
        <v>Nov 2024</v>
      </c>
      <c r="B23" s="11">
        <v>68123.460000000006</v>
      </c>
      <c r="C23" s="11">
        <v>4450.1400000000003</v>
      </c>
      <c r="D23" s="11" t="s">
        <v>422</v>
      </c>
      <c r="E23" s="11" t="s">
        <v>422</v>
      </c>
      <c r="F23" s="11">
        <v>72573.600000000006</v>
      </c>
    </row>
    <row r="24" spans="1:6" ht="12" customHeight="1" x14ac:dyDescent="0.25">
      <c r="A24" s="2" t="str">
        <f>"Dec "&amp;RIGHT(A6,4)</f>
        <v>Dec 2024</v>
      </c>
      <c r="B24" s="11">
        <v>4811.6000000000004</v>
      </c>
      <c r="C24" s="11">
        <v>26128.080000000002</v>
      </c>
      <c r="D24" s="11">
        <v>57454</v>
      </c>
      <c r="E24" s="11">
        <v>2771845</v>
      </c>
      <c r="F24" s="11">
        <v>2860238.68</v>
      </c>
    </row>
    <row r="25" spans="1:6" ht="12" customHeight="1" x14ac:dyDescent="0.25">
      <c r="A25" s="2" t="str">
        <f>"Jan "&amp;RIGHT(A6,4)+1</f>
        <v>Jan 2025</v>
      </c>
      <c r="B25" s="11">
        <v>167282.35</v>
      </c>
      <c r="C25" s="11">
        <v>12950.1</v>
      </c>
      <c r="D25" s="11" t="s">
        <v>422</v>
      </c>
      <c r="E25" s="11" t="s">
        <v>422</v>
      </c>
      <c r="F25" s="11">
        <v>180232.45</v>
      </c>
    </row>
    <row r="26" spans="1:6" ht="12" customHeight="1" x14ac:dyDescent="0.25">
      <c r="A26" s="2" t="str">
        <f>"Feb "&amp;RIGHT(A6,4)+1</f>
        <v>Feb 2025</v>
      </c>
      <c r="B26" s="11">
        <v>317915.34000000003</v>
      </c>
      <c r="C26" s="11">
        <v>920.32</v>
      </c>
      <c r="D26" s="11" t="s">
        <v>422</v>
      </c>
      <c r="E26" s="11" t="s">
        <v>422</v>
      </c>
      <c r="F26" s="11">
        <v>318835.65999999997</v>
      </c>
    </row>
    <row r="27" spans="1:6" ht="12" customHeight="1" x14ac:dyDescent="0.25">
      <c r="A27" s="2" t="str">
        <f>"Mar "&amp;RIGHT(A6,4)+1</f>
        <v>Mar 2025</v>
      </c>
      <c r="B27" s="11">
        <v>279070.53000000003</v>
      </c>
      <c r="C27" s="11">
        <v>111307.74</v>
      </c>
      <c r="D27" s="11">
        <v>75710</v>
      </c>
      <c r="E27" s="11">
        <v>2516753</v>
      </c>
      <c r="F27" s="11">
        <v>2982841.27</v>
      </c>
    </row>
    <row r="28" spans="1:6" ht="12" customHeight="1" x14ac:dyDescent="0.25">
      <c r="A28" s="2" t="str">
        <f>"Apr "&amp;RIGHT(A6,4)+1</f>
        <v>Apr 2025</v>
      </c>
      <c r="B28" s="11">
        <v>26929.77</v>
      </c>
      <c r="C28" s="11">
        <v>359009.2</v>
      </c>
      <c r="D28" s="11" t="s">
        <v>422</v>
      </c>
      <c r="E28" s="11" t="s">
        <v>422</v>
      </c>
      <c r="F28" s="11">
        <v>385938.97</v>
      </c>
    </row>
    <row r="29" spans="1:6" ht="12" customHeight="1" x14ac:dyDescent="0.25">
      <c r="A29" s="2" t="str">
        <f>"May "&amp;RIGHT(A6,4)+1</f>
        <v>May 2025</v>
      </c>
      <c r="B29" s="11">
        <v>7909242.8300000001</v>
      </c>
      <c r="C29" s="11" t="s">
        <v>422</v>
      </c>
      <c r="D29" s="11" t="s">
        <v>422</v>
      </c>
      <c r="E29" s="11" t="s">
        <v>422</v>
      </c>
      <c r="F29" s="11">
        <v>7909242.8300000001</v>
      </c>
    </row>
    <row r="30" spans="1:6" ht="12" customHeight="1" x14ac:dyDescent="0.25">
      <c r="A30" s="2" t="str">
        <f>"Jun "&amp;RIGHT(A6,4)+1</f>
        <v>Jun 2025</v>
      </c>
      <c r="B30" s="11">
        <v>231689125.46000001</v>
      </c>
      <c r="C30" s="11" t="s">
        <v>422</v>
      </c>
      <c r="D30" s="11">
        <v>5443406</v>
      </c>
      <c r="E30" s="11">
        <v>5661734</v>
      </c>
      <c r="F30" s="11">
        <v>242794265.46000001</v>
      </c>
    </row>
    <row r="31" spans="1:6" ht="12" customHeight="1" x14ac:dyDescent="0.25">
      <c r="A31" s="2" t="str">
        <f>"Jul "&amp;RIGHT(A6,4)+1</f>
        <v>Jul 2025</v>
      </c>
      <c r="B31" s="11">
        <v>319592084.54000002</v>
      </c>
      <c r="C31" s="11">
        <v>153492.54</v>
      </c>
      <c r="D31" s="11" t="s">
        <v>422</v>
      </c>
      <c r="E31" s="11" t="s">
        <v>422</v>
      </c>
      <c r="F31" s="11">
        <v>319745577.07999998</v>
      </c>
    </row>
    <row r="32" spans="1:6" ht="12" customHeight="1" x14ac:dyDescent="0.25">
      <c r="A32" s="2" t="str">
        <f>"Aug "&amp;RIGHT(A6,4)+1</f>
        <v>Aug 2025</v>
      </c>
      <c r="B32" s="11">
        <v>85033611.239999995</v>
      </c>
      <c r="C32" s="11">
        <v>198838.65</v>
      </c>
      <c r="D32" s="11" t="s">
        <v>422</v>
      </c>
      <c r="E32" s="11" t="s">
        <v>422</v>
      </c>
      <c r="F32" s="11">
        <v>85232449.890000001</v>
      </c>
    </row>
    <row r="33" spans="1:6" ht="12" customHeight="1" x14ac:dyDescent="0.25">
      <c r="A33" s="2" t="str">
        <f>"Sep "&amp;RIGHT(A6,4)+1</f>
        <v>Sep 2025</v>
      </c>
      <c r="B33" s="11">
        <v>1308186.8500000001</v>
      </c>
      <c r="C33" s="11">
        <v>603.28</v>
      </c>
      <c r="D33" s="11">
        <v>53837120</v>
      </c>
      <c r="E33" s="11">
        <v>11798895</v>
      </c>
      <c r="F33" s="11">
        <v>66944805.130000003</v>
      </c>
    </row>
    <row r="34" spans="1:6" ht="12" customHeight="1" x14ac:dyDescent="0.25">
      <c r="A34" s="12" t="s">
        <v>55</v>
      </c>
      <c r="B34" s="13">
        <v>646954148.41999996</v>
      </c>
      <c r="C34" s="13">
        <v>868231.92</v>
      </c>
      <c r="D34" s="13">
        <v>59413690</v>
      </c>
      <c r="E34" s="13">
        <v>22749227</v>
      </c>
      <c r="F34" s="13">
        <v>729985297.34000003</v>
      </c>
    </row>
    <row r="35" spans="1:6" ht="12" customHeight="1" x14ac:dyDescent="0.25">
      <c r="A35" s="14" t="str">
        <f>"Total "&amp;MID(A20,7,LEN(A20)-13)&amp;" Months"</f>
        <v>Total 12 Months</v>
      </c>
      <c r="B35" s="15">
        <v>646954148.41999996</v>
      </c>
      <c r="C35" s="15">
        <v>868231.92</v>
      </c>
      <c r="D35" s="15">
        <v>59413690</v>
      </c>
      <c r="E35" s="15">
        <v>22749227</v>
      </c>
      <c r="F35" s="15">
        <v>729985297.34000003</v>
      </c>
    </row>
    <row r="36" spans="1:6" ht="12" customHeight="1" x14ac:dyDescent="0.25">
      <c r="A36" s="89"/>
      <c r="B36" s="89"/>
      <c r="C36" s="89"/>
      <c r="D36" s="89"/>
      <c r="E36" s="89"/>
    </row>
    <row r="37" spans="1:6" ht="84.75" customHeight="1" x14ac:dyDescent="0.25">
      <c r="A37" s="91" t="s">
        <v>325</v>
      </c>
      <c r="B37" s="91"/>
      <c r="C37" s="91"/>
      <c r="D37" s="91"/>
      <c r="E37" s="91"/>
      <c r="F37" s="91"/>
    </row>
    <row r="38" spans="1:6" x14ac:dyDescent="0.25">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5" x14ac:dyDescent="0.25"/>
  <cols>
    <col min="1" max="6" width="15.26953125" customWidth="1"/>
  </cols>
  <sheetData>
    <row r="1" spans="1:6" ht="12" customHeight="1" x14ac:dyDescent="0.25">
      <c r="A1" s="96" t="s">
        <v>427</v>
      </c>
      <c r="B1" s="96"/>
      <c r="C1" s="96"/>
      <c r="D1" s="96"/>
      <c r="E1" s="96"/>
      <c r="F1" s="83">
        <v>46003</v>
      </c>
    </row>
    <row r="2" spans="1:6" ht="12" customHeight="1" x14ac:dyDescent="0.3">
      <c r="A2" s="98" t="s">
        <v>412</v>
      </c>
      <c r="B2" s="99"/>
      <c r="C2" s="99"/>
      <c r="D2" s="99"/>
      <c r="E2" s="99"/>
      <c r="F2" s="99"/>
    </row>
    <row r="3" spans="1:6" ht="24" customHeight="1" x14ac:dyDescent="0.25">
      <c r="A3" s="100" t="s">
        <v>50</v>
      </c>
      <c r="B3" s="82" t="s">
        <v>413</v>
      </c>
      <c r="C3" s="10" t="s">
        <v>414</v>
      </c>
      <c r="D3" s="92" t="s">
        <v>415</v>
      </c>
      <c r="E3" s="92" t="s">
        <v>416</v>
      </c>
      <c r="F3" s="94" t="s">
        <v>58</v>
      </c>
    </row>
    <row r="4" spans="1:6" ht="24" customHeight="1" x14ac:dyDescent="0.25">
      <c r="A4" s="101"/>
      <c r="B4" s="10" t="s">
        <v>153</v>
      </c>
      <c r="C4" s="10" t="s">
        <v>127</v>
      </c>
      <c r="D4" s="93"/>
      <c r="E4" s="93"/>
      <c r="F4" s="95"/>
    </row>
    <row r="5" spans="1:6" ht="12" customHeight="1" x14ac:dyDescent="0.25">
      <c r="A5" s="1"/>
      <c r="B5" s="81"/>
      <c r="C5" s="89" t="str">
        <f>REPT("-",70)&amp;" Dollars "&amp;REPT("-",90)</f>
        <v>---------------------------------------------------------------------- Dollars ------------------------------------------------------------------------------------------</v>
      </c>
      <c r="D5" s="139"/>
      <c r="E5" s="139"/>
      <c r="F5" s="139"/>
    </row>
    <row r="6" spans="1:6" ht="12" customHeight="1" x14ac:dyDescent="0.25">
      <c r="A6" s="3" t="s">
        <v>423</v>
      </c>
    </row>
    <row r="7" spans="1:6" ht="12" customHeight="1" x14ac:dyDescent="0.25">
      <c r="A7" s="2" t="str">
        <f>"Oct "&amp;RIGHT(A6,4)-1</f>
        <v>Oct 2023</v>
      </c>
      <c r="B7" s="11">
        <v>0</v>
      </c>
      <c r="C7" s="11">
        <v>0</v>
      </c>
      <c r="D7" s="11" t="s">
        <v>422</v>
      </c>
      <c r="E7" s="11" t="s">
        <v>422</v>
      </c>
      <c r="F7" s="11">
        <v>0</v>
      </c>
    </row>
    <row r="8" spans="1:6" ht="12" customHeight="1" x14ac:dyDescent="0.25">
      <c r="A8" s="2" t="str">
        <f>"Nov "&amp;RIGHT(A6,4)-1</f>
        <v>Nov 2023</v>
      </c>
      <c r="B8" s="11">
        <v>0</v>
      </c>
      <c r="C8" s="11">
        <v>0</v>
      </c>
      <c r="D8" s="11" t="s">
        <v>422</v>
      </c>
      <c r="E8" s="11" t="s">
        <v>422</v>
      </c>
      <c r="F8" s="11">
        <v>0</v>
      </c>
    </row>
    <row r="9" spans="1:6" ht="12" customHeight="1" x14ac:dyDescent="0.25">
      <c r="A9" s="2" t="str">
        <f>"Dec "&amp;RIGHT(A6,4)-1</f>
        <v>Dec 2023</v>
      </c>
      <c r="B9" s="11">
        <v>0</v>
      </c>
      <c r="C9" s="11">
        <v>0</v>
      </c>
      <c r="D9" s="11">
        <v>6873568</v>
      </c>
      <c r="E9" s="11">
        <v>0</v>
      </c>
      <c r="F9" s="11">
        <v>6873568</v>
      </c>
    </row>
    <row r="10" spans="1:6" ht="12" customHeight="1" x14ac:dyDescent="0.25">
      <c r="A10" s="2" t="str">
        <f>"Jan "&amp;RIGHT(A6,4)</f>
        <v>Jan 2024</v>
      </c>
      <c r="B10" s="11">
        <v>0</v>
      </c>
      <c r="C10" s="11">
        <v>0</v>
      </c>
      <c r="D10" s="11" t="s">
        <v>422</v>
      </c>
      <c r="E10" s="11" t="s">
        <v>422</v>
      </c>
      <c r="F10" s="11">
        <v>0</v>
      </c>
    </row>
    <row r="11" spans="1:6" ht="12" customHeight="1" x14ac:dyDescent="0.25">
      <c r="A11" s="2" t="str">
        <f>"Feb "&amp;RIGHT(A6,4)</f>
        <v>Feb 2024</v>
      </c>
      <c r="B11" s="11">
        <v>0</v>
      </c>
      <c r="C11" s="11">
        <v>0</v>
      </c>
      <c r="D11" s="11" t="s">
        <v>422</v>
      </c>
      <c r="E11" s="11" t="s">
        <v>422</v>
      </c>
      <c r="F11" s="11">
        <v>0</v>
      </c>
    </row>
    <row r="12" spans="1:6" ht="12" customHeight="1" x14ac:dyDescent="0.25">
      <c r="A12" s="2" t="str">
        <f>"Mar "&amp;RIGHT(A6,4)</f>
        <v>Mar 2024</v>
      </c>
      <c r="B12" s="11">
        <v>0</v>
      </c>
      <c r="C12" s="11">
        <v>0</v>
      </c>
      <c r="D12" s="11">
        <v>1446412</v>
      </c>
      <c r="E12" s="11">
        <v>0</v>
      </c>
      <c r="F12" s="11">
        <v>1446412</v>
      </c>
    </row>
    <row r="13" spans="1:6" ht="12" customHeight="1" x14ac:dyDescent="0.25">
      <c r="A13" s="2" t="str">
        <f>"Apr "&amp;RIGHT(A6,4)</f>
        <v>Apr 2024</v>
      </c>
      <c r="B13" s="11">
        <v>0</v>
      </c>
      <c r="C13" s="11">
        <v>0</v>
      </c>
      <c r="D13" s="11" t="s">
        <v>422</v>
      </c>
      <c r="E13" s="11" t="s">
        <v>422</v>
      </c>
      <c r="F13" s="11">
        <v>0</v>
      </c>
    </row>
    <row r="14" spans="1:6" ht="12" customHeight="1" x14ac:dyDescent="0.25">
      <c r="A14" s="2" t="str">
        <f>"May "&amp;RIGHT(A6,4)</f>
        <v>May 2024</v>
      </c>
      <c r="B14" s="11">
        <v>804563</v>
      </c>
      <c r="C14" s="11">
        <v>90602301</v>
      </c>
      <c r="D14" s="11" t="s">
        <v>422</v>
      </c>
      <c r="E14" s="11" t="s">
        <v>422</v>
      </c>
      <c r="F14" s="11">
        <v>90602301</v>
      </c>
    </row>
    <row r="15" spans="1:6" ht="12" customHeight="1" x14ac:dyDescent="0.25">
      <c r="A15" s="2" t="str">
        <f>"Jun "&amp;RIGHT(A6,4)</f>
        <v>Jun 2024</v>
      </c>
      <c r="B15" s="11">
        <v>7880243</v>
      </c>
      <c r="C15" s="11">
        <v>904659379</v>
      </c>
      <c r="D15" s="11">
        <v>12534496</v>
      </c>
      <c r="E15" s="11">
        <v>0</v>
      </c>
      <c r="F15" s="11">
        <v>917193875</v>
      </c>
    </row>
    <row r="16" spans="1:6" ht="12" customHeight="1" x14ac:dyDescent="0.25">
      <c r="A16" s="2" t="str">
        <f>"Jul "&amp;RIGHT(A6,4)</f>
        <v>Jul 2024</v>
      </c>
      <c r="B16" s="11">
        <v>9434231</v>
      </c>
      <c r="C16" s="11">
        <v>1052111725</v>
      </c>
      <c r="D16" s="11" t="s">
        <v>422</v>
      </c>
      <c r="E16" s="11" t="s">
        <v>422</v>
      </c>
      <c r="F16" s="11">
        <v>1052111725</v>
      </c>
    </row>
    <row r="17" spans="1:6" ht="12" customHeight="1" x14ac:dyDescent="0.25">
      <c r="A17" s="2" t="str">
        <f>"Aug "&amp;RIGHT(A6,4)</f>
        <v>Aug 2024</v>
      </c>
      <c r="B17" s="11">
        <v>5124684</v>
      </c>
      <c r="C17" s="11">
        <v>569706645</v>
      </c>
      <c r="D17" s="11" t="s">
        <v>422</v>
      </c>
      <c r="E17" s="11" t="s">
        <v>422</v>
      </c>
      <c r="F17" s="11">
        <v>569706645</v>
      </c>
    </row>
    <row r="18" spans="1:6" ht="12" customHeight="1" x14ac:dyDescent="0.25">
      <c r="A18" s="2" t="str">
        <f>"Sep "&amp;RIGHT(A6,4)</f>
        <v>Sep 2024</v>
      </c>
      <c r="B18" s="11">
        <v>1632149</v>
      </c>
      <c r="C18" s="11">
        <v>149300297</v>
      </c>
      <c r="D18" s="11">
        <v>87851283</v>
      </c>
      <c r="E18" s="11">
        <v>2848471</v>
      </c>
      <c r="F18" s="11">
        <v>240000051</v>
      </c>
    </row>
    <row r="19" spans="1:6" ht="12" customHeight="1" x14ac:dyDescent="0.25">
      <c r="A19" s="12" t="s">
        <v>55</v>
      </c>
      <c r="B19" s="13">
        <v>2072989.1666999999</v>
      </c>
      <c r="C19" s="13">
        <v>2766380347</v>
      </c>
      <c r="D19" s="13">
        <v>108705759</v>
      </c>
      <c r="E19" s="13">
        <v>2848471</v>
      </c>
      <c r="F19" s="13">
        <v>2877934577</v>
      </c>
    </row>
    <row r="20" spans="1:6" ht="12" customHeight="1" x14ac:dyDescent="0.25">
      <c r="A20" s="14" t="s">
        <v>424</v>
      </c>
      <c r="B20" s="15">
        <v>2072989.1666999999</v>
      </c>
      <c r="C20" s="15">
        <v>2766380347</v>
      </c>
      <c r="D20" s="15">
        <v>108705759</v>
      </c>
      <c r="E20" s="15">
        <v>2848471</v>
      </c>
      <c r="F20" s="15">
        <v>2877934577</v>
      </c>
    </row>
    <row r="21" spans="1:6" ht="12" customHeight="1" x14ac:dyDescent="0.25">
      <c r="A21" s="3" t="str">
        <f>"FY "&amp;RIGHT(A6,4)+1</f>
        <v>FY 2025</v>
      </c>
    </row>
    <row r="22" spans="1:6" ht="12" customHeight="1" x14ac:dyDescent="0.25">
      <c r="A22" s="2" t="str">
        <f>"Oct "&amp;RIGHT(A6,4)</f>
        <v>Oct 2024</v>
      </c>
      <c r="B22" s="11">
        <v>178399</v>
      </c>
      <c r="C22" s="11">
        <v>11175554</v>
      </c>
      <c r="D22" s="11" t="s">
        <v>422</v>
      </c>
      <c r="E22" s="11" t="s">
        <v>422</v>
      </c>
      <c r="F22" s="11">
        <v>11175554</v>
      </c>
    </row>
    <row r="23" spans="1:6" ht="12" customHeight="1" x14ac:dyDescent="0.25">
      <c r="A23" s="2" t="str">
        <f>"Nov "&amp;RIGHT(A6,4)</f>
        <v>Nov 2024</v>
      </c>
      <c r="B23" s="11">
        <v>352524</v>
      </c>
      <c r="C23" s="11">
        <v>369678</v>
      </c>
      <c r="D23" s="11" t="s">
        <v>422</v>
      </c>
      <c r="E23" s="11" t="s">
        <v>422</v>
      </c>
      <c r="F23" s="11">
        <v>369678</v>
      </c>
    </row>
    <row r="24" spans="1:6" ht="12" customHeight="1" x14ac:dyDescent="0.25">
      <c r="A24" s="2" t="str">
        <f>"Dec "&amp;RIGHT(A6,4)</f>
        <v>Dec 2024</v>
      </c>
      <c r="B24" s="11">
        <v>202007</v>
      </c>
      <c r="C24" s="11">
        <v>45960</v>
      </c>
      <c r="D24" s="11">
        <v>14471340</v>
      </c>
      <c r="E24" s="11">
        <v>2202070</v>
      </c>
      <c r="F24" s="11">
        <v>16719370</v>
      </c>
    </row>
    <row r="25" spans="1:6" ht="12" customHeight="1" x14ac:dyDescent="0.25">
      <c r="A25" s="2" t="str">
        <f>"Jan "&amp;RIGHT(A6,4)+1</f>
        <v>Jan 2025</v>
      </c>
      <c r="B25" s="11">
        <v>177571</v>
      </c>
      <c r="C25" s="11">
        <v>64509</v>
      </c>
      <c r="D25" s="11" t="s">
        <v>422</v>
      </c>
      <c r="E25" s="11" t="s">
        <v>422</v>
      </c>
      <c r="F25" s="11">
        <v>64509</v>
      </c>
    </row>
    <row r="26" spans="1:6" ht="12" customHeight="1" x14ac:dyDescent="0.25">
      <c r="A26" s="2" t="str">
        <f>"Feb "&amp;RIGHT(A6,4)+1</f>
        <v>Feb 2025</v>
      </c>
      <c r="B26" s="11">
        <v>25395</v>
      </c>
      <c r="C26" s="11">
        <v>-523623</v>
      </c>
      <c r="D26" s="11" t="s">
        <v>422</v>
      </c>
      <c r="E26" s="11" t="s">
        <v>422</v>
      </c>
      <c r="F26" s="11">
        <v>-523623</v>
      </c>
    </row>
    <row r="27" spans="1:6" ht="12" customHeight="1" x14ac:dyDescent="0.25">
      <c r="A27" s="2" t="str">
        <f>"Mar "&amp;RIGHT(A6,4)+1</f>
        <v>Mar 2025</v>
      </c>
      <c r="B27" s="11">
        <v>1628</v>
      </c>
      <c r="C27" s="11">
        <v>-13880</v>
      </c>
      <c r="D27" s="11">
        <v>18997507</v>
      </c>
      <c r="E27" s="11">
        <v>1690548</v>
      </c>
      <c r="F27" s="11">
        <v>20674175</v>
      </c>
    </row>
    <row r="28" spans="1:6" ht="12" customHeight="1" x14ac:dyDescent="0.25">
      <c r="A28" s="2" t="str">
        <f>"Apr "&amp;RIGHT(A6,4)+1</f>
        <v>Apr 2025</v>
      </c>
      <c r="B28" s="11">
        <v>398483</v>
      </c>
      <c r="C28" s="11">
        <v>47751894</v>
      </c>
      <c r="D28" s="11" t="s">
        <v>422</v>
      </c>
      <c r="E28" s="11" t="s">
        <v>422</v>
      </c>
      <c r="F28" s="11">
        <v>47751894</v>
      </c>
    </row>
    <row r="29" spans="1:6" ht="12" customHeight="1" x14ac:dyDescent="0.25">
      <c r="A29" s="2" t="str">
        <f>"May "&amp;RIGHT(A6,4)+1</f>
        <v>May 2025</v>
      </c>
      <c r="B29" s="11">
        <v>7147129</v>
      </c>
      <c r="C29" s="11">
        <v>855059273</v>
      </c>
      <c r="D29" s="11" t="s">
        <v>422</v>
      </c>
      <c r="E29" s="11" t="s">
        <v>422</v>
      </c>
      <c r="F29" s="11">
        <v>855059273</v>
      </c>
    </row>
    <row r="30" spans="1:6" ht="12" customHeight="1" x14ac:dyDescent="0.25">
      <c r="A30" s="2" t="str">
        <f>"Jun "&amp;RIGHT(A6,4)+1</f>
        <v>Jun 2025</v>
      </c>
      <c r="B30" s="11">
        <v>8482387</v>
      </c>
      <c r="C30" s="11">
        <v>986723786</v>
      </c>
      <c r="D30" s="11">
        <v>17736327</v>
      </c>
      <c r="E30" s="11">
        <v>3385704</v>
      </c>
      <c r="F30" s="11">
        <v>1007845817</v>
      </c>
    </row>
    <row r="31" spans="1:6" ht="12" customHeight="1" x14ac:dyDescent="0.25">
      <c r="A31" s="2" t="str">
        <f>"Jul "&amp;RIGHT(A6,4)+1</f>
        <v>Jul 2025</v>
      </c>
      <c r="B31" s="11">
        <v>2269254</v>
      </c>
      <c r="C31" s="11">
        <v>390445166</v>
      </c>
      <c r="D31" s="11" t="s">
        <v>422</v>
      </c>
      <c r="E31" s="11" t="s">
        <v>422</v>
      </c>
      <c r="F31" s="11">
        <v>390445166</v>
      </c>
    </row>
    <row r="32" spans="1:6" ht="12" customHeight="1" x14ac:dyDescent="0.25">
      <c r="A32" s="2" t="str">
        <f>"Aug "&amp;RIGHT(A6,4)+1</f>
        <v>Aug 2025</v>
      </c>
      <c r="B32" s="11">
        <v>2148495</v>
      </c>
      <c r="C32" s="11">
        <v>207015584</v>
      </c>
      <c r="D32" s="11" t="s">
        <v>422</v>
      </c>
      <c r="E32" s="11" t="s">
        <v>422</v>
      </c>
      <c r="F32" s="11">
        <v>207015584</v>
      </c>
    </row>
    <row r="33" spans="1:6" ht="12" customHeight="1" x14ac:dyDescent="0.25">
      <c r="A33" s="2" t="str">
        <f>"Sep "&amp;RIGHT(A6,4)+1</f>
        <v>Sep 2025</v>
      </c>
      <c r="B33" s="11">
        <v>678974</v>
      </c>
      <c r="C33" s="11">
        <v>87261445</v>
      </c>
      <c r="D33" s="11">
        <v>64704893</v>
      </c>
      <c r="E33" s="11">
        <v>313580</v>
      </c>
      <c r="F33" s="11">
        <v>152279918</v>
      </c>
    </row>
    <row r="34" spans="1:6" ht="12" customHeight="1" x14ac:dyDescent="0.25">
      <c r="A34" s="12" t="s">
        <v>55</v>
      </c>
      <c r="B34" s="13">
        <v>1838520.5</v>
      </c>
      <c r="C34" s="13">
        <v>2585375346</v>
      </c>
      <c r="D34" s="13">
        <v>115910067</v>
      </c>
      <c r="E34" s="13">
        <v>7591902</v>
      </c>
      <c r="F34" s="13">
        <v>2708877315</v>
      </c>
    </row>
    <row r="35" spans="1:6" ht="12" customHeight="1" x14ac:dyDescent="0.25">
      <c r="A35" s="14" t="str">
        <f>"Total "&amp;MID(A20,7,LEN(A20)-13)&amp;" Months"</f>
        <v>Total 12 Months</v>
      </c>
      <c r="B35" s="15">
        <v>1838520.5</v>
      </c>
      <c r="C35" s="15">
        <v>2585375346</v>
      </c>
      <c r="D35" s="15">
        <v>115910067</v>
      </c>
      <c r="E35" s="15">
        <v>7591902</v>
      </c>
      <c r="F35" s="15">
        <v>2708877315</v>
      </c>
    </row>
    <row r="36" spans="1:6" ht="12" customHeight="1" x14ac:dyDescent="0.25">
      <c r="A36" s="89"/>
      <c r="B36" s="89"/>
      <c r="C36" s="89"/>
      <c r="D36" s="89"/>
      <c r="E36" s="89"/>
    </row>
    <row r="37" spans="1:6" ht="94.15" customHeight="1" x14ac:dyDescent="0.25">
      <c r="A37" s="91" t="s">
        <v>417</v>
      </c>
      <c r="B37" s="91"/>
      <c r="C37" s="91"/>
      <c r="D37" s="91"/>
      <c r="E37" s="91"/>
      <c r="F37" s="91"/>
    </row>
    <row r="38" spans="1:6" x14ac:dyDescent="0.25">
      <c r="A38" s="25"/>
    </row>
    <row r="101" spans="2:6" x14ac:dyDescent="0.25">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5" x14ac:dyDescent="0.25"/>
  <cols>
    <col min="1" max="10" width="11.453125" customWidth="1"/>
  </cols>
  <sheetData>
    <row r="1" spans="1:10" ht="12" customHeight="1" x14ac:dyDescent="0.25">
      <c r="A1" s="96" t="s">
        <v>430</v>
      </c>
      <c r="B1" s="96"/>
      <c r="C1" s="96"/>
      <c r="D1" s="96"/>
      <c r="E1" s="96"/>
      <c r="F1" s="96"/>
      <c r="G1" s="96"/>
      <c r="H1" s="96"/>
      <c r="I1" s="96"/>
      <c r="J1" s="83">
        <v>46003</v>
      </c>
    </row>
    <row r="2" spans="1:10" ht="12" customHeight="1" x14ac:dyDescent="0.25">
      <c r="A2" s="98" t="s">
        <v>131</v>
      </c>
      <c r="B2" s="98"/>
      <c r="C2" s="98"/>
      <c r="D2" s="98"/>
      <c r="E2" s="98"/>
      <c r="F2" s="98"/>
      <c r="G2" s="98"/>
      <c r="H2" s="98"/>
      <c r="I2" s="98"/>
      <c r="J2" s="1"/>
    </row>
    <row r="3" spans="1:10" ht="24" customHeight="1" x14ac:dyDescent="0.25">
      <c r="A3" s="100" t="s">
        <v>50</v>
      </c>
      <c r="B3" s="95" t="s">
        <v>132</v>
      </c>
      <c r="C3" s="95"/>
      <c r="D3" s="93"/>
      <c r="E3" s="92" t="s">
        <v>19</v>
      </c>
      <c r="F3" s="92" t="s">
        <v>133</v>
      </c>
      <c r="G3" s="92" t="s">
        <v>395</v>
      </c>
      <c r="H3" s="92" t="s">
        <v>134</v>
      </c>
      <c r="I3" s="92" t="s">
        <v>135</v>
      </c>
      <c r="J3" s="94" t="s">
        <v>136</v>
      </c>
    </row>
    <row r="4" spans="1:10" ht="24" customHeight="1" x14ac:dyDescent="0.25">
      <c r="A4" s="101"/>
      <c r="B4" s="10" t="s">
        <v>137</v>
      </c>
      <c r="C4" s="10" t="s">
        <v>85</v>
      </c>
      <c r="D4" s="10" t="s">
        <v>55</v>
      </c>
      <c r="E4" s="93"/>
      <c r="F4" s="102"/>
      <c r="G4" s="93"/>
      <c r="H4" s="93"/>
      <c r="I4" s="93"/>
      <c r="J4" s="95"/>
    </row>
    <row r="5" spans="1:10" ht="12" customHeight="1" x14ac:dyDescent="0.25">
      <c r="A5" s="1"/>
      <c r="B5" s="89" t="str">
        <f>REPT("-",90)&amp;" Dollars "&amp;REPT("-",140)</f>
        <v>------------------------------------------------------------------------------------------ Dollars --------------------------------------------------------------------------------------------------------------------------------------------</v>
      </c>
      <c r="C5" s="89"/>
      <c r="D5" s="89"/>
      <c r="E5" s="89"/>
      <c r="F5" s="89"/>
      <c r="G5" s="89"/>
      <c r="H5" s="89"/>
      <c r="I5" s="89"/>
      <c r="J5" s="89"/>
    </row>
    <row r="6" spans="1:10" ht="12" customHeight="1" x14ac:dyDescent="0.25">
      <c r="A6" s="3" t="s">
        <v>423</v>
      </c>
    </row>
    <row r="7" spans="1:10" ht="12" customHeight="1" x14ac:dyDescent="0.25">
      <c r="A7" s="2" t="str">
        <f>"Oct "&amp;RIGHT(A6,4)-1</f>
        <v>Oct 2023</v>
      </c>
      <c r="B7" s="11">
        <v>274725874.35000002</v>
      </c>
      <c r="C7" s="11">
        <v>1545465437.8399999</v>
      </c>
      <c r="D7" s="11">
        <v>1820191312.1900001</v>
      </c>
      <c r="E7" s="11" t="s">
        <v>422</v>
      </c>
      <c r="F7" s="11">
        <v>642754342.26999998</v>
      </c>
      <c r="G7" s="11" t="s">
        <v>422</v>
      </c>
      <c r="H7" s="11">
        <v>357328174.41000003</v>
      </c>
      <c r="I7" s="11">
        <v>25822.04</v>
      </c>
      <c r="J7" s="11">
        <v>2820299650.9099998</v>
      </c>
    </row>
    <row r="8" spans="1:10" ht="12" customHeight="1" x14ac:dyDescent="0.25">
      <c r="A8" s="2" t="str">
        <f>"Nov "&amp;RIGHT(A6,4)-1</f>
        <v>Nov 2023</v>
      </c>
      <c r="B8" s="11">
        <v>237250175.28</v>
      </c>
      <c r="C8" s="11">
        <v>1332725041.71</v>
      </c>
      <c r="D8" s="11">
        <v>1569975216.99</v>
      </c>
      <c r="E8" s="11" t="s">
        <v>422</v>
      </c>
      <c r="F8" s="11">
        <v>560622834.26999998</v>
      </c>
      <c r="G8" s="11" t="s">
        <v>422</v>
      </c>
      <c r="H8" s="11">
        <v>320150139.88999999</v>
      </c>
      <c r="I8" s="11">
        <v>171655.8</v>
      </c>
      <c r="J8" s="11">
        <v>2450919846.9499998</v>
      </c>
    </row>
    <row r="9" spans="1:10" ht="12" customHeight="1" x14ac:dyDescent="0.25">
      <c r="A9" s="2" t="str">
        <f>"Dec "&amp;RIGHT(A6,4)-1</f>
        <v>Dec 2023</v>
      </c>
      <c r="B9" s="11">
        <v>188195552.88</v>
      </c>
      <c r="C9" s="11">
        <v>1054609919.61</v>
      </c>
      <c r="D9" s="11">
        <v>1242805472.49</v>
      </c>
      <c r="E9" s="11" t="s">
        <v>422</v>
      </c>
      <c r="F9" s="11">
        <v>439853952.81</v>
      </c>
      <c r="G9" s="11" t="s">
        <v>422</v>
      </c>
      <c r="H9" s="11">
        <v>312811796.54000002</v>
      </c>
      <c r="I9" s="11">
        <v>3075790.65</v>
      </c>
      <c r="J9" s="11">
        <v>1998547012.49</v>
      </c>
    </row>
    <row r="10" spans="1:10" ht="12" customHeight="1" x14ac:dyDescent="0.25">
      <c r="A10" s="2" t="str">
        <f>"Jan "&amp;RIGHT(A6,4)</f>
        <v>Jan 2024</v>
      </c>
      <c r="B10" s="11">
        <v>232137816.74000001</v>
      </c>
      <c r="C10" s="11">
        <v>1306476223.21</v>
      </c>
      <c r="D10" s="11">
        <v>1538614039.95</v>
      </c>
      <c r="E10" s="11" t="s">
        <v>422</v>
      </c>
      <c r="F10" s="11">
        <v>522270680.57999998</v>
      </c>
      <c r="G10" s="11" t="s">
        <v>422</v>
      </c>
      <c r="H10" s="11">
        <v>326545516.79000002</v>
      </c>
      <c r="I10" s="11">
        <v>175165.13</v>
      </c>
      <c r="J10" s="11">
        <v>2387605402.4499998</v>
      </c>
    </row>
    <row r="11" spans="1:10" ht="12" customHeight="1" x14ac:dyDescent="0.25">
      <c r="A11" s="2" t="str">
        <f>"Feb "&amp;RIGHT(A6,4)</f>
        <v>Feb 2024</v>
      </c>
      <c r="B11" s="11">
        <v>260912044.36000001</v>
      </c>
      <c r="C11" s="11">
        <v>1483377271.95</v>
      </c>
      <c r="D11" s="11">
        <v>1744289316.3099999</v>
      </c>
      <c r="E11" s="11" t="s">
        <v>422</v>
      </c>
      <c r="F11" s="11">
        <v>613746083.94000006</v>
      </c>
      <c r="G11" s="11" t="s">
        <v>422</v>
      </c>
      <c r="H11" s="11">
        <v>350597339.06</v>
      </c>
      <c r="I11" s="11">
        <v>8278.27</v>
      </c>
      <c r="J11" s="11">
        <v>2708641017.5799999</v>
      </c>
    </row>
    <row r="12" spans="1:10" ht="12" customHeight="1" x14ac:dyDescent="0.25">
      <c r="A12" s="2" t="str">
        <f>"Mar "&amp;RIGHT(A6,4)</f>
        <v>Mar 2024</v>
      </c>
      <c r="B12" s="11">
        <v>229753183.46000001</v>
      </c>
      <c r="C12" s="11">
        <v>1303761378.8699999</v>
      </c>
      <c r="D12" s="11">
        <v>1533514562.3299999</v>
      </c>
      <c r="E12" s="11" t="s">
        <v>422</v>
      </c>
      <c r="F12" s="11">
        <v>545916547.67999995</v>
      </c>
      <c r="G12" s="11" t="s">
        <v>422</v>
      </c>
      <c r="H12" s="11">
        <v>370598911.98000002</v>
      </c>
      <c r="I12" s="11">
        <v>2888542.82</v>
      </c>
      <c r="J12" s="11">
        <v>2452918564.8099999</v>
      </c>
    </row>
    <row r="13" spans="1:10" ht="12" customHeight="1" x14ac:dyDescent="0.25">
      <c r="A13" s="2" t="str">
        <f>"Apr "&amp;RIGHT(A6,4)</f>
        <v>Apr 2024</v>
      </c>
      <c r="B13" s="11">
        <v>264511955.38999999</v>
      </c>
      <c r="C13" s="11">
        <v>1504158416.03</v>
      </c>
      <c r="D13" s="11">
        <v>1768670371.4200001</v>
      </c>
      <c r="E13" s="11" t="s">
        <v>422</v>
      </c>
      <c r="F13" s="11">
        <v>623720099.33000004</v>
      </c>
      <c r="G13" s="11" t="s">
        <v>422</v>
      </c>
      <c r="H13" s="11">
        <v>369547615.74000001</v>
      </c>
      <c r="I13" s="11">
        <v>30261.61</v>
      </c>
      <c r="J13" s="11">
        <v>2761968348.0999999</v>
      </c>
    </row>
    <row r="14" spans="1:10" ht="12" customHeight="1" x14ac:dyDescent="0.25">
      <c r="A14" s="2" t="str">
        <f>"May "&amp;RIGHT(A6,4)</f>
        <v>May 2024</v>
      </c>
      <c r="B14" s="11">
        <v>254944076.69999999</v>
      </c>
      <c r="C14" s="11">
        <v>1446827859.76</v>
      </c>
      <c r="D14" s="11">
        <v>1701771936.46</v>
      </c>
      <c r="E14" s="11" t="s">
        <v>422</v>
      </c>
      <c r="F14" s="11">
        <v>613289186.04999995</v>
      </c>
      <c r="G14" s="11" t="s">
        <v>422</v>
      </c>
      <c r="H14" s="11">
        <v>359508103.12</v>
      </c>
      <c r="I14" s="11">
        <v>7524464.0499999998</v>
      </c>
      <c r="J14" s="11">
        <v>2682093689.6799998</v>
      </c>
    </row>
    <row r="15" spans="1:10" ht="12" customHeight="1" x14ac:dyDescent="0.25">
      <c r="A15" s="2" t="str">
        <f>"Jun "&amp;RIGHT(A6,4)</f>
        <v>Jun 2024</v>
      </c>
      <c r="B15" s="11">
        <v>46984071.380000003</v>
      </c>
      <c r="C15" s="11">
        <v>287558563.94</v>
      </c>
      <c r="D15" s="11">
        <v>334542635.31999999</v>
      </c>
      <c r="E15" s="11" t="s">
        <v>422</v>
      </c>
      <c r="F15" s="11">
        <v>133978672.58</v>
      </c>
      <c r="G15" s="11" t="s">
        <v>422</v>
      </c>
      <c r="H15" s="11">
        <v>259366147.72999999</v>
      </c>
      <c r="I15" s="11">
        <v>214409893.03</v>
      </c>
      <c r="J15" s="11">
        <v>942297348.65999997</v>
      </c>
    </row>
    <row r="16" spans="1:10" ht="12" customHeight="1" x14ac:dyDescent="0.25">
      <c r="A16" s="2" t="str">
        <f>"Jul "&amp;RIGHT(A6,4)</f>
        <v>Jul 2024</v>
      </c>
      <c r="B16" s="11">
        <v>9536699.3000000007</v>
      </c>
      <c r="C16" s="11">
        <v>68339806.189999998</v>
      </c>
      <c r="D16" s="11">
        <v>77876505.489999995</v>
      </c>
      <c r="E16" s="11" t="s">
        <v>422</v>
      </c>
      <c r="F16" s="11">
        <v>35230443.460000001</v>
      </c>
      <c r="G16" s="11" t="s">
        <v>422</v>
      </c>
      <c r="H16" s="11">
        <v>231640248.97</v>
      </c>
      <c r="I16" s="11">
        <v>292049439.26999998</v>
      </c>
      <c r="J16" s="11">
        <v>636796637.19000006</v>
      </c>
    </row>
    <row r="17" spans="1:10" ht="12" customHeight="1" x14ac:dyDescent="0.25">
      <c r="A17" s="2" t="str">
        <f>"Aug "&amp;RIGHT(A6,4)</f>
        <v>Aug 2024</v>
      </c>
      <c r="B17" s="11">
        <v>149687246.27000001</v>
      </c>
      <c r="C17" s="11">
        <v>894055136.66999996</v>
      </c>
      <c r="D17" s="11">
        <v>1043742382.9400001</v>
      </c>
      <c r="E17" s="11" t="s">
        <v>422</v>
      </c>
      <c r="F17" s="11">
        <v>357158219.56</v>
      </c>
      <c r="G17" s="11" t="s">
        <v>422</v>
      </c>
      <c r="H17" s="11">
        <v>285100632.31999999</v>
      </c>
      <c r="I17" s="11">
        <v>111526309.39</v>
      </c>
      <c r="J17" s="11">
        <v>1797527544.21</v>
      </c>
    </row>
    <row r="18" spans="1:10" ht="12" customHeight="1" x14ac:dyDescent="0.25">
      <c r="A18" s="2" t="str">
        <f>"Sep "&amp;RIGHT(A6,4)</f>
        <v>Sep 2024</v>
      </c>
      <c r="B18" s="11">
        <v>284135286.02999997</v>
      </c>
      <c r="C18" s="11">
        <v>1619017959.46</v>
      </c>
      <c r="D18" s="11">
        <v>1903153245.49</v>
      </c>
      <c r="E18" s="11" t="s">
        <v>422</v>
      </c>
      <c r="F18" s="11">
        <v>665254200.08000004</v>
      </c>
      <c r="G18" s="11" t="s">
        <v>422</v>
      </c>
      <c r="H18" s="11">
        <v>367721615.25999999</v>
      </c>
      <c r="I18" s="11">
        <v>63003561.539999999</v>
      </c>
      <c r="J18" s="11">
        <v>2999132622.3699999</v>
      </c>
    </row>
    <row r="19" spans="1:10" ht="12" customHeight="1" x14ac:dyDescent="0.25">
      <c r="A19" s="12" t="s">
        <v>55</v>
      </c>
      <c r="B19" s="13">
        <v>2432773982.1399999</v>
      </c>
      <c r="C19" s="13">
        <v>13846373015.24</v>
      </c>
      <c r="D19" s="13">
        <v>16279146997.379999</v>
      </c>
      <c r="E19" s="13" t="s">
        <v>422</v>
      </c>
      <c r="F19" s="13">
        <v>5753795262.6099997</v>
      </c>
      <c r="G19" s="13" t="s">
        <v>422</v>
      </c>
      <c r="H19" s="13">
        <v>3910916241.8099999</v>
      </c>
      <c r="I19" s="13">
        <v>694889183.60000002</v>
      </c>
      <c r="J19" s="13">
        <v>26638747685.400002</v>
      </c>
    </row>
    <row r="20" spans="1:10" ht="12" customHeight="1" x14ac:dyDescent="0.25">
      <c r="A20" s="14" t="s">
        <v>424</v>
      </c>
      <c r="B20" s="15">
        <v>2432773982.1399999</v>
      </c>
      <c r="C20" s="15">
        <v>13846373015.24</v>
      </c>
      <c r="D20" s="15">
        <v>16279146997.379999</v>
      </c>
      <c r="E20" s="15" t="s">
        <v>422</v>
      </c>
      <c r="F20" s="15">
        <v>5753795262.6099997</v>
      </c>
      <c r="G20" s="15" t="s">
        <v>422</v>
      </c>
      <c r="H20" s="15">
        <v>3910916241.8099999</v>
      </c>
      <c r="I20" s="15">
        <v>694889183.60000002</v>
      </c>
      <c r="J20" s="15">
        <v>26638747685.400002</v>
      </c>
    </row>
    <row r="21" spans="1:10" ht="12" customHeight="1" x14ac:dyDescent="0.25">
      <c r="A21" s="3" t="str">
        <f>"FY "&amp;RIGHT(A6,4)+1</f>
        <v>FY 2025</v>
      </c>
    </row>
    <row r="22" spans="1:10" ht="12" customHeight="1" x14ac:dyDescent="0.25">
      <c r="A22" s="2" t="str">
        <f>"Oct "&amp;RIGHT(A6,4)</f>
        <v>Oct 2024</v>
      </c>
      <c r="B22" s="11">
        <v>302167726.66000003</v>
      </c>
      <c r="C22" s="11">
        <v>1696275739.28</v>
      </c>
      <c r="D22" s="11">
        <v>1998443465.9400001</v>
      </c>
      <c r="E22" s="11" t="s">
        <v>422</v>
      </c>
      <c r="F22" s="11">
        <v>705824499</v>
      </c>
      <c r="G22" s="11">
        <v>124295.52</v>
      </c>
      <c r="H22" s="11">
        <v>381413236.04000002</v>
      </c>
      <c r="I22" s="11">
        <v>557764.44999999995</v>
      </c>
      <c r="J22" s="11">
        <v>3086363260.9499998</v>
      </c>
    </row>
    <row r="23" spans="1:10" ht="12" customHeight="1" x14ac:dyDescent="0.25">
      <c r="A23" s="2" t="str">
        <f>"Nov "&amp;RIGHT(A6,4)</f>
        <v>Nov 2024</v>
      </c>
      <c r="B23" s="11">
        <v>234101682.09999999</v>
      </c>
      <c r="C23" s="11">
        <v>1316398913.5</v>
      </c>
      <c r="D23" s="11">
        <v>1550500595.5999999</v>
      </c>
      <c r="E23" s="11" t="s">
        <v>422</v>
      </c>
      <c r="F23" s="11">
        <v>557617730.79999995</v>
      </c>
      <c r="G23" s="11">
        <v>67729.759999999995</v>
      </c>
      <c r="H23" s="11">
        <v>312553158.06999999</v>
      </c>
      <c r="I23" s="11">
        <v>68123.460000000006</v>
      </c>
      <c r="J23" s="11">
        <v>2420807337.6900001</v>
      </c>
    </row>
    <row r="24" spans="1:10" ht="12" customHeight="1" x14ac:dyDescent="0.25">
      <c r="A24" s="2" t="str">
        <f>"Dec "&amp;RIGHT(A6,4)</f>
        <v>Dec 2024</v>
      </c>
      <c r="B24" s="11">
        <v>213144720.15000001</v>
      </c>
      <c r="C24" s="11">
        <v>1204294551.01</v>
      </c>
      <c r="D24" s="11">
        <v>1417439271.1600001</v>
      </c>
      <c r="E24" s="11" t="s">
        <v>422</v>
      </c>
      <c r="F24" s="11">
        <v>494624293.74000001</v>
      </c>
      <c r="G24" s="11">
        <v>73789.48</v>
      </c>
      <c r="H24" s="11">
        <v>338592942.70999998</v>
      </c>
      <c r="I24" s="11">
        <v>2834110.6</v>
      </c>
      <c r="J24" s="11">
        <v>2253564407.6900001</v>
      </c>
    </row>
    <row r="25" spans="1:10" ht="12" customHeight="1" x14ac:dyDescent="0.25">
      <c r="A25" s="2" t="str">
        <f>"Jan "&amp;RIGHT(A6,4)+1</f>
        <v>Jan 2025</v>
      </c>
      <c r="B25" s="11">
        <v>246323633.86000001</v>
      </c>
      <c r="C25" s="11">
        <v>1382385396.5799999</v>
      </c>
      <c r="D25" s="11">
        <v>1628709030.4400001</v>
      </c>
      <c r="E25" s="11" t="s">
        <v>422</v>
      </c>
      <c r="F25" s="11">
        <v>552418255.79999995</v>
      </c>
      <c r="G25" s="11">
        <v>562180.88</v>
      </c>
      <c r="H25" s="11">
        <v>336215220.92000002</v>
      </c>
      <c r="I25" s="11">
        <v>167282.35</v>
      </c>
      <c r="J25" s="11">
        <v>2518071970.3899999</v>
      </c>
    </row>
    <row r="26" spans="1:10" ht="12" customHeight="1" x14ac:dyDescent="0.25">
      <c r="A26" s="2" t="str">
        <f>"Feb "&amp;RIGHT(A6,4)+1</f>
        <v>Feb 2025</v>
      </c>
      <c r="B26" s="11">
        <v>251265573.37</v>
      </c>
      <c r="C26" s="11">
        <v>1429307132.26</v>
      </c>
      <c r="D26" s="11">
        <v>1680572705.6300001</v>
      </c>
      <c r="E26" s="11" t="s">
        <v>422</v>
      </c>
      <c r="F26" s="11">
        <v>581073968.42999995</v>
      </c>
      <c r="G26" s="11">
        <v>15614.33</v>
      </c>
      <c r="H26" s="11">
        <v>336430627.18000001</v>
      </c>
      <c r="I26" s="11">
        <v>317915.34000000003</v>
      </c>
      <c r="J26" s="11">
        <v>2598410830.9099998</v>
      </c>
    </row>
    <row r="27" spans="1:10" ht="12" customHeight="1" x14ac:dyDescent="0.25">
      <c r="A27" s="2" t="str">
        <f>"Mar "&amp;RIGHT(A6,4)+1</f>
        <v>Mar 2025</v>
      </c>
      <c r="B27" s="11">
        <v>256212090.63</v>
      </c>
      <c r="C27" s="11">
        <v>1452561035.4000001</v>
      </c>
      <c r="D27" s="11">
        <v>1708773126.03</v>
      </c>
      <c r="E27" s="11" t="s">
        <v>422</v>
      </c>
      <c r="F27" s="11">
        <v>604587797.24000001</v>
      </c>
      <c r="G27" s="11">
        <v>124502.32</v>
      </c>
      <c r="H27" s="11">
        <v>396190257.94</v>
      </c>
      <c r="I27" s="11">
        <v>2871533.53</v>
      </c>
      <c r="J27" s="11">
        <v>2712547217.0599999</v>
      </c>
    </row>
    <row r="28" spans="1:10" ht="12" customHeight="1" x14ac:dyDescent="0.25">
      <c r="A28" s="2" t="str">
        <f>"Apr "&amp;RIGHT(A6,4)+1</f>
        <v>Apr 2025</v>
      </c>
      <c r="B28" s="11">
        <v>275460665.42000002</v>
      </c>
      <c r="C28" s="11">
        <v>1565452262.6199999</v>
      </c>
      <c r="D28" s="11">
        <v>1840912928.04</v>
      </c>
      <c r="E28" s="11" t="s">
        <v>422</v>
      </c>
      <c r="F28" s="11">
        <v>647605510.22000003</v>
      </c>
      <c r="G28" s="11">
        <v>21918.1</v>
      </c>
      <c r="H28" s="11">
        <v>378855316.77999997</v>
      </c>
      <c r="I28" s="11">
        <v>26929.77</v>
      </c>
      <c r="J28" s="11">
        <v>2867422602.9099998</v>
      </c>
    </row>
    <row r="29" spans="1:10" ht="12" customHeight="1" x14ac:dyDescent="0.25">
      <c r="A29" s="2" t="str">
        <f>"May "&amp;RIGHT(A6,4)+1</f>
        <v>May 2025</v>
      </c>
      <c r="B29" s="11">
        <v>263936385.28</v>
      </c>
      <c r="C29" s="11">
        <v>1492987767.23</v>
      </c>
      <c r="D29" s="11">
        <v>1756924152.51</v>
      </c>
      <c r="E29" s="11" t="s">
        <v>422</v>
      </c>
      <c r="F29" s="11">
        <v>628858639.29999995</v>
      </c>
      <c r="G29" s="11">
        <v>1120713.05</v>
      </c>
      <c r="H29" s="11">
        <v>358758803.04000002</v>
      </c>
      <c r="I29" s="11">
        <v>7909242.8300000001</v>
      </c>
      <c r="J29" s="11">
        <v>2753571550.73</v>
      </c>
    </row>
    <row r="30" spans="1:10" ht="12" customHeight="1" x14ac:dyDescent="0.25">
      <c r="A30" s="2" t="str">
        <f>"Jun "&amp;RIGHT(A6,4)+1</f>
        <v>Jun 2025</v>
      </c>
      <c r="B30" s="11">
        <v>49716382.579999998</v>
      </c>
      <c r="C30" s="11">
        <v>287827003.32999998</v>
      </c>
      <c r="D30" s="11">
        <v>337543385.91000003</v>
      </c>
      <c r="E30" s="11" t="s">
        <v>422</v>
      </c>
      <c r="F30" s="11">
        <v>132646395.64</v>
      </c>
      <c r="G30" s="11">
        <v>82659371.150000006</v>
      </c>
      <c r="H30" s="11">
        <v>279573834.81999999</v>
      </c>
      <c r="I30" s="11">
        <v>242794265.46000001</v>
      </c>
      <c r="J30" s="11">
        <v>1075217252.98</v>
      </c>
    </row>
    <row r="31" spans="1:10" ht="12" customHeight="1" x14ac:dyDescent="0.25">
      <c r="A31" s="2" t="str">
        <f>"Jul "&amp;RIGHT(A6,4)+1</f>
        <v>Jul 2025</v>
      </c>
      <c r="B31" s="11">
        <v>5932424.1200000001</v>
      </c>
      <c r="C31" s="11">
        <v>40716750.759999998</v>
      </c>
      <c r="D31" s="11">
        <v>46649174.880000003</v>
      </c>
      <c r="E31" s="11" t="s">
        <v>422</v>
      </c>
      <c r="F31" s="11">
        <v>22690320.280000001</v>
      </c>
      <c r="G31" s="11">
        <v>56768954.850000001</v>
      </c>
      <c r="H31" s="11">
        <v>245979642.16</v>
      </c>
      <c r="I31" s="11">
        <v>319592084.54000002</v>
      </c>
      <c r="J31" s="11">
        <v>691680176.71000004</v>
      </c>
    </row>
    <row r="32" spans="1:10" ht="12" customHeight="1" x14ac:dyDescent="0.25">
      <c r="A32" s="2" t="str">
        <f>"Aug "&amp;RIGHT(A6,4)+1</f>
        <v>Aug 2025</v>
      </c>
      <c r="B32" s="11">
        <v>150986448.08000001</v>
      </c>
      <c r="C32" s="11">
        <v>898798347.57000005</v>
      </c>
      <c r="D32" s="11">
        <v>1049784795.65</v>
      </c>
      <c r="E32" s="11" t="s">
        <v>422</v>
      </c>
      <c r="F32" s="11">
        <v>357482291.12</v>
      </c>
      <c r="G32" s="11">
        <v>3850434.9</v>
      </c>
      <c r="H32" s="11">
        <v>283064697.01999998</v>
      </c>
      <c r="I32" s="11">
        <v>85033611.239999995</v>
      </c>
      <c r="J32" s="11">
        <v>1779215829.9300001</v>
      </c>
    </row>
    <row r="33" spans="1:10" ht="12" customHeight="1" x14ac:dyDescent="0.25">
      <c r="A33" s="2" t="str">
        <f>"Sep "&amp;RIGHT(A6,4)+1</f>
        <v>Sep 2025</v>
      </c>
      <c r="B33" s="11">
        <v>299783588.37</v>
      </c>
      <c r="C33" s="11">
        <v>1714931992.05</v>
      </c>
      <c r="D33" s="11">
        <v>2014715580.4200001</v>
      </c>
      <c r="E33" s="11" t="s">
        <v>422</v>
      </c>
      <c r="F33" s="11">
        <v>704665911.49000001</v>
      </c>
      <c r="G33" s="11">
        <v>45014.64</v>
      </c>
      <c r="H33" s="11">
        <v>394131500.3937</v>
      </c>
      <c r="I33" s="11">
        <v>66944201.850000001</v>
      </c>
      <c r="J33" s="11">
        <v>3180502208.7937002</v>
      </c>
    </row>
    <row r="34" spans="1:10" ht="12" customHeight="1" x14ac:dyDescent="0.25">
      <c r="A34" s="12" t="s">
        <v>55</v>
      </c>
      <c r="B34" s="13">
        <v>2549031320.6199999</v>
      </c>
      <c r="C34" s="13">
        <v>14481936891.59</v>
      </c>
      <c r="D34" s="13">
        <v>17030968212.209999</v>
      </c>
      <c r="E34" s="13" t="s">
        <v>422</v>
      </c>
      <c r="F34" s="13">
        <v>5990095613.0600004</v>
      </c>
      <c r="G34" s="13">
        <v>145434518.97999999</v>
      </c>
      <c r="H34" s="13">
        <v>4041759237.0737</v>
      </c>
      <c r="I34" s="13">
        <v>729117065.41999996</v>
      </c>
      <c r="J34" s="13">
        <v>27937374646.743698</v>
      </c>
    </row>
    <row r="35" spans="1:10" ht="12" customHeight="1" x14ac:dyDescent="0.25">
      <c r="A35" s="14" t="str">
        <f>"Total "&amp;MID(A20,7,LEN(A20)-13)&amp;" Months"</f>
        <v>Total 12 Months</v>
      </c>
      <c r="B35" s="15">
        <v>2549031320.6199999</v>
      </c>
      <c r="C35" s="15">
        <v>14481936891.59</v>
      </c>
      <c r="D35" s="15">
        <v>17030968212.209999</v>
      </c>
      <c r="E35" s="15" t="s">
        <v>422</v>
      </c>
      <c r="F35" s="15">
        <v>5990095613.0600004</v>
      </c>
      <c r="G35" s="15">
        <v>145434518.97999999</v>
      </c>
      <c r="H35" s="15">
        <v>4041759237.0737</v>
      </c>
      <c r="I35" s="15">
        <v>729117065.41999996</v>
      </c>
      <c r="J35" s="15">
        <v>27937374646.743698</v>
      </c>
    </row>
    <row r="36" spans="1:10" ht="12" customHeight="1" x14ac:dyDescent="0.25">
      <c r="A36" s="89"/>
      <c r="B36" s="89"/>
      <c r="C36" s="89"/>
      <c r="D36" s="89"/>
      <c r="E36" s="89"/>
      <c r="F36" s="89"/>
      <c r="G36" s="89"/>
      <c r="H36" s="89"/>
      <c r="I36" s="89"/>
    </row>
    <row r="37" spans="1:10" ht="70" customHeight="1" x14ac:dyDescent="0.25">
      <c r="A37" s="140" t="s">
        <v>442</v>
      </c>
      <c r="B37" s="140"/>
      <c r="C37" s="140"/>
      <c r="D37" s="140"/>
      <c r="E37" s="140"/>
      <c r="F37" s="140"/>
      <c r="G37" s="140"/>
      <c r="H37" s="140"/>
      <c r="I37" s="140"/>
      <c r="J37" s="140"/>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5" x14ac:dyDescent="0.25"/>
  <cols>
    <col min="1" max="1" width="11.453125" customWidth="1"/>
    <col min="2" max="2" width="19.26953125" bestFit="1" customWidth="1"/>
    <col min="3" max="7" width="11.453125" customWidth="1"/>
    <col min="8" max="8" width="12.453125" customWidth="1"/>
    <col min="9" max="9" width="11.453125" customWidth="1"/>
    <col min="10" max="11" width="15.7265625" customWidth="1"/>
  </cols>
  <sheetData>
    <row r="1" spans="1:11" ht="12" customHeight="1" x14ac:dyDescent="0.3">
      <c r="A1" s="96" t="s">
        <v>427</v>
      </c>
      <c r="B1" s="96"/>
      <c r="C1" s="96"/>
      <c r="D1" s="96"/>
      <c r="E1" s="96"/>
      <c r="F1" s="96"/>
      <c r="G1" s="96"/>
      <c r="H1" s="96"/>
      <c r="I1" s="96"/>
      <c r="J1" s="97"/>
      <c r="K1" s="83">
        <v>46003</v>
      </c>
    </row>
    <row r="2" spans="1:11" ht="12" customHeight="1" x14ac:dyDescent="0.3">
      <c r="A2" s="98" t="s">
        <v>320</v>
      </c>
      <c r="B2" s="98"/>
      <c r="C2" s="98"/>
      <c r="D2" s="98"/>
      <c r="E2" s="98"/>
      <c r="F2" s="98"/>
      <c r="G2" s="98"/>
      <c r="H2" s="98"/>
      <c r="I2" s="98"/>
      <c r="J2" s="99"/>
      <c r="K2" s="1"/>
    </row>
    <row r="3" spans="1:11" ht="24" customHeight="1" x14ac:dyDescent="0.25">
      <c r="A3" s="100" t="s">
        <v>50</v>
      </c>
      <c r="B3" s="92" t="s">
        <v>321</v>
      </c>
      <c r="C3" s="92" t="s">
        <v>51</v>
      </c>
      <c r="D3" s="92" t="s">
        <v>52</v>
      </c>
      <c r="E3" s="95" t="s">
        <v>53</v>
      </c>
      <c r="F3" s="93"/>
      <c r="G3" s="92" t="s">
        <v>193</v>
      </c>
      <c r="H3" s="92" t="s">
        <v>311</v>
      </c>
      <c r="I3" s="92" t="s">
        <v>259</v>
      </c>
      <c r="J3" s="92" t="s">
        <v>356</v>
      </c>
      <c r="K3" s="94" t="s">
        <v>54</v>
      </c>
    </row>
    <row r="4" spans="1:11" ht="24" customHeight="1" x14ac:dyDescent="0.25">
      <c r="A4" s="101"/>
      <c r="B4" s="93"/>
      <c r="C4" s="93"/>
      <c r="D4" s="93"/>
      <c r="E4" s="10" t="s">
        <v>192</v>
      </c>
      <c r="F4" s="10" t="s">
        <v>337</v>
      </c>
      <c r="G4" s="93"/>
      <c r="H4" s="93"/>
      <c r="I4" s="93"/>
      <c r="J4" s="102"/>
      <c r="K4" s="95"/>
    </row>
    <row r="5" spans="1:11" ht="12" customHeight="1" x14ac:dyDescent="0.25">
      <c r="A5" s="1"/>
      <c r="B5" s="89" t="str">
        <f>REPT("-",125)&amp;" Dollars "&amp;REPT("-",135)</f>
        <v>----------------------------------------------------------------------------------------------------------------------------- Dollars ---------------------------------------------------------------------------------------------------------------------------------------</v>
      </c>
      <c r="C5" s="89"/>
      <c r="D5" s="89"/>
      <c r="E5" s="89"/>
      <c r="F5" s="89"/>
      <c r="G5" s="89"/>
      <c r="H5" s="89"/>
      <c r="I5" s="89"/>
      <c r="J5" s="89"/>
      <c r="K5" s="89"/>
    </row>
    <row r="6" spans="1:11" ht="12" customHeight="1" x14ac:dyDescent="0.25">
      <c r="A6" s="3" t="s">
        <v>423</v>
      </c>
    </row>
    <row r="7" spans="1:11" ht="12" customHeight="1" x14ac:dyDescent="0.25">
      <c r="A7" s="2" t="str">
        <f>"Oct "&amp;RIGHT(A6,4)-1</f>
        <v>Oct 2023</v>
      </c>
      <c r="B7" s="11">
        <v>7876593737</v>
      </c>
      <c r="C7" s="11">
        <v>3019529640.9250002</v>
      </c>
      <c r="D7" s="11">
        <v>495474.58750000002</v>
      </c>
      <c r="E7" s="11">
        <v>1097042934</v>
      </c>
      <c r="F7" s="11">
        <v>26249317.394699998</v>
      </c>
      <c r="G7" s="11">
        <v>273357154.01840001</v>
      </c>
      <c r="H7" s="11">
        <v>8761175</v>
      </c>
      <c r="I7" s="11">
        <v>246850166</v>
      </c>
      <c r="J7" s="11" t="s">
        <v>422</v>
      </c>
      <c r="K7" s="11">
        <v>12548879598.9256</v>
      </c>
    </row>
    <row r="8" spans="1:11" ht="12" customHeight="1" x14ac:dyDescent="0.25">
      <c r="A8" s="2" t="str">
        <f>"Nov "&amp;RIGHT(A6,4)-1</f>
        <v>Nov 2023</v>
      </c>
      <c r="B8" s="11">
        <v>7850541264</v>
      </c>
      <c r="C8" s="11">
        <v>2606629029.7600002</v>
      </c>
      <c r="D8" s="11">
        <v>427019.57750000001</v>
      </c>
      <c r="E8" s="11">
        <v>470579486</v>
      </c>
      <c r="F8" s="11">
        <v>26489110.8695</v>
      </c>
      <c r="G8" s="11">
        <v>224301421.14829999</v>
      </c>
      <c r="H8" s="11">
        <v>16758395</v>
      </c>
      <c r="I8" s="11">
        <v>246850166</v>
      </c>
      <c r="J8" s="11" t="s">
        <v>422</v>
      </c>
      <c r="K8" s="11">
        <v>11442575892.355301</v>
      </c>
    </row>
    <row r="9" spans="1:11" ht="12" customHeight="1" x14ac:dyDescent="0.25">
      <c r="A9" s="2" t="str">
        <f>"Dec "&amp;RIGHT(A6,4)-1</f>
        <v>Dec 2023</v>
      </c>
      <c r="B9" s="11">
        <v>9274082256</v>
      </c>
      <c r="C9" s="11">
        <v>2306367446.0500002</v>
      </c>
      <c r="D9" s="11">
        <v>341938.86</v>
      </c>
      <c r="E9" s="11">
        <v>607907162</v>
      </c>
      <c r="F9" s="11">
        <v>25919053.5121</v>
      </c>
      <c r="G9" s="11">
        <v>216008905.91859999</v>
      </c>
      <c r="H9" s="11">
        <v>12838542</v>
      </c>
      <c r="I9" s="11">
        <v>258370807</v>
      </c>
      <c r="J9" s="11" t="s">
        <v>422</v>
      </c>
      <c r="K9" s="11">
        <v>12701836111.3407</v>
      </c>
    </row>
    <row r="10" spans="1:11" ht="12" customHeight="1" x14ac:dyDescent="0.25">
      <c r="A10" s="2" t="str">
        <f>"Jan "&amp;RIGHT(A6,4)</f>
        <v>Jan 2024</v>
      </c>
      <c r="B10" s="11">
        <v>7780880315</v>
      </c>
      <c r="C10" s="11">
        <v>2556514117.3649998</v>
      </c>
      <c r="D10" s="11">
        <v>420461.32</v>
      </c>
      <c r="E10" s="11">
        <v>584498034</v>
      </c>
      <c r="F10" s="11">
        <v>26109410.269200001</v>
      </c>
      <c r="G10" s="11">
        <v>171916507.08719999</v>
      </c>
      <c r="H10" s="11">
        <v>14170363</v>
      </c>
      <c r="I10" s="11">
        <v>246850166</v>
      </c>
      <c r="J10" s="11" t="s">
        <v>422</v>
      </c>
      <c r="K10" s="11">
        <v>11381359374.041401</v>
      </c>
    </row>
    <row r="11" spans="1:11" ht="12" customHeight="1" x14ac:dyDescent="0.25">
      <c r="A11" s="2" t="str">
        <f>"Feb "&amp;RIGHT(A6,4)</f>
        <v>Feb 2024</v>
      </c>
      <c r="B11" s="11">
        <v>7597361430</v>
      </c>
      <c r="C11" s="11">
        <v>2831997676.29</v>
      </c>
      <c r="D11" s="11">
        <v>456418.11499999999</v>
      </c>
      <c r="E11" s="11">
        <v>522134097</v>
      </c>
      <c r="F11" s="11">
        <v>25724237.5436</v>
      </c>
      <c r="G11" s="11">
        <v>165882464.03439999</v>
      </c>
      <c r="H11" s="11">
        <v>15001848</v>
      </c>
      <c r="I11" s="11">
        <v>246850166</v>
      </c>
      <c r="J11" s="11" t="s">
        <v>422</v>
      </c>
      <c r="K11" s="11">
        <v>11405408336.983</v>
      </c>
    </row>
    <row r="12" spans="1:11" ht="12" customHeight="1" x14ac:dyDescent="0.25">
      <c r="A12" s="2" t="str">
        <f>"Mar "&amp;RIGHT(A6,4)</f>
        <v>Mar 2024</v>
      </c>
      <c r="B12" s="11">
        <v>9124580111</v>
      </c>
      <c r="C12" s="11">
        <v>2743953486.9000001</v>
      </c>
      <c r="D12" s="11">
        <v>391208.53</v>
      </c>
      <c r="E12" s="11">
        <v>558058745</v>
      </c>
      <c r="F12" s="11">
        <v>27941887.861099999</v>
      </c>
      <c r="G12" s="11">
        <v>202669481.86629999</v>
      </c>
      <c r="H12" s="11">
        <v>13552679</v>
      </c>
      <c r="I12" s="11">
        <v>256562627</v>
      </c>
      <c r="J12" s="11" t="s">
        <v>422</v>
      </c>
      <c r="K12" s="11">
        <v>12927710227.1574</v>
      </c>
    </row>
    <row r="13" spans="1:11" ht="12" customHeight="1" x14ac:dyDescent="0.25">
      <c r="A13" s="2" t="str">
        <f>"Apr "&amp;RIGHT(A6,4)</f>
        <v>Apr 2024</v>
      </c>
      <c r="B13" s="11">
        <v>7494445280</v>
      </c>
      <c r="C13" s="11">
        <v>2836856281.915</v>
      </c>
      <c r="D13" s="11">
        <v>468687.09250000003</v>
      </c>
      <c r="E13" s="11">
        <v>548746737</v>
      </c>
      <c r="F13" s="11">
        <v>27387384.980700001</v>
      </c>
      <c r="G13" s="11">
        <v>211111586.23480001</v>
      </c>
      <c r="H13" s="11">
        <v>13823534</v>
      </c>
      <c r="I13" s="11">
        <v>246850166</v>
      </c>
      <c r="J13" s="11" t="s">
        <v>422</v>
      </c>
      <c r="K13" s="11">
        <v>11379689657.223</v>
      </c>
    </row>
    <row r="14" spans="1:11" ht="12" customHeight="1" x14ac:dyDescent="0.25">
      <c r="A14" s="2" t="str">
        <f>"May "&amp;RIGHT(A6,4)</f>
        <v>May 2024</v>
      </c>
      <c r="B14" s="11">
        <v>7740080763</v>
      </c>
      <c r="C14" s="11">
        <v>2717635990.6500001</v>
      </c>
      <c r="D14" s="11">
        <v>452139.86749999999</v>
      </c>
      <c r="E14" s="11">
        <v>537480028</v>
      </c>
      <c r="F14" s="11">
        <v>26111589.418699998</v>
      </c>
      <c r="G14" s="11">
        <v>189654452.9251</v>
      </c>
      <c r="H14" s="11">
        <v>10732271</v>
      </c>
      <c r="I14" s="11">
        <v>246850166</v>
      </c>
      <c r="J14" s="11" t="s">
        <v>422</v>
      </c>
      <c r="K14" s="11">
        <v>11468997400.8613</v>
      </c>
    </row>
    <row r="15" spans="1:11" ht="12" customHeight="1" x14ac:dyDescent="0.25">
      <c r="A15" s="2" t="str">
        <f>"Jun "&amp;RIGHT(A6,4)</f>
        <v>Jun 2024</v>
      </c>
      <c r="B15" s="11">
        <v>9194206724</v>
      </c>
      <c r="C15" s="11">
        <v>1169909876.74</v>
      </c>
      <c r="D15" s="11">
        <v>210608.5575</v>
      </c>
      <c r="E15" s="11">
        <v>526168913</v>
      </c>
      <c r="F15" s="11">
        <v>25665703.908599999</v>
      </c>
      <c r="G15" s="11">
        <v>253621430.6024</v>
      </c>
      <c r="H15" s="11">
        <v>15163759</v>
      </c>
      <c r="I15" s="11">
        <v>255721329</v>
      </c>
      <c r="J15" s="11" t="s">
        <v>422</v>
      </c>
      <c r="K15" s="11">
        <v>11440668344.8085</v>
      </c>
    </row>
    <row r="16" spans="1:11" ht="12" customHeight="1" x14ac:dyDescent="0.25">
      <c r="A16" s="2" t="str">
        <f>"Jul "&amp;RIGHT(A6,4)</f>
        <v>Jul 2024</v>
      </c>
      <c r="B16" s="11">
        <v>8035440367</v>
      </c>
      <c r="C16" s="11">
        <v>791608897.86000001</v>
      </c>
      <c r="D16" s="11">
        <v>320155.23</v>
      </c>
      <c r="E16" s="11">
        <v>570426295</v>
      </c>
      <c r="F16" s="11">
        <v>24634293.730099998</v>
      </c>
      <c r="G16" s="11">
        <v>196547881.81810001</v>
      </c>
      <c r="H16" s="11">
        <v>21101578</v>
      </c>
      <c r="I16" s="11">
        <v>246850166</v>
      </c>
      <c r="J16" s="11" t="s">
        <v>422</v>
      </c>
      <c r="K16" s="11">
        <v>9886929634.6382008</v>
      </c>
    </row>
    <row r="17" spans="1:11" ht="12" customHeight="1" x14ac:dyDescent="0.25">
      <c r="A17" s="2" t="str">
        <f>"Aug "&amp;RIGHT(A6,4)</f>
        <v>Aug 2024</v>
      </c>
      <c r="B17" s="11">
        <v>8003155584</v>
      </c>
      <c r="C17" s="11">
        <v>1990907268.98</v>
      </c>
      <c r="D17" s="11">
        <v>236890.73</v>
      </c>
      <c r="E17" s="11">
        <v>550127648</v>
      </c>
      <c r="F17" s="11">
        <v>25703229.760499999</v>
      </c>
      <c r="G17" s="11">
        <v>225555119.92379999</v>
      </c>
      <c r="H17" s="11">
        <v>2893326</v>
      </c>
      <c r="I17" s="11">
        <v>246850166</v>
      </c>
      <c r="J17" s="11" t="s">
        <v>422</v>
      </c>
      <c r="K17" s="11">
        <v>11045429233.3943</v>
      </c>
    </row>
    <row r="18" spans="1:11" ht="12" customHeight="1" x14ac:dyDescent="0.25">
      <c r="A18" s="2" t="str">
        <f>"Sep "&amp;RIGHT(A6,4)</f>
        <v>Sep 2024</v>
      </c>
      <c r="B18" s="11">
        <v>9840386342</v>
      </c>
      <c r="C18" s="11">
        <v>3490104833.4200001</v>
      </c>
      <c r="D18" s="11">
        <v>453495.63</v>
      </c>
      <c r="E18" s="11">
        <v>728232615</v>
      </c>
      <c r="F18" s="11">
        <v>96633117.979300007</v>
      </c>
      <c r="G18" s="11">
        <v>290423793.57999998</v>
      </c>
      <c r="H18" s="11">
        <v>23941758</v>
      </c>
      <c r="I18" s="11">
        <v>261942815</v>
      </c>
      <c r="J18" s="11" t="s">
        <v>422</v>
      </c>
      <c r="K18" s="11">
        <v>14732118770.609301</v>
      </c>
    </row>
    <row r="19" spans="1:11" ht="12" customHeight="1" x14ac:dyDescent="0.25">
      <c r="A19" s="12" t="s">
        <v>55</v>
      </c>
      <c r="B19" s="13">
        <v>99811754173</v>
      </c>
      <c r="C19" s="13">
        <v>29062014546.855</v>
      </c>
      <c r="D19" s="13">
        <v>4674498.0975000001</v>
      </c>
      <c r="E19" s="13">
        <v>7301402694</v>
      </c>
      <c r="F19" s="13">
        <v>384568337.2281</v>
      </c>
      <c r="G19" s="13">
        <v>2621050199.1574001</v>
      </c>
      <c r="H19" s="13">
        <v>168739228</v>
      </c>
      <c r="I19" s="13">
        <v>3007398906</v>
      </c>
      <c r="J19" s="13" t="s">
        <v>422</v>
      </c>
      <c r="K19" s="13">
        <v>142361602582.33801</v>
      </c>
    </row>
    <row r="20" spans="1:11" ht="12" customHeight="1" x14ac:dyDescent="0.25">
      <c r="A20" s="14" t="s">
        <v>424</v>
      </c>
      <c r="B20" s="15">
        <v>99811754173</v>
      </c>
      <c r="C20" s="15">
        <v>29062014546.855</v>
      </c>
      <c r="D20" s="15">
        <v>4674498.0975000001</v>
      </c>
      <c r="E20" s="15">
        <v>7301402694</v>
      </c>
      <c r="F20" s="15">
        <v>384568337.2281</v>
      </c>
      <c r="G20" s="15">
        <v>2621050199.1574001</v>
      </c>
      <c r="H20" s="15">
        <v>168739228</v>
      </c>
      <c r="I20" s="15">
        <v>3007398906</v>
      </c>
      <c r="J20" s="15" t="s">
        <v>422</v>
      </c>
      <c r="K20" s="15">
        <v>142361602582.33801</v>
      </c>
    </row>
    <row r="21" spans="1:11" ht="12" customHeight="1" x14ac:dyDescent="0.25">
      <c r="A21" s="3" t="str">
        <f>"FY "&amp;RIGHT(A6,4)+1</f>
        <v>FY 2025</v>
      </c>
    </row>
    <row r="22" spans="1:11" ht="12" customHeight="1" x14ac:dyDescent="0.25">
      <c r="A22" s="2" t="str">
        <f>"Oct "&amp;RIGHT(A6,4)</f>
        <v>Oct 2024</v>
      </c>
      <c r="B22" s="11">
        <v>8505560187</v>
      </c>
      <c r="C22" s="11">
        <v>3313699720.2399998</v>
      </c>
      <c r="D22" s="11">
        <v>480142.23</v>
      </c>
      <c r="E22" s="11">
        <v>1205611941</v>
      </c>
      <c r="F22" s="11">
        <v>23640029.861499999</v>
      </c>
      <c r="G22" s="11">
        <v>205959710.942</v>
      </c>
      <c r="H22" s="11">
        <v>6727854</v>
      </c>
      <c r="I22" s="11" t="s">
        <v>422</v>
      </c>
      <c r="J22" s="11" t="s">
        <v>422</v>
      </c>
      <c r="K22" s="11">
        <v>13261679585.2735</v>
      </c>
    </row>
    <row r="23" spans="1:11" ht="12" customHeight="1" x14ac:dyDescent="0.25">
      <c r="A23" s="2" t="str">
        <f>"Nov "&amp;RIGHT(A6,4)</f>
        <v>Nov 2024</v>
      </c>
      <c r="B23" s="11">
        <v>8360881445</v>
      </c>
      <c r="C23" s="11">
        <v>2587145872.4899998</v>
      </c>
      <c r="D23" s="11">
        <v>379088.3</v>
      </c>
      <c r="E23" s="11">
        <v>602445285</v>
      </c>
      <c r="F23" s="11">
        <v>23617313.781399999</v>
      </c>
      <c r="G23" s="11">
        <v>183557773.75909999</v>
      </c>
      <c r="H23" s="11">
        <v>16336095</v>
      </c>
      <c r="I23" s="11" t="s">
        <v>422</v>
      </c>
      <c r="J23" s="11" t="s">
        <v>422</v>
      </c>
      <c r="K23" s="11">
        <v>11774362873.3305</v>
      </c>
    </row>
    <row r="24" spans="1:11" ht="12" customHeight="1" x14ac:dyDescent="0.25">
      <c r="A24" s="2" t="str">
        <f>"Dec "&amp;RIGHT(A6,4)</f>
        <v>Dec 2024</v>
      </c>
      <c r="B24" s="11">
        <v>9605262923</v>
      </c>
      <c r="C24" s="11">
        <v>2568101946.4000001</v>
      </c>
      <c r="D24" s="11">
        <v>334878.81</v>
      </c>
      <c r="E24" s="11">
        <v>589075584</v>
      </c>
      <c r="F24" s="11">
        <v>45209717.051700003</v>
      </c>
      <c r="G24" s="11">
        <v>189719129.93970001</v>
      </c>
      <c r="H24" s="11">
        <v>14240273</v>
      </c>
      <c r="I24" s="11">
        <v>10254443</v>
      </c>
      <c r="J24" s="11" t="s">
        <v>422</v>
      </c>
      <c r="K24" s="11">
        <v>13022198895.201401</v>
      </c>
    </row>
    <row r="25" spans="1:11" ht="12" customHeight="1" x14ac:dyDescent="0.25">
      <c r="A25" s="2" t="str">
        <f>"Jan "&amp;RIGHT(A6,4)+1</f>
        <v>Jan 2025</v>
      </c>
      <c r="B25" s="11">
        <v>7962304363</v>
      </c>
      <c r="C25" s="11">
        <v>2686073478.0500002</v>
      </c>
      <c r="D25" s="11">
        <v>413071.29</v>
      </c>
      <c r="E25" s="11">
        <v>593964951.66670001</v>
      </c>
      <c r="F25" s="11">
        <v>23061701.972899999</v>
      </c>
      <c r="G25" s="11">
        <v>136713486.74309999</v>
      </c>
      <c r="H25" s="11">
        <v>14237741</v>
      </c>
      <c r="I25" s="11" t="s">
        <v>422</v>
      </c>
      <c r="J25" s="11" t="s">
        <v>422</v>
      </c>
      <c r="K25" s="11">
        <v>11416768793.7227</v>
      </c>
    </row>
    <row r="26" spans="1:11" ht="12" customHeight="1" x14ac:dyDescent="0.25">
      <c r="A26" s="2" t="str">
        <f>"Feb "&amp;RIGHT(A6,4)+1</f>
        <v>Feb 2025</v>
      </c>
      <c r="B26" s="11">
        <v>7907221718</v>
      </c>
      <c r="C26" s="11">
        <v>2735600446.3299999</v>
      </c>
      <c r="D26" s="11">
        <v>389476.26</v>
      </c>
      <c r="E26" s="11">
        <v>567196362.33329999</v>
      </c>
      <c r="F26" s="11">
        <v>23199240.335299999</v>
      </c>
      <c r="G26" s="11">
        <v>104305559.27519999</v>
      </c>
      <c r="H26" s="11">
        <v>13849353</v>
      </c>
      <c r="I26" s="11" t="s">
        <v>422</v>
      </c>
      <c r="J26" s="11" t="s">
        <v>422</v>
      </c>
      <c r="K26" s="11">
        <v>11351762155.5338</v>
      </c>
    </row>
    <row r="27" spans="1:11" ht="12" customHeight="1" x14ac:dyDescent="0.25">
      <c r="A27" s="2" t="str">
        <f>"Mar "&amp;RIGHT(A6,4)+1</f>
        <v>Mar 2025</v>
      </c>
      <c r="B27" s="11">
        <v>9346120307</v>
      </c>
      <c r="C27" s="11">
        <v>2997731250.23</v>
      </c>
      <c r="D27" s="11">
        <v>382874.59</v>
      </c>
      <c r="E27" s="11">
        <v>575099308</v>
      </c>
      <c r="F27" s="11">
        <v>45918480.005400002</v>
      </c>
      <c r="G27" s="11">
        <v>132045035.2823</v>
      </c>
      <c r="H27" s="11">
        <v>12369418</v>
      </c>
      <c r="I27" s="11">
        <v>5925816</v>
      </c>
      <c r="J27" s="11" t="s">
        <v>422</v>
      </c>
      <c r="K27" s="11">
        <v>13115592489.1077</v>
      </c>
    </row>
    <row r="28" spans="1:11" ht="12" customHeight="1" x14ac:dyDescent="0.25">
      <c r="A28" s="2" t="str">
        <f>"Apr "&amp;RIGHT(A6,4)+1</f>
        <v>Apr 2025</v>
      </c>
      <c r="B28" s="11">
        <v>7914097578</v>
      </c>
      <c r="C28" s="11">
        <v>2952084896.0799999</v>
      </c>
      <c r="D28" s="11">
        <v>415000.85</v>
      </c>
      <c r="E28" s="11">
        <v>605758420</v>
      </c>
      <c r="F28" s="11">
        <v>23467497.645500001</v>
      </c>
      <c r="G28" s="11">
        <v>103782032.48469999</v>
      </c>
      <c r="H28" s="11">
        <v>14572662</v>
      </c>
      <c r="I28" s="11" t="s">
        <v>422</v>
      </c>
      <c r="J28" s="11" t="s">
        <v>422</v>
      </c>
      <c r="K28" s="11">
        <v>11614178087.0602</v>
      </c>
    </row>
    <row r="29" spans="1:11" ht="12" customHeight="1" x14ac:dyDescent="0.25">
      <c r="A29" s="2" t="str">
        <f>"May "&amp;RIGHT(A6,4)+1</f>
        <v>May 2025</v>
      </c>
      <c r="B29" s="11">
        <v>7871418160</v>
      </c>
      <c r="C29" s="11">
        <v>2806591224.3200002</v>
      </c>
      <c r="D29" s="11">
        <v>408610.36</v>
      </c>
      <c r="E29" s="11">
        <v>577023000</v>
      </c>
      <c r="F29" s="11">
        <v>23530733.575599998</v>
      </c>
      <c r="G29" s="11">
        <v>117522122.2458</v>
      </c>
      <c r="H29" s="11">
        <v>15192049</v>
      </c>
      <c r="I29" s="11" t="s">
        <v>422</v>
      </c>
      <c r="J29" s="11" t="s">
        <v>422</v>
      </c>
      <c r="K29" s="11">
        <v>11411685899.5014</v>
      </c>
    </row>
    <row r="30" spans="1:11" ht="12" customHeight="1" x14ac:dyDescent="0.25">
      <c r="A30" s="2" t="str">
        <f>"Jun "&amp;RIGHT(A6,4)+1</f>
        <v>Jun 2025</v>
      </c>
      <c r="B30" s="11">
        <v>9297187329</v>
      </c>
      <c r="C30" s="11">
        <v>1282802915.78</v>
      </c>
      <c r="D30" s="11">
        <v>170520.36</v>
      </c>
      <c r="E30" s="11">
        <v>592070161</v>
      </c>
      <c r="F30" s="11">
        <v>42618191.802100003</v>
      </c>
      <c r="G30" s="11">
        <v>176386244.9021</v>
      </c>
      <c r="H30" s="11">
        <v>11184553</v>
      </c>
      <c r="I30" s="11">
        <v>16376792</v>
      </c>
      <c r="J30" s="11" t="s">
        <v>422</v>
      </c>
      <c r="K30" s="11">
        <v>11418796707.8442</v>
      </c>
    </row>
    <row r="31" spans="1:11" ht="12" customHeight="1" x14ac:dyDescent="0.25">
      <c r="A31" s="2" t="str">
        <f>"Jul "&amp;RIGHT(A6,4)+1</f>
        <v>Jul 2025</v>
      </c>
      <c r="B31" s="11">
        <v>7818063112.5341997</v>
      </c>
      <c r="C31" s="11">
        <v>869648692.03499997</v>
      </c>
      <c r="D31" s="11">
        <v>227972.76500000001</v>
      </c>
      <c r="E31" s="11">
        <v>584812991</v>
      </c>
      <c r="F31" s="11">
        <v>23425509.7663</v>
      </c>
      <c r="G31" s="11">
        <v>130199589.76880001</v>
      </c>
      <c r="H31" s="11">
        <v>8636647</v>
      </c>
      <c r="I31" s="11" t="s">
        <v>422</v>
      </c>
      <c r="J31" s="11" t="s">
        <v>422</v>
      </c>
      <c r="K31" s="11">
        <v>9435014514.8693008</v>
      </c>
    </row>
    <row r="32" spans="1:11" ht="12" customHeight="1" x14ac:dyDescent="0.25">
      <c r="A32" s="2" t="str">
        <f>"Aug "&amp;RIGHT(A6,4)+1</f>
        <v>Aug 2025</v>
      </c>
      <c r="B32" s="11">
        <v>7799079494.0148001</v>
      </c>
      <c r="C32" s="11">
        <v>1973345001.03</v>
      </c>
      <c r="D32" s="11">
        <v>200377.53</v>
      </c>
      <c r="E32" s="11">
        <v>579282160</v>
      </c>
      <c r="F32" s="11">
        <v>22694676.360599998</v>
      </c>
      <c r="G32" s="11">
        <v>125580461.8487</v>
      </c>
      <c r="H32" s="11">
        <v>11629562</v>
      </c>
      <c r="I32" s="11" t="s">
        <v>422</v>
      </c>
      <c r="J32" s="11" t="s">
        <v>422</v>
      </c>
      <c r="K32" s="11">
        <v>10511811732.7841</v>
      </c>
    </row>
    <row r="33" spans="1:11" ht="12" customHeight="1" x14ac:dyDescent="0.25">
      <c r="A33" s="2" t="str">
        <f>"Sep "&amp;RIGHT(A6,4)+1</f>
        <v>Sep 2025</v>
      </c>
      <c r="B33" s="11">
        <v>9360856546.7945995</v>
      </c>
      <c r="C33" s="11">
        <v>3569727681.3537002</v>
      </c>
      <c r="D33" s="11">
        <v>438446.8075</v>
      </c>
      <c r="E33" s="11">
        <v>652088594.72720003</v>
      </c>
      <c r="F33" s="11">
        <v>29574842.265900001</v>
      </c>
      <c r="G33" s="11">
        <v>186075354.3976</v>
      </c>
      <c r="H33" s="11">
        <v>24894893</v>
      </c>
      <c r="I33" s="11">
        <v>2021903</v>
      </c>
      <c r="J33" s="11" t="s">
        <v>422</v>
      </c>
      <c r="K33" s="11">
        <v>13825678262.3465</v>
      </c>
    </row>
    <row r="34" spans="1:11" ht="12" customHeight="1" x14ac:dyDescent="0.25">
      <c r="A34" s="12" t="s">
        <v>55</v>
      </c>
      <c r="B34" s="13">
        <v>101748053163.3436</v>
      </c>
      <c r="C34" s="13">
        <v>30342553124.338699</v>
      </c>
      <c r="D34" s="13">
        <v>4240460.1524999999</v>
      </c>
      <c r="E34" s="13">
        <v>7724428758.7271996</v>
      </c>
      <c r="F34" s="13">
        <v>349957934.4242</v>
      </c>
      <c r="G34" s="13">
        <v>1791846501.5890999</v>
      </c>
      <c r="H34" s="13">
        <v>163871100</v>
      </c>
      <c r="I34" s="13">
        <v>34578954</v>
      </c>
      <c r="J34" s="13" t="s">
        <v>422</v>
      </c>
      <c r="K34" s="13">
        <v>142159529996.57529</v>
      </c>
    </row>
    <row r="35" spans="1:11" ht="12" customHeight="1" x14ac:dyDescent="0.25">
      <c r="A35" s="14" t="str">
        <f>"Total "&amp;MID(A20,7,LEN(A20)-13)&amp;" Months"</f>
        <v>Total 12 Months</v>
      </c>
      <c r="B35" s="15">
        <v>101748053163.3436</v>
      </c>
      <c r="C35" s="15">
        <v>30342553124.338699</v>
      </c>
      <c r="D35" s="15">
        <v>4240460.1524999999</v>
      </c>
      <c r="E35" s="15">
        <v>7724428758.7271996</v>
      </c>
      <c r="F35" s="15">
        <v>349957934.4242</v>
      </c>
      <c r="G35" s="15">
        <v>1791846501.5890999</v>
      </c>
      <c r="H35" s="15">
        <v>163871100</v>
      </c>
      <c r="I35" s="15">
        <v>34578954</v>
      </c>
      <c r="J35" s="15" t="s">
        <v>422</v>
      </c>
      <c r="K35" s="15">
        <v>142159529996.57529</v>
      </c>
    </row>
    <row r="36" spans="1:11" ht="12" customHeight="1" x14ac:dyDescent="0.25">
      <c r="A36" s="89"/>
      <c r="B36" s="89"/>
      <c r="C36" s="89"/>
      <c r="D36" s="89"/>
      <c r="E36" s="89"/>
      <c r="F36" s="89"/>
      <c r="G36" s="89"/>
      <c r="H36" s="89"/>
      <c r="I36" s="89"/>
      <c r="J36" s="89"/>
      <c r="K36" s="89"/>
    </row>
    <row r="37" spans="1:11" ht="107.5" customHeight="1" x14ac:dyDescent="0.25">
      <c r="A37" s="91" t="s">
        <v>392</v>
      </c>
      <c r="B37" s="91"/>
      <c r="C37" s="91"/>
      <c r="D37" s="91"/>
      <c r="E37" s="91"/>
      <c r="F37" s="91"/>
      <c r="G37" s="91"/>
      <c r="H37" s="91"/>
      <c r="I37" s="91"/>
      <c r="J37" s="91"/>
      <c r="K37" s="91"/>
    </row>
    <row r="38" spans="1:11" ht="12.75" customHeight="1" x14ac:dyDescent="0.25">
      <c r="A38" s="26"/>
    </row>
    <row r="39" spans="1:11" x14ac:dyDescent="0.25">
      <c r="A39" s="26"/>
    </row>
    <row r="40" spans="1:11" x14ac:dyDescent="0.25">
      <c r="A40" s="26"/>
    </row>
    <row r="41" spans="1:11" x14ac:dyDescent="0.25">
      <c r="A41" s="26"/>
    </row>
    <row r="42" spans="1:11" x14ac:dyDescent="0.25">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5" x14ac:dyDescent="0.25"/>
  <cols>
    <col min="1" max="6" width="11.453125" customWidth="1"/>
    <col min="7" max="7" width="12.26953125" customWidth="1"/>
    <col min="8" max="9" width="11.453125" customWidth="1"/>
    <col min="14" max="14" width="8.81640625" customWidth="1"/>
  </cols>
  <sheetData>
    <row r="1" spans="1:18" ht="12" customHeight="1" x14ac:dyDescent="0.25">
      <c r="A1" s="96" t="s">
        <v>427</v>
      </c>
      <c r="B1" s="96"/>
      <c r="C1" s="96"/>
      <c r="D1" s="96"/>
      <c r="E1" s="96"/>
      <c r="F1" s="96"/>
      <c r="G1" s="96"/>
      <c r="H1" s="96"/>
      <c r="I1" s="83">
        <v>46003</v>
      </c>
      <c r="J1" s="91"/>
      <c r="K1" s="91"/>
      <c r="L1" s="91"/>
      <c r="M1" s="91"/>
      <c r="N1" s="91"/>
      <c r="O1" s="91"/>
      <c r="P1" s="91"/>
      <c r="Q1" s="91"/>
      <c r="R1" s="141"/>
    </row>
    <row r="2" spans="1:18" ht="12" customHeight="1" x14ac:dyDescent="0.25">
      <c r="A2" s="98" t="s">
        <v>220</v>
      </c>
      <c r="B2" s="98"/>
      <c r="C2" s="98"/>
      <c r="D2" s="98"/>
      <c r="E2" s="98"/>
      <c r="F2" s="98"/>
      <c r="G2" s="98"/>
      <c r="H2" s="98"/>
      <c r="I2" s="1"/>
    </row>
    <row r="3" spans="1:18" ht="24" customHeight="1" x14ac:dyDescent="0.25">
      <c r="A3" s="100" t="s">
        <v>50</v>
      </c>
      <c r="B3" s="92" t="s">
        <v>132</v>
      </c>
      <c r="C3" s="92" t="s">
        <v>19</v>
      </c>
      <c r="D3" s="92" t="s">
        <v>133</v>
      </c>
      <c r="E3" s="92" t="s">
        <v>134</v>
      </c>
      <c r="F3" s="92" t="s">
        <v>135</v>
      </c>
      <c r="G3" s="92" t="s">
        <v>221</v>
      </c>
      <c r="H3" s="92" t="s">
        <v>222</v>
      </c>
      <c r="I3" s="94" t="s">
        <v>138</v>
      </c>
    </row>
    <row r="4" spans="1:18" ht="24" customHeight="1" x14ac:dyDescent="0.25">
      <c r="A4" s="101"/>
      <c r="B4" s="93"/>
      <c r="C4" s="93"/>
      <c r="D4" s="93"/>
      <c r="E4" s="93"/>
      <c r="F4" s="93"/>
      <c r="G4" s="93"/>
      <c r="H4" s="93"/>
      <c r="I4" s="95"/>
    </row>
    <row r="5" spans="1:18" ht="12" customHeight="1" x14ac:dyDescent="0.25">
      <c r="A5" s="1"/>
      <c r="B5" s="89" t="str">
        <f>REPT("-",90)&amp;" Dollars "&amp;REPT("-",94)</f>
        <v>------------------------------------------------------------------------------------------ Dollars ----------------------------------------------------------------------------------------------</v>
      </c>
      <c r="C5" s="89"/>
      <c r="D5" s="89"/>
      <c r="E5" s="89"/>
      <c r="F5" s="89"/>
      <c r="G5" s="89"/>
      <c r="H5" s="89"/>
      <c r="I5" s="89"/>
    </row>
    <row r="6" spans="1:18" ht="12" customHeight="1" x14ac:dyDescent="0.25">
      <c r="A6" s="3" t="s">
        <v>423</v>
      </c>
    </row>
    <row r="7" spans="1:18" ht="12" customHeight="1" x14ac:dyDescent="0.25">
      <c r="A7" s="2" t="str">
        <f>"Oct "&amp;RIGHT(A6,4)-1</f>
        <v>Oct 2023</v>
      </c>
      <c r="B7" s="11">
        <v>2019144518.2349999</v>
      </c>
      <c r="C7" s="11" t="s">
        <v>422</v>
      </c>
      <c r="D7" s="11">
        <v>642754342.26999998</v>
      </c>
      <c r="E7" s="11">
        <v>357520874.50999999</v>
      </c>
      <c r="F7" s="11">
        <v>109905.91</v>
      </c>
      <c r="G7" s="11" t="s">
        <v>422</v>
      </c>
      <c r="H7" s="11" t="s">
        <v>422</v>
      </c>
      <c r="I7" s="11">
        <v>3019529640.9250002</v>
      </c>
    </row>
    <row r="8" spans="1:18" ht="12" customHeight="1" x14ac:dyDescent="0.25">
      <c r="A8" s="2" t="str">
        <f>"Nov "&amp;RIGHT(A6,4)-1</f>
        <v>Nov 2023</v>
      </c>
      <c r="B8" s="11">
        <v>1725541035.99</v>
      </c>
      <c r="C8" s="11" t="s">
        <v>422</v>
      </c>
      <c r="D8" s="11">
        <v>560622834.26999998</v>
      </c>
      <c r="E8" s="11">
        <v>320215667.01999998</v>
      </c>
      <c r="F8" s="11">
        <v>249492.48000000001</v>
      </c>
      <c r="G8" s="11" t="s">
        <v>422</v>
      </c>
      <c r="H8" s="11" t="s">
        <v>422</v>
      </c>
      <c r="I8" s="11">
        <v>2606629029.7600002</v>
      </c>
    </row>
    <row r="9" spans="1:18" ht="12" customHeight="1" x14ac:dyDescent="0.25">
      <c r="A9" s="2" t="str">
        <f>"Dec "&amp;RIGHT(A6,4)-1</f>
        <v>Dec 2023</v>
      </c>
      <c r="B9" s="11">
        <v>1366178617.8299999</v>
      </c>
      <c r="C9" s="11" t="s">
        <v>422</v>
      </c>
      <c r="D9" s="11">
        <v>439853952.81</v>
      </c>
      <c r="E9" s="11">
        <v>356096097.75999999</v>
      </c>
      <c r="F9" s="11">
        <v>3075790.65</v>
      </c>
      <c r="G9" s="11">
        <v>38431568</v>
      </c>
      <c r="H9" s="11">
        <v>102731419</v>
      </c>
      <c r="I9" s="11">
        <v>2306367446.0500002</v>
      </c>
    </row>
    <row r="10" spans="1:18" ht="12" customHeight="1" x14ac:dyDescent="0.25">
      <c r="A10" s="2" t="str">
        <f>"Jan "&amp;RIGHT(A6,4)</f>
        <v>Jan 2024</v>
      </c>
      <c r="B10" s="11">
        <v>1707320772.7950001</v>
      </c>
      <c r="C10" s="11" t="s">
        <v>422</v>
      </c>
      <c r="D10" s="11">
        <v>522270680.57999998</v>
      </c>
      <c r="E10" s="11">
        <v>326691967.63</v>
      </c>
      <c r="F10" s="11">
        <v>230696.36</v>
      </c>
      <c r="G10" s="11" t="s">
        <v>422</v>
      </c>
      <c r="H10" s="11" t="s">
        <v>422</v>
      </c>
      <c r="I10" s="11">
        <v>2556514117.3649998</v>
      </c>
    </row>
    <row r="11" spans="1:18" ht="12" customHeight="1" x14ac:dyDescent="0.25">
      <c r="A11" s="2" t="str">
        <f>"Feb "&amp;RIGHT(A6,4)</f>
        <v>Feb 2024</v>
      </c>
      <c r="B11" s="11">
        <v>1867300736.1800001</v>
      </c>
      <c r="C11" s="11" t="s">
        <v>422</v>
      </c>
      <c r="D11" s="11">
        <v>613746083.94000006</v>
      </c>
      <c r="E11" s="11">
        <v>350832331.64999998</v>
      </c>
      <c r="F11" s="11">
        <v>118524.52</v>
      </c>
      <c r="G11" s="11" t="s">
        <v>422</v>
      </c>
      <c r="H11" s="11" t="s">
        <v>422</v>
      </c>
      <c r="I11" s="11">
        <v>2831997676.29</v>
      </c>
    </row>
    <row r="12" spans="1:18" ht="12" customHeight="1" x14ac:dyDescent="0.25">
      <c r="A12" s="2" t="str">
        <f>"Mar "&amp;RIGHT(A6,4)</f>
        <v>Mar 2024</v>
      </c>
      <c r="B12" s="11">
        <v>1643639743.75</v>
      </c>
      <c r="C12" s="11" t="s">
        <v>422</v>
      </c>
      <c r="D12" s="11">
        <v>545916547.67999995</v>
      </c>
      <c r="E12" s="11">
        <v>409319356.83999997</v>
      </c>
      <c r="F12" s="11">
        <v>3089808.63</v>
      </c>
      <c r="G12" s="11">
        <v>88845189</v>
      </c>
      <c r="H12" s="11">
        <v>53142841</v>
      </c>
      <c r="I12" s="11">
        <v>2743953486.9000001</v>
      </c>
    </row>
    <row r="13" spans="1:18" ht="12" customHeight="1" x14ac:dyDescent="0.25">
      <c r="A13" s="2" t="str">
        <f>"Apr "&amp;RIGHT(A6,4)</f>
        <v>Apr 2024</v>
      </c>
      <c r="B13" s="11">
        <v>1843343203.2650001</v>
      </c>
      <c r="C13" s="11" t="s">
        <v>422</v>
      </c>
      <c r="D13" s="11">
        <v>623720099.33000004</v>
      </c>
      <c r="E13" s="11">
        <v>369648335.61000001</v>
      </c>
      <c r="F13" s="11">
        <v>144643.71</v>
      </c>
      <c r="G13" s="11" t="s">
        <v>422</v>
      </c>
      <c r="H13" s="11" t="s">
        <v>422</v>
      </c>
      <c r="I13" s="11">
        <v>2836856281.915</v>
      </c>
    </row>
    <row r="14" spans="1:18" ht="12" customHeight="1" x14ac:dyDescent="0.25">
      <c r="A14" s="2" t="str">
        <f>"May "&amp;RIGHT(A6,4)</f>
        <v>May 2024</v>
      </c>
      <c r="B14" s="11">
        <v>1737303874.5</v>
      </c>
      <c r="C14" s="11" t="s">
        <v>422</v>
      </c>
      <c r="D14" s="11">
        <v>613289186.04999995</v>
      </c>
      <c r="E14" s="11">
        <v>359728423.12</v>
      </c>
      <c r="F14" s="11">
        <v>7314506.9800000004</v>
      </c>
      <c r="G14" s="11" t="s">
        <v>422</v>
      </c>
      <c r="H14" s="11" t="s">
        <v>422</v>
      </c>
      <c r="I14" s="11">
        <v>2717635990.6500001</v>
      </c>
    </row>
    <row r="15" spans="1:18" ht="12" customHeight="1" x14ac:dyDescent="0.25">
      <c r="A15" s="2" t="str">
        <f>"Jun "&amp;RIGHT(A6,4)</f>
        <v>Jun 2024</v>
      </c>
      <c r="B15" s="11">
        <v>372555098.26999998</v>
      </c>
      <c r="C15" s="11" t="s">
        <v>422</v>
      </c>
      <c r="D15" s="11">
        <v>133978672.58</v>
      </c>
      <c r="E15" s="11">
        <v>312377129.73000002</v>
      </c>
      <c r="F15" s="11">
        <v>214515731.16</v>
      </c>
      <c r="G15" s="11">
        <v>85767165</v>
      </c>
      <c r="H15" s="11">
        <v>50716080</v>
      </c>
      <c r="I15" s="11">
        <v>1169909876.74</v>
      </c>
    </row>
    <row r="16" spans="1:18" ht="12" customHeight="1" x14ac:dyDescent="0.25">
      <c r="A16" s="2" t="str">
        <f>"Jul "&amp;RIGHT(A6,4)</f>
        <v>Jul 2024</v>
      </c>
      <c r="B16" s="11">
        <v>232567391.97</v>
      </c>
      <c r="C16" s="11" t="s">
        <v>422</v>
      </c>
      <c r="D16" s="11">
        <v>35230443.460000001</v>
      </c>
      <c r="E16" s="11">
        <v>231705093.78</v>
      </c>
      <c r="F16" s="11">
        <v>292105968.64999998</v>
      </c>
      <c r="G16" s="11" t="s">
        <v>422</v>
      </c>
      <c r="H16" s="11" t="s">
        <v>422</v>
      </c>
      <c r="I16" s="11">
        <v>791608897.86000001</v>
      </c>
    </row>
    <row r="17" spans="1:9" ht="12" customHeight="1" x14ac:dyDescent="0.25">
      <c r="A17" s="2" t="str">
        <f>"Aug "&amp;RIGHT(A6,4)</f>
        <v>Aug 2024</v>
      </c>
      <c r="B17" s="11">
        <v>1236883841.96</v>
      </c>
      <c r="C17" s="11" t="s">
        <v>422</v>
      </c>
      <c r="D17" s="11">
        <v>357158219.56</v>
      </c>
      <c r="E17" s="11">
        <v>285295685.70999998</v>
      </c>
      <c r="F17" s="11">
        <v>111569521.75</v>
      </c>
      <c r="G17" s="11" t="s">
        <v>422</v>
      </c>
      <c r="H17" s="11" t="s">
        <v>422</v>
      </c>
      <c r="I17" s="11">
        <v>1990907268.98</v>
      </c>
    </row>
    <row r="18" spans="1:9" ht="12" customHeight="1" x14ac:dyDescent="0.25">
      <c r="A18" s="2" t="str">
        <f>"Sep "&amp;RIGHT(A6,4)</f>
        <v>Sep 2024</v>
      </c>
      <c r="B18" s="11">
        <v>2081862292.3399999</v>
      </c>
      <c r="C18" s="11" t="s">
        <v>422</v>
      </c>
      <c r="D18" s="11">
        <v>665254200.08000004</v>
      </c>
      <c r="E18" s="11">
        <v>415048273.52999997</v>
      </c>
      <c r="F18" s="11">
        <v>63016616.469999999</v>
      </c>
      <c r="G18" s="11">
        <v>212296722</v>
      </c>
      <c r="H18" s="11">
        <v>52626729</v>
      </c>
      <c r="I18" s="11">
        <v>3490104833.4200001</v>
      </c>
    </row>
    <row r="19" spans="1:9" ht="12" customHeight="1" x14ac:dyDescent="0.25">
      <c r="A19" s="12" t="s">
        <v>55</v>
      </c>
      <c r="B19" s="13">
        <v>17833641127.084999</v>
      </c>
      <c r="C19" s="13" t="s">
        <v>422</v>
      </c>
      <c r="D19" s="13">
        <v>5753795262.6099997</v>
      </c>
      <c r="E19" s="13">
        <v>4094479236.8899999</v>
      </c>
      <c r="F19" s="13">
        <v>695541207.26999998</v>
      </c>
      <c r="G19" s="13">
        <v>425340644</v>
      </c>
      <c r="H19" s="13">
        <v>259217069</v>
      </c>
      <c r="I19" s="13">
        <v>29062014546.855</v>
      </c>
    </row>
    <row r="20" spans="1:9" ht="12" customHeight="1" x14ac:dyDescent="0.25">
      <c r="A20" s="14" t="s">
        <v>424</v>
      </c>
      <c r="B20" s="15">
        <v>17833641127.084999</v>
      </c>
      <c r="C20" s="15" t="s">
        <v>422</v>
      </c>
      <c r="D20" s="15">
        <v>5753795262.6099997</v>
      </c>
      <c r="E20" s="15">
        <v>4094479236.8899999</v>
      </c>
      <c r="F20" s="15">
        <v>695541207.26999998</v>
      </c>
      <c r="G20" s="15">
        <v>425340644</v>
      </c>
      <c r="H20" s="15">
        <v>259217069</v>
      </c>
      <c r="I20" s="15">
        <v>29062014546.855</v>
      </c>
    </row>
    <row r="21" spans="1:9" ht="12" customHeight="1" x14ac:dyDescent="0.25">
      <c r="A21" s="3" t="str">
        <f>"FY "&amp;RIGHT(A6,4)+1</f>
        <v>FY 2025</v>
      </c>
    </row>
    <row r="22" spans="1:9" ht="12" customHeight="1" x14ac:dyDescent="0.25">
      <c r="A22" s="2" t="str">
        <f>"Oct "&amp;RIGHT(A6,4)</f>
        <v>Oct 2024</v>
      </c>
      <c r="B22" s="11">
        <v>2225720612.9299998</v>
      </c>
      <c r="C22" s="11" t="s">
        <v>422</v>
      </c>
      <c r="D22" s="11">
        <v>705865216.73000002</v>
      </c>
      <c r="E22" s="11">
        <v>381555594.25999999</v>
      </c>
      <c r="F22" s="11">
        <v>558296.31999999995</v>
      </c>
      <c r="G22" s="11" t="s">
        <v>422</v>
      </c>
      <c r="H22" s="11" t="s">
        <v>422</v>
      </c>
      <c r="I22" s="11">
        <v>3313699720.2399998</v>
      </c>
    </row>
    <row r="23" spans="1:9" ht="12" customHeight="1" x14ac:dyDescent="0.25">
      <c r="A23" s="2" t="str">
        <f>"Nov "&amp;RIGHT(A6,4)</f>
        <v>Nov 2024</v>
      </c>
      <c r="B23" s="11">
        <v>1716828885.1199999</v>
      </c>
      <c r="C23" s="11" t="s">
        <v>422</v>
      </c>
      <c r="D23" s="11">
        <v>557643444.15999997</v>
      </c>
      <c r="E23" s="11">
        <v>312600969.61000001</v>
      </c>
      <c r="F23" s="11">
        <v>72573.600000000006</v>
      </c>
      <c r="G23" s="11" t="s">
        <v>422</v>
      </c>
      <c r="H23" s="11" t="s">
        <v>422</v>
      </c>
      <c r="I23" s="11">
        <v>2587145872.4899998</v>
      </c>
    </row>
    <row r="24" spans="1:9" ht="12" customHeight="1" x14ac:dyDescent="0.25">
      <c r="A24" s="2" t="str">
        <f>"Dec "&amp;RIGHT(A6,4)</f>
        <v>Dec 2024</v>
      </c>
      <c r="B24" s="11">
        <v>1548880474.1199999</v>
      </c>
      <c r="C24" s="11" t="s">
        <v>422</v>
      </c>
      <c r="D24" s="11">
        <v>494646360.54000002</v>
      </c>
      <c r="E24" s="11">
        <v>372884507.06</v>
      </c>
      <c r="F24" s="11">
        <v>2860238.68</v>
      </c>
      <c r="G24" s="11">
        <v>52039688</v>
      </c>
      <c r="H24" s="11">
        <v>96790678</v>
      </c>
      <c r="I24" s="11">
        <v>2568101946.4000001</v>
      </c>
    </row>
    <row r="25" spans="1:9" ht="12" customHeight="1" x14ac:dyDescent="0.25">
      <c r="A25" s="2" t="str">
        <f>"Jan "&amp;RIGHT(A6,4)+1</f>
        <v>Jan 2025</v>
      </c>
      <c r="B25" s="11">
        <v>1796651303.45</v>
      </c>
      <c r="C25" s="11" t="s">
        <v>422</v>
      </c>
      <c r="D25" s="11">
        <v>552614507.01999998</v>
      </c>
      <c r="E25" s="11">
        <v>336627435.13</v>
      </c>
      <c r="F25" s="11">
        <v>180232.45</v>
      </c>
      <c r="G25" s="11" t="s">
        <v>422</v>
      </c>
      <c r="H25" s="11" t="s">
        <v>422</v>
      </c>
      <c r="I25" s="11">
        <v>2686073478.0500002</v>
      </c>
    </row>
    <row r="26" spans="1:9" ht="12" customHeight="1" x14ac:dyDescent="0.25">
      <c r="A26" s="2" t="str">
        <f>"Feb "&amp;RIGHT(A6,4)+1</f>
        <v>Feb 2025</v>
      </c>
      <c r="B26" s="11">
        <v>1817486686.01</v>
      </c>
      <c r="C26" s="11" t="s">
        <v>422</v>
      </c>
      <c r="D26" s="11">
        <v>581080596.99000001</v>
      </c>
      <c r="E26" s="11">
        <v>336714327.67000002</v>
      </c>
      <c r="F26" s="11">
        <v>318835.65999999997</v>
      </c>
      <c r="G26" s="11" t="s">
        <v>422</v>
      </c>
      <c r="H26" s="11" t="s">
        <v>422</v>
      </c>
      <c r="I26" s="11">
        <v>2735600446.3299999</v>
      </c>
    </row>
    <row r="27" spans="1:9" ht="12" customHeight="1" x14ac:dyDescent="0.25">
      <c r="A27" s="2" t="str">
        <f>"Mar "&amp;RIGHT(A6,4)+1</f>
        <v>Mar 2025</v>
      </c>
      <c r="B27" s="11">
        <v>1829514745.5999999</v>
      </c>
      <c r="C27" s="11" t="s">
        <v>422</v>
      </c>
      <c r="D27" s="11">
        <v>604627804.32000005</v>
      </c>
      <c r="E27" s="11">
        <v>441481352.04000002</v>
      </c>
      <c r="F27" s="11">
        <v>2982841.27</v>
      </c>
      <c r="G27" s="11">
        <v>66211517</v>
      </c>
      <c r="H27" s="11">
        <v>52912990</v>
      </c>
      <c r="I27" s="11">
        <v>2997731250.23</v>
      </c>
    </row>
    <row r="28" spans="1:9" ht="12" customHeight="1" x14ac:dyDescent="0.25">
      <c r="A28" s="2" t="str">
        <f>"Apr "&amp;RIGHT(A6,4)+1</f>
        <v>Apr 2025</v>
      </c>
      <c r="B28" s="11">
        <v>1925050728.28</v>
      </c>
      <c r="C28" s="11" t="s">
        <v>422</v>
      </c>
      <c r="D28" s="11">
        <v>647605902.13999999</v>
      </c>
      <c r="E28" s="11">
        <v>379042326.69</v>
      </c>
      <c r="F28" s="11">
        <v>385938.97</v>
      </c>
      <c r="G28" s="11" t="s">
        <v>422</v>
      </c>
      <c r="H28" s="11" t="s">
        <v>422</v>
      </c>
      <c r="I28" s="11">
        <v>2952084896.0799999</v>
      </c>
    </row>
    <row r="29" spans="1:9" ht="12" customHeight="1" x14ac:dyDescent="0.25">
      <c r="A29" s="2" t="str">
        <f>"May "&amp;RIGHT(A6,4)+1</f>
        <v>May 2025</v>
      </c>
      <c r="B29" s="11">
        <v>1810701844.1400001</v>
      </c>
      <c r="C29" s="11" t="s">
        <v>422</v>
      </c>
      <c r="D29" s="11">
        <v>629221334.30999994</v>
      </c>
      <c r="E29" s="11">
        <v>358758803.04000002</v>
      </c>
      <c r="F29" s="11">
        <v>7909242.8300000001</v>
      </c>
      <c r="G29" s="11" t="s">
        <v>422</v>
      </c>
      <c r="H29" s="11" t="s">
        <v>422</v>
      </c>
      <c r="I29" s="11">
        <v>2806591224.3200002</v>
      </c>
    </row>
    <row r="30" spans="1:9" ht="12" customHeight="1" x14ac:dyDescent="0.25">
      <c r="A30" s="2" t="str">
        <f>"Jun "&amp;RIGHT(A6,4)+1</f>
        <v>Jun 2025</v>
      </c>
      <c r="B30" s="11">
        <v>428161192.06999999</v>
      </c>
      <c r="C30" s="11" t="s">
        <v>422</v>
      </c>
      <c r="D30" s="11">
        <v>156170567.43000001</v>
      </c>
      <c r="E30" s="11">
        <v>330689278.81999999</v>
      </c>
      <c r="F30" s="11">
        <v>242794265.46000001</v>
      </c>
      <c r="G30" s="11">
        <v>74945115</v>
      </c>
      <c r="H30" s="11">
        <v>50042497</v>
      </c>
      <c r="I30" s="11">
        <v>1282802915.78</v>
      </c>
    </row>
    <row r="31" spans="1:9" ht="12" customHeight="1" x14ac:dyDescent="0.25">
      <c r="A31" s="2" t="str">
        <f>"Jul "&amp;RIGHT(A6,4)+1</f>
        <v>Jul 2025</v>
      </c>
      <c r="B31" s="11">
        <v>264326938.67500001</v>
      </c>
      <c r="C31" s="11" t="s">
        <v>422</v>
      </c>
      <c r="D31" s="11">
        <v>39156845.020000003</v>
      </c>
      <c r="E31" s="11">
        <v>246419331.25999999</v>
      </c>
      <c r="F31" s="11">
        <v>319745577.07999998</v>
      </c>
      <c r="G31" s="11" t="s">
        <v>422</v>
      </c>
      <c r="H31" s="11" t="s">
        <v>422</v>
      </c>
      <c r="I31" s="11">
        <v>869648692.03499997</v>
      </c>
    </row>
    <row r="32" spans="1:9" ht="12" customHeight="1" x14ac:dyDescent="0.25">
      <c r="A32" s="2" t="str">
        <f>"Aug "&amp;RIGHT(A6,4)+1</f>
        <v>Aug 2025</v>
      </c>
      <c r="B32" s="11">
        <v>1246328088.1700001</v>
      </c>
      <c r="C32" s="11" t="s">
        <v>422</v>
      </c>
      <c r="D32" s="11">
        <v>358569931.75999999</v>
      </c>
      <c r="E32" s="11">
        <v>283214531.20999998</v>
      </c>
      <c r="F32" s="11">
        <v>85232449.890000001</v>
      </c>
      <c r="G32" s="11" t="s">
        <v>422</v>
      </c>
      <c r="H32" s="11" t="s">
        <v>422</v>
      </c>
      <c r="I32" s="11">
        <v>1973345001.03</v>
      </c>
    </row>
    <row r="33" spans="1:9" ht="12" customHeight="1" x14ac:dyDescent="0.25">
      <c r="A33" s="2" t="str">
        <f>"Sep "&amp;RIGHT(A6,4)+1</f>
        <v>Sep 2025</v>
      </c>
      <c r="B33" s="11">
        <v>2187368320.3600001</v>
      </c>
      <c r="C33" s="11" t="s">
        <v>422</v>
      </c>
      <c r="D33" s="11">
        <v>704680820.23000002</v>
      </c>
      <c r="E33" s="11">
        <v>435576955.63370001</v>
      </c>
      <c r="F33" s="11">
        <v>66944805.130000003</v>
      </c>
      <c r="G33" s="11">
        <v>163328814</v>
      </c>
      <c r="H33" s="11">
        <v>11827966</v>
      </c>
      <c r="I33" s="11">
        <v>3569727681.3537002</v>
      </c>
    </row>
    <row r="34" spans="1:9" ht="12" customHeight="1" x14ac:dyDescent="0.25">
      <c r="A34" s="12" t="s">
        <v>55</v>
      </c>
      <c r="B34" s="13">
        <v>18797019818.924999</v>
      </c>
      <c r="C34" s="13" t="s">
        <v>422</v>
      </c>
      <c r="D34" s="13">
        <v>6031883330.6499996</v>
      </c>
      <c r="E34" s="13">
        <v>4215565412.4236999</v>
      </c>
      <c r="F34" s="13">
        <v>729985297.34000003</v>
      </c>
      <c r="G34" s="13">
        <v>356525134</v>
      </c>
      <c r="H34" s="13">
        <v>211574131</v>
      </c>
      <c r="I34" s="13">
        <v>30342553124.338699</v>
      </c>
    </row>
    <row r="35" spans="1:9" ht="12" customHeight="1" x14ac:dyDescent="0.25">
      <c r="A35" s="14" t="str">
        <f>"Total "&amp;MID(A20,7,LEN(A20)-13)&amp;" Months"</f>
        <v>Total 12 Months</v>
      </c>
      <c r="B35" s="15">
        <v>18797019818.924999</v>
      </c>
      <c r="C35" s="15" t="s">
        <v>422</v>
      </c>
      <c r="D35" s="15">
        <v>6031883330.6499996</v>
      </c>
      <c r="E35" s="15">
        <v>4215565412.4236999</v>
      </c>
      <c r="F35" s="15">
        <v>729985297.34000003</v>
      </c>
      <c r="G35" s="15">
        <v>356525134</v>
      </c>
      <c r="H35" s="15">
        <v>211574131</v>
      </c>
      <c r="I35" s="15">
        <v>30342553124.338699</v>
      </c>
    </row>
    <row r="36" spans="1:9" ht="12" customHeight="1" x14ac:dyDescent="0.25">
      <c r="A36" s="89"/>
      <c r="B36" s="89"/>
      <c r="C36" s="89"/>
      <c r="D36" s="89"/>
      <c r="E36" s="89"/>
      <c r="F36" s="89"/>
      <c r="G36" s="89"/>
      <c r="H36" s="89"/>
    </row>
    <row r="37" spans="1:9" ht="333" customHeight="1" x14ac:dyDescent="0.25">
      <c r="A37" s="91" t="s">
        <v>443</v>
      </c>
      <c r="B37" s="91"/>
      <c r="C37" s="91"/>
      <c r="D37" s="91"/>
      <c r="E37" s="91"/>
      <c r="F37" s="91"/>
      <c r="G37" s="91"/>
      <c r="H37" s="91"/>
      <c r="I37" s="141"/>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8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5" x14ac:dyDescent="0.25"/>
  <cols>
    <col min="1" max="11" width="11.453125" customWidth="1"/>
  </cols>
  <sheetData>
    <row r="1" spans="1:11" ht="12" customHeight="1" x14ac:dyDescent="0.25">
      <c r="A1" s="96" t="s">
        <v>427</v>
      </c>
      <c r="B1" s="96"/>
      <c r="C1" s="96"/>
      <c r="D1" s="96"/>
      <c r="E1" s="96"/>
      <c r="F1" s="96"/>
      <c r="G1" s="96"/>
      <c r="H1" s="96"/>
      <c r="I1" s="96"/>
      <c r="J1" s="96"/>
      <c r="K1" s="83">
        <v>46003</v>
      </c>
    </row>
    <row r="2" spans="1:11" ht="12" customHeight="1" x14ac:dyDescent="0.25">
      <c r="A2" s="98" t="s">
        <v>139</v>
      </c>
      <c r="B2" s="98"/>
      <c r="C2" s="98"/>
      <c r="D2" s="98"/>
      <c r="E2" s="98"/>
      <c r="F2" s="98"/>
      <c r="G2" s="98"/>
      <c r="H2" s="98"/>
      <c r="I2" s="98"/>
      <c r="J2" s="98"/>
      <c r="K2" s="1"/>
    </row>
    <row r="3" spans="1:11" ht="24" customHeight="1" x14ac:dyDescent="0.25">
      <c r="A3" s="100" t="s">
        <v>50</v>
      </c>
      <c r="B3" s="95" t="s">
        <v>140</v>
      </c>
      <c r="C3" s="95"/>
      <c r="D3" s="93"/>
      <c r="E3" s="95" t="s">
        <v>74</v>
      </c>
      <c r="F3" s="95"/>
      <c r="G3" s="93"/>
      <c r="H3" s="95" t="s">
        <v>141</v>
      </c>
      <c r="I3" s="95"/>
      <c r="J3" s="93"/>
      <c r="K3" s="94" t="s">
        <v>142</v>
      </c>
    </row>
    <row r="4" spans="1:11" ht="24" customHeight="1" x14ac:dyDescent="0.25">
      <c r="A4" s="101"/>
      <c r="B4" s="10" t="s">
        <v>78</v>
      </c>
      <c r="C4" s="10" t="s">
        <v>80</v>
      </c>
      <c r="D4" s="10" t="s">
        <v>55</v>
      </c>
      <c r="E4" s="10" t="s">
        <v>78</v>
      </c>
      <c r="F4" s="10" t="s">
        <v>80</v>
      </c>
      <c r="G4" s="10" t="s">
        <v>55</v>
      </c>
      <c r="H4" s="10" t="s">
        <v>78</v>
      </c>
      <c r="I4" s="10" t="s">
        <v>80</v>
      </c>
      <c r="J4" s="10" t="s">
        <v>55</v>
      </c>
      <c r="K4" s="95"/>
    </row>
    <row r="5" spans="1:11" ht="12" customHeight="1" x14ac:dyDescent="0.25">
      <c r="A5" s="1"/>
      <c r="B5" s="89" t="str">
        <f>REPT("-",113)&amp;" Number "&amp;REPT("-",119)</f>
        <v>----------------------------------------------------------------------------------------------------------------- Number -----------------------------------------------------------------------------------------------------------------------</v>
      </c>
      <c r="C5" s="89"/>
      <c r="D5" s="89"/>
      <c r="E5" s="89"/>
      <c r="F5" s="89"/>
      <c r="G5" s="89"/>
      <c r="H5" s="89"/>
      <c r="I5" s="89"/>
      <c r="J5" s="89"/>
      <c r="K5" s="89"/>
    </row>
    <row r="6" spans="1:11" ht="12" customHeight="1" x14ac:dyDescent="0.25">
      <c r="A6" s="3" t="s">
        <v>423</v>
      </c>
    </row>
    <row r="7" spans="1:11" ht="12" customHeight="1" x14ac:dyDescent="0.25">
      <c r="A7" s="2" t="str">
        <f>"Oct "&amp;RIGHT(A6,4)-1</f>
        <v>Oct 2023</v>
      </c>
      <c r="B7" s="11">
        <v>221160</v>
      </c>
      <c r="C7" s="11">
        <v>1484274</v>
      </c>
      <c r="D7" s="11">
        <v>1705434</v>
      </c>
      <c r="E7" s="11">
        <v>6593</v>
      </c>
      <c r="F7" s="11">
        <v>133569</v>
      </c>
      <c r="G7" s="11">
        <v>140162</v>
      </c>
      <c r="H7" s="11">
        <v>812</v>
      </c>
      <c r="I7" s="11">
        <v>32407</v>
      </c>
      <c r="J7" s="11">
        <v>33219</v>
      </c>
      <c r="K7" s="11">
        <v>1878815</v>
      </c>
    </row>
    <row r="8" spans="1:11" ht="12" customHeight="1" x14ac:dyDescent="0.25">
      <c r="A8" s="2" t="str">
        <f>"Nov "&amp;RIGHT(A6,4)-1</f>
        <v>Nov 2023</v>
      </c>
      <c r="B8" s="11">
        <v>197818</v>
      </c>
      <c r="C8" s="11">
        <v>1296129</v>
      </c>
      <c r="D8" s="11">
        <v>1493947</v>
      </c>
      <c r="E8" s="11">
        <v>7066</v>
      </c>
      <c r="F8" s="11">
        <v>100615</v>
      </c>
      <c r="G8" s="11">
        <v>107681</v>
      </c>
      <c r="H8" s="11">
        <v>345</v>
      </c>
      <c r="I8" s="11">
        <v>16950</v>
      </c>
      <c r="J8" s="11">
        <v>17295</v>
      </c>
      <c r="K8" s="11">
        <v>1618923</v>
      </c>
    </row>
    <row r="9" spans="1:11" ht="12" customHeight="1" x14ac:dyDescent="0.25">
      <c r="A9" s="2" t="str">
        <f>"Dec "&amp;RIGHT(A6,4)-1</f>
        <v>Dec 2023</v>
      </c>
      <c r="B9" s="11">
        <v>165606</v>
      </c>
      <c r="C9" s="11">
        <v>1031702</v>
      </c>
      <c r="D9" s="11">
        <v>1197308</v>
      </c>
      <c r="E9" s="11">
        <v>7162</v>
      </c>
      <c r="F9" s="11">
        <v>82557</v>
      </c>
      <c r="G9" s="11">
        <v>89719</v>
      </c>
      <c r="H9" s="11">
        <v>803</v>
      </c>
      <c r="I9" s="11">
        <v>8182</v>
      </c>
      <c r="J9" s="11">
        <v>8985</v>
      </c>
      <c r="K9" s="11">
        <v>1296012</v>
      </c>
    </row>
    <row r="10" spans="1:11" ht="12" customHeight="1" x14ac:dyDescent="0.25">
      <c r="A10" s="2" t="str">
        <f>"Jan "&amp;RIGHT(A6,4)</f>
        <v>Jan 2024</v>
      </c>
      <c r="B10" s="11">
        <v>179694</v>
      </c>
      <c r="C10" s="11">
        <v>1266671</v>
      </c>
      <c r="D10" s="11">
        <v>1446365</v>
      </c>
      <c r="E10" s="11">
        <v>2113</v>
      </c>
      <c r="F10" s="11">
        <v>124323</v>
      </c>
      <c r="G10" s="11">
        <v>126436</v>
      </c>
      <c r="H10" s="11">
        <v>300</v>
      </c>
      <c r="I10" s="11">
        <v>21719</v>
      </c>
      <c r="J10" s="11">
        <v>22019</v>
      </c>
      <c r="K10" s="11">
        <v>1594820</v>
      </c>
    </row>
    <row r="11" spans="1:11" ht="12" customHeight="1" x14ac:dyDescent="0.25">
      <c r="A11" s="2" t="str">
        <f>"Feb "&amp;RIGHT(A6,4)</f>
        <v>Feb 2024</v>
      </c>
      <c r="B11" s="11">
        <v>211065</v>
      </c>
      <c r="C11" s="11">
        <v>1374459</v>
      </c>
      <c r="D11" s="11">
        <v>1585524</v>
      </c>
      <c r="E11" s="11">
        <v>7399</v>
      </c>
      <c r="F11" s="11">
        <v>118845</v>
      </c>
      <c r="G11" s="11">
        <v>126244</v>
      </c>
      <c r="H11" s="11">
        <v>190</v>
      </c>
      <c r="I11" s="11">
        <v>18448</v>
      </c>
      <c r="J11" s="11">
        <v>18638</v>
      </c>
      <c r="K11" s="11">
        <v>1730406</v>
      </c>
    </row>
    <row r="12" spans="1:11" ht="12" customHeight="1" x14ac:dyDescent="0.25">
      <c r="A12" s="2" t="str">
        <f>"Mar "&amp;RIGHT(A6,4)</f>
        <v>Mar 2024</v>
      </c>
      <c r="B12" s="11">
        <v>180325</v>
      </c>
      <c r="C12" s="11">
        <v>1173143</v>
      </c>
      <c r="D12" s="11">
        <v>1353468</v>
      </c>
      <c r="E12" s="11">
        <v>7158</v>
      </c>
      <c r="F12" s="11">
        <v>104773</v>
      </c>
      <c r="G12" s="11">
        <v>111931</v>
      </c>
      <c r="H12" s="11">
        <v>0</v>
      </c>
      <c r="I12" s="11">
        <v>17777</v>
      </c>
      <c r="J12" s="11">
        <v>17777</v>
      </c>
      <c r="K12" s="11">
        <v>1483176</v>
      </c>
    </row>
    <row r="13" spans="1:11" ht="12" customHeight="1" x14ac:dyDescent="0.25">
      <c r="A13" s="2" t="str">
        <f>"Apr "&amp;RIGHT(A6,4)</f>
        <v>Apr 2024</v>
      </c>
      <c r="B13" s="11">
        <v>224578</v>
      </c>
      <c r="C13" s="11">
        <v>1393960</v>
      </c>
      <c r="D13" s="11">
        <v>1618538</v>
      </c>
      <c r="E13" s="11">
        <v>6771</v>
      </c>
      <c r="F13" s="11">
        <v>128126</v>
      </c>
      <c r="G13" s="11">
        <v>134897</v>
      </c>
      <c r="H13" s="11">
        <v>534</v>
      </c>
      <c r="I13" s="11">
        <v>22672</v>
      </c>
      <c r="J13" s="11">
        <v>23206</v>
      </c>
      <c r="K13" s="11">
        <v>1776641</v>
      </c>
    </row>
    <row r="14" spans="1:11" ht="12" customHeight="1" x14ac:dyDescent="0.25">
      <c r="A14" s="2" t="str">
        <f>"May "&amp;RIGHT(A6,4)</f>
        <v>May 2024</v>
      </c>
      <c r="B14" s="11">
        <v>210709</v>
      </c>
      <c r="C14" s="11">
        <v>1328913</v>
      </c>
      <c r="D14" s="11">
        <v>1539622</v>
      </c>
      <c r="E14" s="11">
        <v>8066</v>
      </c>
      <c r="F14" s="11">
        <v>131001</v>
      </c>
      <c r="G14" s="11">
        <v>139067</v>
      </c>
      <c r="H14" s="11">
        <v>218</v>
      </c>
      <c r="I14" s="11">
        <v>35188</v>
      </c>
      <c r="J14" s="11">
        <v>35406</v>
      </c>
      <c r="K14" s="11">
        <v>1714095</v>
      </c>
    </row>
    <row r="15" spans="1:11" ht="12" customHeight="1" x14ac:dyDescent="0.25">
      <c r="A15" s="2" t="str">
        <f>"Jun "&amp;RIGHT(A6,4)</f>
        <v>Jun 2024</v>
      </c>
      <c r="B15" s="11">
        <v>28256</v>
      </c>
      <c r="C15" s="11">
        <v>173100</v>
      </c>
      <c r="D15" s="11">
        <v>201356</v>
      </c>
      <c r="E15" s="11">
        <v>1384</v>
      </c>
      <c r="F15" s="11">
        <v>96904</v>
      </c>
      <c r="G15" s="11">
        <v>98288</v>
      </c>
      <c r="H15" s="11">
        <v>14757</v>
      </c>
      <c r="I15" s="11">
        <v>486226</v>
      </c>
      <c r="J15" s="11">
        <v>500983</v>
      </c>
      <c r="K15" s="11">
        <v>800627</v>
      </c>
    </row>
    <row r="16" spans="1:11" ht="12" customHeight="1" x14ac:dyDescent="0.25">
      <c r="A16" s="2" t="str">
        <f>"Jul "&amp;RIGHT(A6,4)</f>
        <v>Jul 2024</v>
      </c>
      <c r="B16" s="11">
        <v>9684</v>
      </c>
      <c r="C16" s="11">
        <v>86103</v>
      </c>
      <c r="D16" s="11">
        <v>95787</v>
      </c>
      <c r="E16" s="11">
        <v>8119</v>
      </c>
      <c r="F16" s="11">
        <v>120022</v>
      </c>
      <c r="G16" s="11">
        <v>128141</v>
      </c>
      <c r="H16" s="11">
        <v>98138</v>
      </c>
      <c r="I16" s="11">
        <v>859400</v>
      </c>
      <c r="J16" s="11">
        <v>957538</v>
      </c>
      <c r="K16" s="11">
        <v>1181466</v>
      </c>
    </row>
    <row r="17" spans="1:11" ht="12" customHeight="1" x14ac:dyDescent="0.25">
      <c r="A17" s="2" t="str">
        <f>"Aug "&amp;RIGHT(A6,4)</f>
        <v>Aug 2024</v>
      </c>
      <c r="B17" s="11">
        <v>85881</v>
      </c>
      <c r="C17" s="11">
        <v>422181</v>
      </c>
      <c r="D17" s="11">
        <v>508062</v>
      </c>
      <c r="E17" s="11">
        <v>8261</v>
      </c>
      <c r="F17" s="11">
        <v>74848</v>
      </c>
      <c r="G17" s="11">
        <v>83109</v>
      </c>
      <c r="H17" s="11">
        <v>14913</v>
      </c>
      <c r="I17" s="11">
        <v>267250</v>
      </c>
      <c r="J17" s="11">
        <v>282163</v>
      </c>
      <c r="K17" s="11">
        <v>873334</v>
      </c>
    </row>
    <row r="18" spans="1:11" ht="12" customHeight="1" x14ac:dyDescent="0.25">
      <c r="A18" s="2" t="str">
        <f>"Sep "&amp;RIGHT(A6,4)</f>
        <v>Sep 2024</v>
      </c>
      <c r="B18" s="11">
        <v>207888</v>
      </c>
      <c r="C18" s="11">
        <v>1329714</v>
      </c>
      <c r="D18" s="11">
        <v>1537602</v>
      </c>
      <c r="E18" s="11">
        <v>5420</v>
      </c>
      <c r="F18" s="11">
        <v>108083</v>
      </c>
      <c r="G18" s="11">
        <v>113503</v>
      </c>
      <c r="H18" s="11">
        <v>220</v>
      </c>
      <c r="I18" s="11">
        <v>20380</v>
      </c>
      <c r="J18" s="11">
        <v>20600</v>
      </c>
      <c r="K18" s="11">
        <v>1671705</v>
      </c>
    </row>
    <row r="19" spans="1:11" ht="12" customHeight="1" x14ac:dyDescent="0.25">
      <c r="A19" s="12" t="s">
        <v>55</v>
      </c>
      <c r="B19" s="13">
        <v>1922664</v>
      </c>
      <c r="C19" s="13">
        <v>12360349</v>
      </c>
      <c r="D19" s="13">
        <v>14283013</v>
      </c>
      <c r="E19" s="13">
        <v>75512</v>
      </c>
      <c r="F19" s="13">
        <v>1323666</v>
      </c>
      <c r="G19" s="13">
        <v>1399178</v>
      </c>
      <c r="H19" s="13">
        <v>131230</v>
      </c>
      <c r="I19" s="13">
        <v>1806599</v>
      </c>
      <c r="J19" s="13">
        <v>1937829</v>
      </c>
      <c r="K19" s="13">
        <v>17620020</v>
      </c>
    </row>
    <row r="20" spans="1:11" ht="12" customHeight="1" x14ac:dyDescent="0.25">
      <c r="A20" s="14" t="s">
        <v>424</v>
      </c>
      <c r="B20" s="15">
        <v>1922664</v>
      </c>
      <c r="C20" s="15">
        <v>12360349</v>
      </c>
      <c r="D20" s="15">
        <v>14283013</v>
      </c>
      <c r="E20" s="15">
        <v>75512</v>
      </c>
      <c r="F20" s="15">
        <v>1323666</v>
      </c>
      <c r="G20" s="15">
        <v>1399178</v>
      </c>
      <c r="H20" s="15">
        <v>131230</v>
      </c>
      <c r="I20" s="15">
        <v>1806599</v>
      </c>
      <c r="J20" s="15">
        <v>1937829</v>
      </c>
      <c r="K20" s="15">
        <v>17620020</v>
      </c>
    </row>
    <row r="21" spans="1:11" ht="12" customHeight="1" x14ac:dyDescent="0.25">
      <c r="A21" s="3" t="str">
        <f>"FY "&amp;RIGHT(A6,4)+1</f>
        <v>FY 2025</v>
      </c>
    </row>
    <row r="22" spans="1:11" ht="12" customHeight="1" x14ac:dyDescent="0.25">
      <c r="A22" s="2" t="str">
        <f>"Oct "&amp;RIGHT(A6,4)</f>
        <v>Oct 2024</v>
      </c>
      <c r="B22" s="11">
        <v>204536</v>
      </c>
      <c r="C22" s="11">
        <v>1416051</v>
      </c>
      <c r="D22" s="11">
        <v>1620587</v>
      </c>
      <c r="E22" s="11">
        <v>7888</v>
      </c>
      <c r="F22" s="11">
        <v>114628</v>
      </c>
      <c r="G22" s="11">
        <v>122516</v>
      </c>
      <c r="H22" s="11">
        <v>0</v>
      </c>
      <c r="I22" s="11">
        <v>27334</v>
      </c>
      <c r="J22" s="11">
        <v>27334</v>
      </c>
      <c r="K22" s="11">
        <v>1770437</v>
      </c>
    </row>
    <row r="23" spans="1:11" ht="12" customHeight="1" x14ac:dyDescent="0.25">
      <c r="A23" s="2" t="str">
        <f>"Nov "&amp;RIGHT(A6,4)</f>
        <v>Nov 2024</v>
      </c>
      <c r="B23" s="11">
        <v>168248</v>
      </c>
      <c r="C23" s="11">
        <v>1111518</v>
      </c>
      <c r="D23" s="11">
        <v>1279766</v>
      </c>
      <c r="E23" s="11">
        <v>5652</v>
      </c>
      <c r="F23" s="11">
        <v>94493</v>
      </c>
      <c r="G23" s="11">
        <v>100145</v>
      </c>
      <c r="H23" s="11">
        <v>0</v>
      </c>
      <c r="I23" s="11">
        <v>17679</v>
      </c>
      <c r="J23" s="11">
        <v>17679</v>
      </c>
      <c r="K23" s="11">
        <v>1397590</v>
      </c>
    </row>
    <row r="24" spans="1:11" ht="12" customHeight="1" x14ac:dyDescent="0.25">
      <c r="A24" s="2" t="str">
        <f>"Dec "&amp;RIGHT(A6,4)</f>
        <v>Dec 2024</v>
      </c>
      <c r="B24" s="11">
        <v>150622</v>
      </c>
      <c r="C24" s="11">
        <v>985662</v>
      </c>
      <c r="D24" s="11">
        <v>1136284</v>
      </c>
      <c r="E24" s="11">
        <v>3392</v>
      </c>
      <c r="F24" s="11">
        <v>84770</v>
      </c>
      <c r="G24" s="11">
        <v>88162</v>
      </c>
      <c r="H24" s="11">
        <v>1557</v>
      </c>
      <c r="I24" s="11">
        <v>8527</v>
      </c>
      <c r="J24" s="11">
        <v>10084</v>
      </c>
      <c r="K24" s="11">
        <v>1234530</v>
      </c>
    </row>
    <row r="25" spans="1:11" ht="12" customHeight="1" x14ac:dyDescent="0.25">
      <c r="A25" s="2" t="str">
        <f>"Jan "&amp;RIGHT(A6,4)+1</f>
        <v>Jan 2025</v>
      </c>
      <c r="B25" s="11">
        <v>185799</v>
      </c>
      <c r="C25" s="11">
        <v>1203953</v>
      </c>
      <c r="D25" s="11">
        <v>1389752</v>
      </c>
      <c r="E25" s="11">
        <v>7688</v>
      </c>
      <c r="F25" s="11">
        <v>103430</v>
      </c>
      <c r="G25" s="11">
        <v>111118</v>
      </c>
      <c r="H25" s="11">
        <v>1390</v>
      </c>
      <c r="I25" s="11">
        <v>20416</v>
      </c>
      <c r="J25" s="11">
        <v>21806</v>
      </c>
      <c r="K25" s="11">
        <v>1522676</v>
      </c>
    </row>
    <row r="26" spans="1:11" ht="12" customHeight="1" x14ac:dyDescent="0.25">
      <c r="A26" s="2" t="str">
        <f>"Feb "&amp;RIGHT(A6,4)+1</f>
        <v>Feb 2025</v>
      </c>
      <c r="B26" s="11">
        <v>174096</v>
      </c>
      <c r="C26" s="11">
        <v>1141865</v>
      </c>
      <c r="D26" s="11">
        <v>1315961</v>
      </c>
      <c r="E26" s="11">
        <v>7011</v>
      </c>
      <c r="F26" s="11">
        <v>92302</v>
      </c>
      <c r="G26" s="11">
        <v>99313</v>
      </c>
      <c r="H26" s="11">
        <v>0</v>
      </c>
      <c r="I26" s="11">
        <v>20523</v>
      </c>
      <c r="J26" s="11">
        <v>20523</v>
      </c>
      <c r="K26" s="11">
        <v>1435797</v>
      </c>
    </row>
    <row r="27" spans="1:11" ht="12" customHeight="1" x14ac:dyDescent="0.25">
      <c r="A27" s="2" t="str">
        <f>"Mar "&amp;RIGHT(A6,4)+1</f>
        <v>Mar 2025</v>
      </c>
      <c r="B27" s="11">
        <v>161828</v>
      </c>
      <c r="C27" s="11">
        <v>1139807</v>
      </c>
      <c r="D27" s="11">
        <v>1301635</v>
      </c>
      <c r="E27" s="11">
        <v>7048</v>
      </c>
      <c r="F27" s="11">
        <v>84406</v>
      </c>
      <c r="G27" s="11">
        <v>91454</v>
      </c>
      <c r="H27" s="11">
        <v>766</v>
      </c>
      <c r="I27" s="11">
        <v>17916</v>
      </c>
      <c r="J27" s="11">
        <v>18682</v>
      </c>
      <c r="K27" s="11">
        <v>1411771</v>
      </c>
    </row>
    <row r="28" spans="1:11" ht="12" customHeight="1" x14ac:dyDescent="0.25">
      <c r="A28" s="2" t="str">
        <f>"Apr "&amp;RIGHT(A6,4)+1</f>
        <v>Apr 2025</v>
      </c>
      <c r="B28" s="11">
        <v>197491</v>
      </c>
      <c r="C28" s="11">
        <v>1220430</v>
      </c>
      <c r="D28" s="11">
        <v>1417921</v>
      </c>
      <c r="E28" s="11">
        <v>8596</v>
      </c>
      <c r="F28" s="11">
        <v>83830</v>
      </c>
      <c r="G28" s="11">
        <v>92426</v>
      </c>
      <c r="H28" s="11">
        <v>441</v>
      </c>
      <c r="I28" s="11">
        <v>18603</v>
      </c>
      <c r="J28" s="11">
        <v>19044</v>
      </c>
      <c r="K28" s="11">
        <v>1529391</v>
      </c>
    </row>
    <row r="29" spans="1:11" ht="12" customHeight="1" x14ac:dyDescent="0.25">
      <c r="A29" s="2" t="str">
        <f>"May "&amp;RIGHT(A6,4)+1</f>
        <v>May 2025</v>
      </c>
      <c r="B29" s="11">
        <v>179428</v>
      </c>
      <c r="C29" s="11">
        <v>1160944</v>
      </c>
      <c r="D29" s="11">
        <v>1340372</v>
      </c>
      <c r="E29" s="11">
        <v>17794</v>
      </c>
      <c r="F29" s="11">
        <v>84366</v>
      </c>
      <c r="G29" s="11">
        <v>102160</v>
      </c>
      <c r="H29" s="11">
        <v>40856</v>
      </c>
      <c r="I29" s="11">
        <v>21166</v>
      </c>
      <c r="J29" s="11">
        <v>62022</v>
      </c>
      <c r="K29" s="11">
        <v>1504554</v>
      </c>
    </row>
    <row r="30" spans="1:11" ht="12" customHeight="1" x14ac:dyDescent="0.25">
      <c r="A30" s="2" t="str">
        <f>"Jun "&amp;RIGHT(A6,4)+1</f>
        <v>Jun 2025</v>
      </c>
      <c r="B30" s="11">
        <v>27313</v>
      </c>
      <c r="C30" s="11">
        <v>182227</v>
      </c>
      <c r="D30" s="11">
        <v>209540</v>
      </c>
      <c r="E30" s="11">
        <v>6044</v>
      </c>
      <c r="F30" s="11">
        <v>73718</v>
      </c>
      <c r="G30" s="11">
        <v>79762</v>
      </c>
      <c r="H30" s="11">
        <v>3981</v>
      </c>
      <c r="I30" s="11">
        <v>336891</v>
      </c>
      <c r="J30" s="11">
        <v>340872</v>
      </c>
      <c r="K30" s="11">
        <v>630174</v>
      </c>
    </row>
    <row r="31" spans="1:11" ht="12" customHeight="1" x14ac:dyDescent="0.25">
      <c r="A31" s="2" t="str">
        <f>"Jul "&amp;RIGHT(A6,4)+1</f>
        <v>Jul 2025</v>
      </c>
      <c r="B31" s="11">
        <v>3696</v>
      </c>
      <c r="C31" s="11">
        <v>76932</v>
      </c>
      <c r="D31" s="11">
        <v>80628</v>
      </c>
      <c r="E31" s="11">
        <v>5693</v>
      </c>
      <c r="F31" s="11">
        <v>81214</v>
      </c>
      <c r="G31" s="11">
        <v>86907</v>
      </c>
      <c r="H31" s="11">
        <v>73660</v>
      </c>
      <c r="I31" s="11">
        <v>607935</v>
      </c>
      <c r="J31" s="11">
        <v>681595</v>
      </c>
      <c r="K31" s="11">
        <v>849130</v>
      </c>
    </row>
    <row r="32" spans="1:11" ht="12" customHeight="1" x14ac:dyDescent="0.25">
      <c r="A32" s="2" t="str">
        <f>"Aug "&amp;RIGHT(A6,4)+1</f>
        <v>Aug 2025</v>
      </c>
      <c r="B32" s="11">
        <v>67483</v>
      </c>
      <c r="C32" s="11">
        <v>394705</v>
      </c>
      <c r="D32" s="11">
        <v>462188</v>
      </c>
      <c r="E32" s="11">
        <v>5878</v>
      </c>
      <c r="F32" s="11">
        <v>50777</v>
      </c>
      <c r="G32" s="11">
        <v>56655</v>
      </c>
      <c r="H32" s="11">
        <v>25477</v>
      </c>
      <c r="I32" s="11">
        <v>201060</v>
      </c>
      <c r="J32" s="11">
        <v>226537</v>
      </c>
      <c r="K32" s="11">
        <v>745380</v>
      </c>
    </row>
    <row r="33" spans="1:11" ht="12" customHeight="1" x14ac:dyDescent="0.25">
      <c r="A33" s="2" t="str">
        <f>"Sep "&amp;RIGHT(A6,4)+1</f>
        <v>Sep 2025</v>
      </c>
      <c r="B33" s="11">
        <v>169142</v>
      </c>
      <c r="C33" s="11">
        <v>1264982</v>
      </c>
      <c r="D33" s="11">
        <v>1434124</v>
      </c>
      <c r="E33" s="11">
        <v>6137</v>
      </c>
      <c r="F33" s="11">
        <v>142538</v>
      </c>
      <c r="G33" s="11">
        <v>148675</v>
      </c>
      <c r="H33" s="11">
        <v>0</v>
      </c>
      <c r="I33" s="11">
        <v>49702</v>
      </c>
      <c r="J33" s="11">
        <v>49702</v>
      </c>
      <c r="K33" s="11">
        <v>1632501</v>
      </c>
    </row>
    <row r="34" spans="1:11" ht="12" customHeight="1" x14ac:dyDescent="0.25">
      <c r="A34" s="12" t="s">
        <v>55</v>
      </c>
      <c r="B34" s="13">
        <v>1689682</v>
      </c>
      <c r="C34" s="13">
        <v>11299076</v>
      </c>
      <c r="D34" s="13">
        <v>12988758</v>
      </c>
      <c r="E34" s="13">
        <v>88821</v>
      </c>
      <c r="F34" s="13">
        <v>1090472</v>
      </c>
      <c r="G34" s="13">
        <v>1179293</v>
      </c>
      <c r="H34" s="13">
        <v>148128</v>
      </c>
      <c r="I34" s="13">
        <v>1347752</v>
      </c>
      <c r="J34" s="13">
        <v>1495880</v>
      </c>
      <c r="K34" s="13">
        <v>15663931</v>
      </c>
    </row>
    <row r="35" spans="1:11" ht="12" customHeight="1" x14ac:dyDescent="0.25">
      <c r="A35" s="14" t="str">
        <f>"Total "&amp;MID(A20,7,LEN(A20)-13)&amp;" Months"</f>
        <v>Total 12 Months</v>
      </c>
      <c r="B35" s="15">
        <v>1689682</v>
      </c>
      <c r="C35" s="15">
        <v>11299076</v>
      </c>
      <c r="D35" s="15">
        <v>12988758</v>
      </c>
      <c r="E35" s="15">
        <v>88821</v>
      </c>
      <c r="F35" s="15">
        <v>1090472</v>
      </c>
      <c r="G35" s="15">
        <v>1179293</v>
      </c>
      <c r="H35" s="15">
        <v>148128</v>
      </c>
      <c r="I35" s="15">
        <v>1347752</v>
      </c>
      <c r="J35" s="15">
        <v>1495880</v>
      </c>
      <c r="K35" s="15">
        <v>15663931</v>
      </c>
    </row>
    <row r="36" spans="1:11" ht="12" customHeight="1" x14ac:dyDescent="0.25">
      <c r="A36" s="89"/>
      <c r="B36" s="89"/>
      <c r="C36" s="89"/>
      <c r="D36" s="89"/>
      <c r="E36" s="89"/>
      <c r="F36" s="89"/>
      <c r="G36" s="89"/>
      <c r="H36" s="89"/>
    </row>
    <row r="37" spans="1:11" ht="70" customHeight="1" x14ac:dyDescent="0.25"/>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5" x14ac:dyDescent="0.25"/>
  <cols>
    <col min="1" max="9" width="11.453125" customWidth="1"/>
  </cols>
  <sheetData>
    <row r="1" spans="1:9" ht="12" customHeight="1" x14ac:dyDescent="0.25">
      <c r="A1" s="96" t="s">
        <v>427</v>
      </c>
      <c r="B1" s="96"/>
      <c r="C1" s="96"/>
      <c r="D1" s="96"/>
      <c r="E1" s="96"/>
      <c r="F1" s="96"/>
      <c r="G1" s="96"/>
      <c r="H1" s="96"/>
      <c r="I1" s="83">
        <v>46003</v>
      </c>
    </row>
    <row r="2" spans="1:9" ht="12" customHeight="1" x14ac:dyDescent="0.25">
      <c r="A2" s="98" t="s">
        <v>143</v>
      </c>
      <c r="B2" s="98"/>
      <c r="C2" s="98"/>
      <c r="D2" s="98"/>
      <c r="E2" s="98"/>
      <c r="F2" s="98"/>
      <c r="G2" s="98"/>
      <c r="H2" s="98"/>
      <c r="I2" s="1"/>
    </row>
    <row r="3" spans="1:9" ht="24" customHeight="1" x14ac:dyDescent="0.25">
      <c r="A3" s="100" t="s">
        <v>50</v>
      </c>
      <c r="B3" s="95" t="s">
        <v>144</v>
      </c>
      <c r="C3" s="95"/>
      <c r="D3" s="93"/>
      <c r="E3" s="95" t="s">
        <v>145</v>
      </c>
      <c r="F3" s="95"/>
      <c r="G3" s="93"/>
      <c r="H3" s="95" t="s">
        <v>146</v>
      </c>
      <c r="I3" s="95"/>
    </row>
    <row r="4" spans="1:9" ht="24" customHeight="1" x14ac:dyDescent="0.25">
      <c r="A4" s="101"/>
      <c r="B4" s="10" t="s">
        <v>78</v>
      </c>
      <c r="C4" s="10" t="s">
        <v>80</v>
      </c>
      <c r="D4" s="10" t="s">
        <v>55</v>
      </c>
      <c r="E4" s="10" t="s">
        <v>223</v>
      </c>
      <c r="F4" s="10" t="s">
        <v>80</v>
      </c>
      <c r="G4" s="10" t="s">
        <v>224</v>
      </c>
      <c r="H4" s="10" t="s">
        <v>225</v>
      </c>
      <c r="I4" s="9" t="s">
        <v>80</v>
      </c>
    </row>
    <row r="5" spans="1:9" ht="12" customHeight="1" x14ac:dyDescent="0.25">
      <c r="A5" s="1"/>
      <c r="B5" s="89" t="str">
        <f>REPT("-",29)&amp;" Number "&amp;REPT("-",28)&amp;"   "&amp;REPT("-",30)&amp;" Dollars "&amp;REPT("-",28)&amp;"   "&amp;REPT("-",19)&amp;" Cents "&amp;REPT("-",21)</f>
        <v>----------------------------- Number ----------------------------   ------------------------------ Dollars ----------------------------   ------------------- Cents ---------------------</v>
      </c>
      <c r="C5" s="89"/>
      <c r="D5" s="89"/>
      <c r="E5" s="89"/>
      <c r="F5" s="89"/>
      <c r="G5" s="89"/>
      <c r="H5" s="89"/>
      <c r="I5" s="89"/>
    </row>
    <row r="6" spans="1:9" ht="12" customHeight="1" x14ac:dyDescent="0.25">
      <c r="A6" s="3" t="s">
        <v>423</v>
      </c>
    </row>
    <row r="7" spans="1:9" ht="12" customHeight="1" x14ac:dyDescent="0.25">
      <c r="A7" s="2" t="str">
        <f>"Oct "&amp;RIGHT(A6,4)-1</f>
        <v>Oct 2023</v>
      </c>
      <c r="B7" s="11">
        <v>228565</v>
      </c>
      <c r="C7" s="11">
        <v>1650250</v>
      </c>
      <c r="D7" s="11">
        <v>1878815</v>
      </c>
      <c r="E7" s="11">
        <v>62283.962500000001</v>
      </c>
      <c r="F7" s="11">
        <v>433190.625</v>
      </c>
      <c r="G7" s="11">
        <v>495474.58750000002</v>
      </c>
      <c r="H7" s="16">
        <v>27.25</v>
      </c>
      <c r="I7" s="16">
        <v>26.25</v>
      </c>
    </row>
    <row r="8" spans="1:9" ht="12" customHeight="1" x14ac:dyDescent="0.25">
      <c r="A8" s="2" t="str">
        <f>"Nov "&amp;RIGHT(A6,4)-1</f>
        <v>Nov 2023</v>
      </c>
      <c r="B8" s="11">
        <v>205229</v>
      </c>
      <c r="C8" s="11">
        <v>1413694</v>
      </c>
      <c r="D8" s="11">
        <v>1618923</v>
      </c>
      <c r="E8" s="11">
        <v>55924.902499999997</v>
      </c>
      <c r="F8" s="11">
        <v>371094.67499999999</v>
      </c>
      <c r="G8" s="11">
        <v>427019.57750000001</v>
      </c>
      <c r="H8" s="16">
        <v>27.25</v>
      </c>
      <c r="I8" s="16">
        <v>26.25</v>
      </c>
    </row>
    <row r="9" spans="1:9" ht="12" customHeight="1" x14ac:dyDescent="0.25">
      <c r="A9" s="2" t="str">
        <f>"Dec "&amp;RIGHT(A6,4)-1</f>
        <v>Dec 2023</v>
      </c>
      <c r="B9" s="11">
        <v>173571</v>
      </c>
      <c r="C9" s="11">
        <v>1122441</v>
      </c>
      <c r="D9" s="11">
        <v>1296012</v>
      </c>
      <c r="E9" s="11">
        <v>47298.097500000003</v>
      </c>
      <c r="F9" s="11">
        <v>294640.76250000001</v>
      </c>
      <c r="G9" s="11">
        <v>341938.86</v>
      </c>
      <c r="H9" s="16">
        <v>27.25</v>
      </c>
      <c r="I9" s="16">
        <v>26.25</v>
      </c>
    </row>
    <row r="10" spans="1:9" ht="12" customHeight="1" x14ac:dyDescent="0.25">
      <c r="A10" s="2" t="str">
        <f>"Jan "&amp;RIGHT(A6,4)</f>
        <v>Jan 2024</v>
      </c>
      <c r="B10" s="11">
        <v>182107</v>
      </c>
      <c r="C10" s="11">
        <v>1412713</v>
      </c>
      <c r="D10" s="11">
        <v>1594820</v>
      </c>
      <c r="E10" s="11">
        <v>49624.157500000001</v>
      </c>
      <c r="F10" s="11">
        <v>370837.16249999998</v>
      </c>
      <c r="G10" s="11">
        <v>420461.32</v>
      </c>
      <c r="H10" s="16">
        <v>27.25</v>
      </c>
      <c r="I10" s="16">
        <v>26.25</v>
      </c>
    </row>
    <row r="11" spans="1:9" ht="12" customHeight="1" x14ac:dyDescent="0.25">
      <c r="A11" s="2" t="str">
        <f>"Feb "&amp;RIGHT(A6,4)</f>
        <v>Feb 2024</v>
      </c>
      <c r="B11" s="11">
        <v>218654</v>
      </c>
      <c r="C11" s="11">
        <v>1511752</v>
      </c>
      <c r="D11" s="11">
        <v>1730406</v>
      </c>
      <c r="E11" s="11">
        <v>59583.214999999997</v>
      </c>
      <c r="F11" s="11">
        <v>396834.9</v>
      </c>
      <c r="G11" s="11">
        <v>456418.11499999999</v>
      </c>
      <c r="H11" s="16">
        <v>27.25</v>
      </c>
      <c r="I11" s="16">
        <v>26.25</v>
      </c>
    </row>
    <row r="12" spans="1:9" ht="12" customHeight="1" x14ac:dyDescent="0.25">
      <c r="A12" s="2" t="str">
        <f>"Mar "&amp;RIGHT(A6,4)</f>
        <v>Mar 2024</v>
      </c>
      <c r="B12" s="11">
        <v>187483</v>
      </c>
      <c r="C12" s="11">
        <v>1295693</v>
      </c>
      <c r="D12" s="11">
        <v>1483176</v>
      </c>
      <c r="E12" s="11">
        <v>51089.1175</v>
      </c>
      <c r="F12" s="11">
        <v>340119.41249999998</v>
      </c>
      <c r="G12" s="11">
        <v>391208.53</v>
      </c>
      <c r="H12" s="16">
        <v>27.25</v>
      </c>
      <c r="I12" s="16">
        <v>26.25</v>
      </c>
    </row>
    <row r="13" spans="1:9" ht="12" customHeight="1" x14ac:dyDescent="0.25">
      <c r="A13" s="2" t="str">
        <f>"Apr "&amp;RIGHT(A6,4)</f>
        <v>Apr 2024</v>
      </c>
      <c r="B13" s="11">
        <v>231883</v>
      </c>
      <c r="C13" s="11">
        <v>1544758</v>
      </c>
      <c r="D13" s="11">
        <v>1776641</v>
      </c>
      <c r="E13" s="11">
        <v>63188.1175</v>
      </c>
      <c r="F13" s="11">
        <v>405498.97499999998</v>
      </c>
      <c r="G13" s="11">
        <v>468687.09250000003</v>
      </c>
      <c r="H13" s="16">
        <v>27.25</v>
      </c>
      <c r="I13" s="16">
        <v>26.25</v>
      </c>
    </row>
    <row r="14" spans="1:9" ht="12" customHeight="1" x14ac:dyDescent="0.25">
      <c r="A14" s="2" t="str">
        <f>"May "&amp;RIGHT(A6,4)</f>
        <v>May 2024</v>
      </c>
      <c r="B14" s="11">
        <v>218993</v>
      </c>
      <c r="C14" s="11">
        <v>1495102</v>
      </c>
      <c r="D14" s="11">
        <v>1714095</v>
      </c>
      <c r="E14" s="11">
        <v>59675.592499999999</v>
      </c>
      <c r="F14" s="11">
        <v>392464.27500000002</v>
      </c>
      <c r="G14" s="11">
        <v>452139.86749999999</v>
      </c>
      <c r="H14" s="16">
        <v>27.25</v>
      </c>
      <c r="I14" s="16">
        <v>26.25</v>
      </c>
    </row>
    <row r="15" spans="1:9" ht="12" customHeight="1" x14ac:dyDescent="0.25">
      <c r="A15" s="2" t="str">
        <f>"Jun "&amp;RIGHT(A6,4)</f>
        <v>Jun 2024</v>
      </c>
      <c r="B15" s="11">
        <v>44397</v>
      </c>
      <c r="C15" s="11">
        <v>756230</v>
      </c>
      <c r="D15" s="11">
        <v>800627</v>
      </c>
      <c r="E15" s="11">
        <v>12098.182500000001</v>
      </c>
      <c r="F15" s="11">
        <v>198510.375</v>
      </c>
      <c r="G15" s="11">
        <v>210608.5575</v>
      </c>
      <c r="H15" s="16">
        <v>27.25</v>
      </c>
      <c r="I15" s="16">
        <v>26.25</v>
      </c>
    </row>
    <row r="16" spans="1:9" ht="12" customHeight="1" x14ac:dyDescent="0.25">
      <c r="A16" s="2" t="str">
        <f>"Jul "&amp;RIGHT(A6,4)</f>
        <v>Jul 2024</v>
      </c>
      <c r="B16" s="11">
        <v>115941</v>
      </c>
      <c r="C16" s="11">
        <v>1065525</v>
      </c>
      <c r="D16" s="11">
        <v>1181466</v>
      </c>
      <c r="E16" s="11">
        <v>32463.48</v>
      </c>
      <c r="F16" s="11">
        <v>287691.75</v>
      </c>
      <c r="G16" s="11">
        <v>320155.23</v>
      </c>
      <c r="H16" s="16">
        <v>28</v>
      </c>
      <c r="I16" s="16">
        <v>27</v>
      </c>
    </row>
    <row r="17" spans="1:9" ht="12" customHeight="1" x14ac:dyDescent="0.25">
      <c r="A17" s="2" t="str">
        <f>"Aug "&amp;RIGHT(A6,4)</f>
        <v>Aug 2024</v>
      </c>
      <c r="B17" s="11">
        <v>109055</v>
      </c>
      <c r="C17" s="11">
        <v>764279</v>
      </c>
      <c r="D17" s="11">
        <v>873334</v>
      </c>
      <c r="E17" s="11">
        <v>30535.4</v>
      </c>
      <c r="F17" s="11">
        <v>206355.33</v>
      </c>
      <c r="G17" s="11">
        <v>236890.73</v>
      </c>
      <c r="H17" s="16">
        <v>28</v>
      </c>
      <c r="I17" s="16">
        <v>27</v>
      </c>
    </row>
    <row r="18" spans="1:9" ht="12" customHeight="1" x14ac:dyDescent="0.25">
      <c r="A18" s="2" t="str">
        <f>"Sep "&amp;RIGHT(A6,4)</f>
        <v>Sep 2024</v>
      </c>
      <c r="B18" s="11">
        <v>213528</v>
      </c>
      <c r="C18" s="11">
        <v>1458177</v>
      </c>
      <c r="D18" s="11">
        <v>1671705</v>
      </c>
      <c r="E18" s="11">
        <v>59787.839999999997</v>
      </c>
      <c r="F18" s="11">
        <v>393707.79</v>
      </c>
      <c r="G18" s="11">
        <v>453495.63</v>
      </c>
      <c r="H18" s="16">
        <v>28</v>
      </c>
      <c r="I18" s="16">
        <v>27</v>
      </c>
    </row>
    <row r="19" spans="1:9" ht="12" customHeight="1" x14ac:dyDescent="0.25">
      <c r="A19" s="12" t="s">
        <v>55</v>
      </c>
      <c r="B19" s="13">
        <v>2129406</v>
      </c>
      <c r="C19" s="13">
        <v>15490614</v>
      </c>
      <c r="D19" s="13">
        <v>17620020</v>
      </c>
      <c r="E19" s="13">
        <v>583552.06499999994</v>
      </c>
      <c r="F19" s="13">
        <v>4090946.0325000002</v>
      </c>
      <c r="G19" s="13">
        <v>4674498.0975000001</v>
      </c>
      <c r="H19" s="17">
        <v>27.404499999999999</v>
      </c>
      <c r="I19" s="17">
        <v>26.409199999999998</v>
      </c>
    </row>
    <row r="20" spans="1:9" ht="12" customHeight="1" x14ac:dyDescent="0.25">
      <c r="A20" s="14" t="s">
        <v>424</v>
      </c>
      <c r="B20" s="15">
        <v>2129406</v>
      </c>
      <c r="C20" s="15">
        <v>15490614</v>
      </c>
      <c r="D20" s="15">
        <v>17620020</v>
      </c>
      <c r="E20" s="15">
        <v>583552.06499999994</v>
      </c>
      <c r="F20" s="15">
        <v>4090946.0325000002</v>
      </c>
      <c r="G20" s="15">
        <v>4674498.0975000001</v>
      </c>
      <c r="H20" s="18">
        <v>27.404499999999999</v>
      </c>
      <c r="I20" s="18">
        <v>26.409199999999998</v>
      </c>
    </row>
    <row r="21" spans="1:9" ht="12" customHeight="1" x14ac:dyDescent="0.25">
      <c r="A21" s="3" t="str">
        <f>"FY "&amp;RIGHT(A6,4)+1</f>
        <v>FY 2025</v>
      </c>
    </row>
    <row r="22" spans="1:9" ht="12" customHeight="1" x14ac:dyDescent="0.25">
      <c r="A22" s="2" t="str">
        <f>"Oct "&amp;RIGHT(A6,4)</f>
        <v>Oct 2024</v>
      </c>
      <c r="B22" s="11">
        <v>212424</v>
      </c>
      <c r="C22" s="11">
        <v>1558013</v>
      </c>
      <c r="D22" s="11">
        <v>1770437</v>
      </c>
      <c r="E22" s="11">
        <v>59478.720000000001</v>
      </c>
      <c r="F22" s="11">
        <v>420663.51</v>
      </c>
      <c r="G22" s="11">
        <v>480142.23</v>
      </c>
      <c r="H22" s="16">
        <v>28</v>
      </c>
      <c r="I22" s="16">
        <v>27</v>
      </c>
    </row>
    <row r="23" spans="1:9" ht="12" customHeight="1" x14ac:dyDescent="0.25">
      <c r="A23" s="2" t="str">
        <f>"Nov "&amp;RIGHT(A6,4)</f>
        <v>Nov 2024</v>
      </c>
      <c r="B23" s="11">
        <v>173900</v>
      </c>
      <c r="C23" s="11">
        <v>1223690</v>
      </c>
      <c r="D23" s="11">
        <v>1397590</v>
      </c>
      <c r="E23" s="11">
        <v>48692</v>
      </c>
      <c r="F23" s="11">
        <v>330396.3</v>
      </c>
      <c r="G23" s="11">
        <v>379088.3</v>
      </c>
      <c r="H23" s="16">
        <v>28</v>
      </c>
      <c r="I23" s="16">
        <v>27</v>
      </c>
    </row>
    <row r="24" spans="1:9" ht="12" customHeight="1" x14ac:dyDescent="0.25">
      <c r="A24" s="2" t="str">
        <f>"Dec "&amp;RIGHT(A6,4)</f>
        <v>Dec 2024</v>
      </c>
      <c r="B24" s="11">
        <v>155571</v>
      </c>
      <c r="C24" s="11">
        <v>1078959</v>
      </c>
      <c r="D24" s="11">
        <v>1234530</v>
      </c>
      <c r="E24" s="11">
        <v>43559.88</v>
      </c>
      <c r="F24" s="11">
        <v>291318.93</v>
      </c>
      <c r="G24" s="11">
        <v>334878.81</v>
      </c>
      <c r="H24" s="16">
        <v>28</v>
      </c>
      <c r="I24" s="16">
        <v>27</v>
      </c>
    </row>
    <row r="25" spans="1:9" ht="12" customHeight="1" x14ac:dyDescent="0.25">
      <c r="A25" s="2" t="str">
        <f>"Jan "&amp;RIGHT(A6,4)+1</f>
        <v>Jan 2025</v>
      </c>
      <c r="B25" s="11">
        <v>194877</v>
      </c>
      <c r="C25" s="11">
        <v>1327799</v>
      </c>
      <c r="D25" s="11">
        <v>1522676</v>
      </c>
      <c r="E25" s="11">
        <v>54565.56</v>
      </c>
      <c r="F25" s="11">
        <v>358505.73</v>
      </c>
      <c r="G25" s="11">
        <v>413071.29</v>
      </c>
      <c r="H25" s="16">
        <v>28</v>
      </c>
      <c r="I25" s="16">
        <v>27</v>
      </c>
    </row>
    <row r="26" spans="1:9" ht="12" customHeight="1" x14ac:dyDescent="0.25">
      <c r="A26" s="2" t="str">
        <f>"Feb "&amp;RIGHT(A6,4)+1</f>
        <v>Feb 2025</v>
      </c>
      <c r="B26" s="11">
        <v>181107</v>
      </c>
      <c r="C26" s="11">
        <v>1254690</v>
      </c>
      <c r="D26" s="11">
        <v>1435797</v>
      </c>
      <c r="E26" s="11">
        <v>50709.96</v>
      </c>
      <c r="F26" s="11">
        <v>338766.3</v>
      </c>
      <c r="G26" s="11">
        <v>389476.26</v>
      </c>
      <c r="H26" s="16">
        <v>28</v>
      </c>
      <c r="I26" s="16">
        <v>27</v>
      </c>
    </row>
    <row r="27" spans="1:9" ht="12" customHeight="1" x14ac:dyDescent="0.25">
      <c r="A27" s="2" t="str">
        <f>"Mar "&amp;RIGHT(A6,4)+1</f>
        <v>Mar 2025</v>
      </c>
      <c r="B27" s="11">
        <v>169642</v>
      </c>
      <c r="C27" s="11">
        <v>1242129</v>
      </c>
      <c r="D27" s="11">
        <v>1411771</v>
      </c>
      <c r="E27" s="11">
        <v>47499.76</v>
      </c>
      <c r="F27" s="11">
        <v>335374.83</v>
      </c>
      <c r="G27" s="11">
        <v>382874.59</v>
      </c>
      <c r="H27" s="16">
        <v>28</v>
      </c>
      <c r="I27" s="16">
        <v>27</v>
      </c>
    </row>
    <row r="28" spans="1:9" ht="12" customHeight="1" x14ac:dyDescent="0.25">
      <c r="A28" s="2" t="str">
        <f>"Apr "&amp;RIGHT(A6,4)+1</f>
        <v>Apr 2025</v>
      </c>
      <c r="B28" s="11">
        <v>206528</v>
      </c>
      <c r="C28" s="11">
        <v>1322863</v>
      </c>
      <c r="D28" s="11">
        <v>1529391</v>
      </c>
      <c r="E28" s="11">
        <v>57827.839999999997</v>
      </c>
      <c r="F28" s="11">
        <v>357173.01</v>
      </c>
      <c r="G28" s="11">
        <v>415000.85</v>
      </c>
      <c r="H28" s="16">
        <v>28</v>
      </c>
      <c r="I28" s="16">
        <v>27</v>
      </c>
    </row>
    <row r="29" spans="1:9" ht="12" customHeight="1" x14ac:dyDescent="0.25">
      <c r="A29" s="2" t="str">
        <f>"May "&amp;RIGHT(A6,4)+1</f>
        <v>May 2025</v>
      </c>
      <c r="B29" s="11">
        <v>238078</v>
      </c>
      <c r="C29" s="11">
        <v>1266476</v>
      </c>
      <c r="D29" s="11">
        <v>1504554</v>
      </c>
      <c r="E29" s="11">
        <v>66661.84</v>
      </c>
      <c r="F29" s="11">
        <v>341948.52</v>
      </c>
      <c r="G29" s="11">
        <v>408610.36</v>
      </c>
      <c r="H29" s="16">
        <v>28</v>
      </c>
      <c r="I29" s="16">
        <v>27</v>
      </c>
    </row>
    <row r="30" spans="1:9" ht="12" customHeight="1" x14ac:dyDescent="0.25">
      <c r="A30" s="2" t="str">
        <f>"Jun "&amp;RIGHT(A6,4)+1</f>
        <v>Jun 2025</v>
      </c>
      <c r="B30" s="11">
        <v>37338</v>
      </c>
      <c r="C30" s="11">
        <v>592836</v>
      </c>
      <c r="D30" s="11">
        <v>630174</v>
      </c>
      <c r="E30" s="11">
        <v>10454.64</v>
      </c>
      <c r="F30" s="11">
        <v>160065.72</v>
      </c>
      <c r="G30" s="11">
        <v>170520.36</v>
      </c>
      <c r="H30" s="16">
        <v>28</v>
      </c>
      <c r="I30" s="16">
        <v>27</v>
      </c>
    </row>
    <row r="31" spans="1:9" ht="12" customHeight="1" x14ac:dyDescent="0.25">
      <c r="A31" s="2" t="str">
        <f>"Jul "&amp;RIGHT(A6,4)+1</f>
        <v>Jul 2025</v>
      </c>
      <c r="B31" s="11">
        <v>83049</v>
      </c>
      <c r="C31" s="11">
        <v>766081</v>
      </c>
      <c r="D31" s="11">
        <v>849130</v>
      </c>
      <c r="E31" s="11">
        <v>23046.0975</v>
      </c>
      <c r="F31" s="11">
        <v>204926.66750000001</v>
      </c>
      <c r="G31" s="11">
        <v>227972.76500000001</v>
      </c>
      <c r="H31" s="16">
        <v>27.75</v>
      </c>
      <c r="I31" s="16">
        <v>26.75</v>
      </c>
    </row>
    <row r="32" spans="1:9" ht="12" customHeight="1" x14ac:dyDescent="0.25">
      <c r="A32" s="2" t="str">
        <f>"Aug "&amp;RIGHT(A6,4)+1</f>
        <v>Aug 2025</v>
      </c>
      <c r="B32" s="11">
        <v>98838</v>
      </c>
      <c r="C32" s="11">
        <v>646542</v>
      </c>
      <c r="D32" s="11">
        <v>745380</v>
      </c>
      <c r="E32" s="11">
        <v>27427.544999999998</v>
      </c>
      <c r="F32" s="11">
        <v>172949.98499999999</v>
      </c>
      <c r="G32" s="11">
        <v>200377.53</v>
      </c>
      <c r="H32" s="16">
        <v>27.75</v>
      </c>
      <c r="I32" s="16">
        <v>26.75</v>
      </c>
    </row>
    <row r="33" spans="1:9" ht="12" customHeight="1" x14ac:dyDescent="0.25">
      <c r="A33" s="2" t="str">
        <f>"Sep "&amp;RIGHT(A6,4)+1</f>
        <v>Sep 2025</v>
      </c>
      <c r="B33" s="11">
        <v>175279</v>
      </c>
      <c r="C33" s="11">
        <v>1457222</v>
      </c>
      <c r="D33" s="11">
        <v>1632501</v>
      </c>
      <c r="E33" s="11">
        <v>48639.922500000001</v>
      </c>
      <c r="F33" s="11">
        <v>389806.88500000001</v>
      </c>
      <c r="G33" s="11">
        <v>438446.8075</v>
      </c>
      <c r="H33" s="16">
        <v>27.75</v>
      </c>
      <c r="I33" s="16">
        <v>26.75</v>
      </c>
    </row>
    <row r="34" spans="1:9" ht="12" customHeight="1" x14ac:dyDescent="0.25">
      <c r="A34" s="12" t="s">
        <v>55</v>
      </c>
      <c r="B34" s="13">
        <v>1926631</v>
      </c>
      <c r="C34" s="13">
        <v>13737300</v>
      </c>
      <c r="D34" s="13">
        <v>15663931</v>
      </c>
      <c r="E34" s="13">
        <v>538563.76500000001</v>
      </c>
      <c r="F34" s="13">
        <v>3701896.3875000002</v>
      </c>
      <c r="G34" s="13">
        <v>4240460.1524999999</v>
      </c>
      <c r="H34" s="17">
        <v>27.953700000000001</v>
      </c>
      <c r="I34" s="17">
        <v>26.947800000000001</v>
      </c>
    </row>
    <row r="35" spans="1:9" ht="12" customHeight="1" x14ac:dyDescent="0.25">
      <c r="A35" s="14" t="str">
        <f>"Total "&amp;MID(A20,7,LEN(A20)-13)&amp;" Months"</f>
        <v>Total 12 Months</v>
      </c>
      <c r="B35" s="15">
        <v>1926631</v>
      </c>
      <c r="C35" s="15">
        <v>13737300</v>
      </c>
      <c r="D35" s="15">
        <v>15663931</v>
      </c>
      <c r="E35" s="15">
        <v>538563.76500000001</v>
      </c>
      <c r="F35" s="15">
        <v>3701896.3875000002</v>
      </c>
      <c r="G35" s="15">
        <v>4240460.1524999999</v>
      </c>
      <c r="H35" s="18">
        <v>27.953700000000001</v>
      </c>
      <c r="I35" s="18">
        <v>26.947800000000001</v>
      </c>
    </row>
    <row r="36" spans="1:9" ht="12" customHeight="1" x14ac:dyDescent="0.25">
      <c r="A36" s="89"/>
      <c r="B36" s="89"/>
      <c r="C36" s="89"/>
      <c r="D36" s="89"/>
      <c r="E36" s="89"/>
      <c r="F36" s="89"/>
      <c r="G36" s="89"/>
      <c r="H36" s="89"/>
      <c r="I36" s="89"/>
    </row>
    <row r="37" spans="1:9" ht="70" customHeight="1" x14ac:dyDescent="0.25">
      <c r="A37" s="91" t="s">
        <v>147</v>
      </c>
      <c r="B37" s="91"/>
      <c r="C37" s="91"/>
      <c r="D37" s="91"/>
      <c r="E37" s="91"/>
      <c r="F37" s="91"/>
      <c r="G37" s="91"/>
      <c r="H37" s="91"/>
      <c r="I37" s="91"/>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5" x14ac:dyDescent="0.25"/>
  <cols>
    <col min="1" max="1" width="11.453125" customWidth="1"/>
    <col min="2" max="6" width="11.26953125" customWidth="1"/>
    <col min="7" max="7" width="12.453125" customWidth="1"/>
    <col min="8" max="9" width="11.26953125" customWidth="1"/>
    <col min="10" max="11" width="11.453125" customWidth="1"/>
  </cols>
  <sheetData>
    <row r="1" spans="1:11" ht="12" customHeight="1" x14ac:dyDescent="0.25">
      <c r="A1" s="96" t="s">
        <v>427</v>
      </c>
      <c r="B1" s="96"/>
      <c r="C1" s="96"/>
      <c r="D1" s="96"/>
      <c r="E1" s="96"/>
      <c r="F1" s="96"/>
      <c r="G1" s="96"/>
      <c r="H1" s="96"/>
      <c r="I1" s="96"/>
      <c r="J1" s="96"/>
      <c r="K1" s="83">
        <v>46003</v>
      </c>
    </row>
    <row r="2" spans="1:11" ht="12" customHeight="1" x14ac:dyDescent="0.25">
      <c r="A2" s="98" t="s">
        <v>148</v>
      </c>
      <c r="B2" s="98"/>
      <c r="C2" s="98"/>
      <c r="D2" s="98"/>
      <c r="E2" s="98"/>
      <c r="F2" s="98"/>
      <c r="G2" s="98"/>
      <c r="H2" s="98"/>
      <c r="I2" s="98"/>
      <c r="J2" s="98"/>
      <c r="K2" s="1"/>
    </row>
    <row r="3" spans="1:11" ht="24" customHeight="1" x14ac:dyDescent="0.25">
      <c r="A3" s="100" t="s">
        <v>50</v>
      </c>
      <c r="B3" s="95" t="s">
        <v>194</v>
      </c>
      <c r="C3" s="95"/>
      <c r="D3" s="95"/>
      <c r="E3" s="93"/>
      <c r="F3" s="95" t="s">
        <v>149</v>
      </c>
      <c r="G3" s="95"/>
      <c r="H3" s="95"/>
      <c r="I3" s="93"/>
      <c r="J3" s="95" t="s">
        <v>150</v>
      </c>
      <c r="K3" s="95"/>
    </row>
    <row r="4" spans="1:11" ht="45" customHeight="1" x14ac:dyDescent="0.25">
      <c r="A4" s="101"/>
      <c r="B4" s="10" t="s">
        <v>151</v>
      </c>
      <c r="C4" s="10" t="s">
        <v>152</v>
      </c>
      <c r="D4" s="10" t="s">
        <v>153</v>
      </c>
      <c r="E4" s="10" t="s">
        <v>55</v>
      </c>
      <c r="F4" s="10" t="s">
        <v>330</v>
      </c>
      <c r="G4" s="10" t="s">
        <v>332</v>
      </c>
      <c r="H4" s="10" t="s">
        <v>331</v>
      </c>
      <c r="I4" s="10" t="s">
        <v>338</v>
      </c>
      <c r="J4" s="10" t="s">
        <v>154</v>
      </c>
      <c r="K4" s="9" t="s">
        <v>333</v>
      </c>
    </row>
    <row r="5" spans="1:11" ht="12" customHeight="1" x14ac:dyDescent="0.25">
      <c r="A5" s="1"/>
      <c r="B5" s="89" t="str">
        <f>REPT("-",42)&amp;" Number "&amp;REPT("-",39)&amp;"   "&amp;REPT("-",52)&amp;" Dollars "&amp;REPT("-",58)</f>
        <v>------------------------------------------ Number ---------------------------------------   ---------------------------------------------------- Dollars ----------------------------------------------------------</v>
      </c>
      <c r="C5" s="89"/>
      <c r="D5" s="89"/>
      <c r="E5" s="89"/>
      <c r="F5" s="89"/>
      <c r="G5" s="89"/>
      <c r="H5" s="89"/>
      <c r="I5" s="89"/>
      <c r="J5" s="89"/>
      <c r="K5" s="89"/>
    </row>
    <row r="6" spans="1:11" ht="12" customHeight="1" x14ac:dyDescent="0.25">
      <c r="A6" s="3" t="s">
        <v>423</v>
      </c>
    </row>
    <row r="7" spans="1:11" ht="12" customHeight="1" x14ac:dyDescent="0.25">
      <c r="A7" s="2" t="str">
        <f>"Oct "&amp;RIGHT(A6,4)-1</f>
        <v>Oct 2023</v>
      </c>
      <c r="B7" s="11">
        <v>1499151</v>
      </c>
      <c r="C7" s="11">
        <v>1487823</v>
      </c>
      <c r="D7" s="11">
        <v>3685078</v>
      </c>
      <c r="E7" s="11">
        <v>6672052</v>
      </c>
      <c r="F7" s="11">
        <v>355739225</v>
      </c>
      <c r="G7" s="11" t="s">
        <v>422</v>
      </c>
      <c r="H7" s="11" t="s">
        <v>422</v>
      </c>
      <c r="I7" s="11">
        <v>1097042934</v>
      </c>
      <c r="J7" s="16">
        <v>53.317799999999998</v>
      </c>
      <c r="K7" s="16" t="s">
        <v>422</v>
      </c>
    </row>
    <row r="8" spans="1:11" ht="12" customHeight="1" x14ac:dyDescent="0.25">
      <c r="A8" s="2" t="str">
        <f>"Nov "&amp;RIGHT(A6,4)-1</f>
        <v>Nov 2023</v>
      </c>
      <c r="B8" s="11">
        <v>1484684</v>
      </c>
      <c r="C8" s="11">
        <v>1476670</v>
      </c>
      <c r="D8" s="11">
        <v>3662683</v>
      </c>
      <c r="E8" s="11">
        <v>6624037</v>
      </c>
      <c r="F8" s="11">
        <v>371788683</v>
      </c>
      <c r="G8" s="11" t="s">
        <v>422</v>
      </c>
      <c r="H8" s="11" t="s">
        <v>422</v>
      </c>
      <c r="I8" s="11">
        <v>470579486</v>
      </c>
      <c r="J8" s="16">
        <v>56.127200000000002</v>
      </c>
      <c r="K8" s="16" t="s">
        <v>422</v>
      </c>
    </row>
    <row r="9" spans="1:11" ht="12" customHeight="1" x14ac:dyDescent="0.25">
      <c r="A9" s="2" t="str">
        <f>"Dec "&amp;RIGHT(A6,4)-1</f>
        <v>Dec 2023</v>
      </c>
      <c r="B9" s="11">
        <v>1457238</v>
      </c>
      <c r="C9" s="11">
        <v>1455973</v>
      </c>
      <c r="D9" s="11">
        <v>3630102</v>
      </c>
      <c r="E9" s="11">
        <v>6543313</v>
      </c>
      <c r="F9" s="11">
        <v>426391422</v>
      </c>
      <c r="G9" s="11" t="s">
        <v>422</v>
      </c>
      <c r="H9" s="11">
        <v>3738910</v>
      </c>
      <c r="I9" s="11">
        <v>607907162</v>
      </c>
      <c r="J9" s="16">
        <v>65.164500000000004</v>
      </c>
      <c r="K9" s="16" t="s">
        <v>422</v>
      </c>
    </row>
    <row r="10" spans="1:11" ht="12" customHeight="1" x14ac:dyDescent="0.25">
      <c r="A10" s="2" t="str">
        <f>"Jan "&amp;RIGHT(A6,4)</f>
        <v>Jan 2024</v>
      </c>
      <c r="B10" s="11">
        <v>1478239</v>
      </c>
      <c r="C10" s="11">
        <v>1471011</v>
      </c>
      <c r="D10" s="11">
        <v>3658467</v>
      </c>
      <c r="E10" s="11">
        <v>6607717</v>
      </c>
      <c r="F10" s="11">
        <v>392144469</v>
      </c>
      <c r="G10" s="11" t="s">
        <v>422</v>
      </c>
      <c r="H10" s="11" t="s">
        <v>422</v>
      </c>
      <c r="I10" s="11">
        <v>584498034</v>
      </c>
      <c r="J10" s="16">
        <v>59.346400000000003</v>
      </c>
      <c r="K10" s="16" t="s">
        <v>422</v>
      </c>
    </row>
    <row r="11" spans="1:11" ht="12" customHeight="1" x14ac:dyDescent="0.25">
      <c r="A11" s="2" t="str">
        <f>"Feb "&amp;RIGHT(A6,4)</f>
        <v>Feb 2024</v>
      </c>
      <c r="B11" s="11">
        <v>1495697</v>
      </c>
      <c r="C11" s="11">
        <v>1476645</v>
      </c>
      <c r="D11" s="11">
        <v>3673296</v>
      </c>
      <c r="E11" s="11">
        <v>6645638</v>
      </c>
      <c r="F11" s="11">
        <v>389888588</v>
      </c>
      <c r="G11" s="11" t="s">
        <v>422</v>
      </c>
      <c r="H11" s="11" t="s">
        <v>422</v>
      </c>
      <c r="I11" s="11">
        <v>522134097</v>
      </c>
      <c r="J11" s="16">
        <v>58.668300000000002</v>
      </c>
      <c r="K11" s="16" t="s">
        <v>422</v>
      </c>
    </row>
    <row r="12" spans="1:11" ht="12" customHeight="1" x14ac:dyDescent="0.25">
      <c r="A12" s="2" t="str">
        <f>"Mar "&amp;RIGHT(A6,4)</f>
        <v>Mar 2024</v>
      </c>
      <c r="B12" s="11">
        <v>1507992</v>
      </c>
      <c r="C12" s="11">
        <v>1483532</v>
      </c>
      <c r="D12" s="11">
        <v>3689450</v>
      </c>
      <c r="E12" s="11">
        <v>6680974</v>
      </c>
      <c r="F12" s="11">
        <v>401576956</v>
      </c>
      <c r="G12" s="11" t="s">
        <v>422</v>
      </c>
      <c r="H12" s="11">
        <v>159832</v>
      </c>
      <c r="I12" s="11">
        <v>558058745</v>
      </c>
      <c r="J12" s="16">
        <v>60.107500000000002</v>
      </c>
      <c r="K12" s="16" t="s">
        <v>422</v>
      </c>
    </row>
    <row r="13" spans="1:11" ht="12" customHeight="1" x14ac:dyDescent="0.25">
      <c r="A13" s="2" t="str">
        <f>"Apr "&amp;RIGHT(A6,4)</f>
        <v>Apr 2024</v>
      </c>
      <c r="B13" s="11">
        <v>1522999</v>
      </c>
      <c r="C13" s="11">
        <v>1492306</v>
      </c>
      <c r="D13" s="11">
        <v>3706737</v>
      </c>
      <c r="E13" s="11">
        <v>6722042</v>
      </c>
      <c r="F13" s="11">
        <v>422590114</v>
      </c>
      <c r="G13" s="11" t="s">
        <v>422</v>
      </c>
      <c r="H13" s="11" t="s">
        <v>422</v>
      </c>
      <c r="I13" s="11">
        <v>548746737</v>
      </c>
      <c r="J13" s="16">
        <v>62.866300000000003</v>
      </c>
      <c r="K13" s="16" t="s">
        <v>422</v>
      </c>
    </row>
    <row r="14" spans="1:11" ht="12" customHeight="1" x14ac:dyDescent="0.25">
      <c r="A14" s="2" t="str">
        <f>"May "&amp;RIGHT(A6,4)</f>
        <v>May 2024</v>
      </c>
      <c r="B14" s="11">
        <v>1536240</v>
      </c>
      <c r="C14" s="11">
        <v>1501315</v>
      </c>
      <c r="D14" s="11">
        <v>3726155</v>
      </c>
      <c r="E14" s="11">
        <v>6763710</v>
      </c>
      <c r="F14" s="11">
        <v>425069956</v>
      </c>
      <c r="G14" s="11" t="s">
        <v>422</v>
      </c>
      <c r="H14" s="11" t="s">
        <v>422</v>
      </c>
      <c r="I14" s="11">
        <v>537480028</v>
      </c>
      <c r="J14" s="16">
        <v>62.845700000000001</v>
      </c>
      <c r="K14" s="16" t="s">
        <v>422</v>
      </c>
    </row>
    <row r="15" spans="1:11" ht="12" customHeight="1" x14ac:dyDescent="0.25">
      <c r="A15" s="2" t="str">
        <f>"Jun "&amp;RIGHT(A6,4)</f>
        <v>Jun 2024</v>
      </c>
      <c r="B15" s="11">
        <v>1527299</v>
      </c>
      <c r="C15" s="11">
        <v>1489252</v>
      </c>
      <c r="D15" s="11">
        <v>3720334</v>
      </c>
      <c r="E15" s="11">
        <v>6736885</v>
      </c>
      <c r="F15" s="11">
        <v>402998635</v>
      </c>
      <c r="G15" s="11" t="s">
        <v>422</v>
      </c>
      <c r="H15" s="11">
        <v>1014690</v>
      </c>
      <c r="I15" s="11">
        <v>526168913</v>
      </c>
      <c r="J15" s="16">
        <v>59.819699999999997</v>
      </c>
      <c r="K15" s="16" t="s">
        <v>422</v>
      </c>
    </row>
    <row r="16" spans="1:11" ht="12" customHeight="1" x14ac:dyDescent="0.25">
      <c r="A16" s="2" t="str">
        <f>"Jul "&amp;RIGHT(A6,4)</f>
        <v>Jul 2024</v>
      </c>
      <c r="B16" s="11">
        <v>1540457</v>
      </c>
      <c r="C16" s="11">
        <v>1499404</v>
      </c>
      <c r="D16" s="11">
        <v>3747176</v>
      </c>
      <c r="E16" s="11">
        <v>6787037</v>
      </c>
      <c r="F16" s="11">
        <v>438788266</v>
      </c>
      <c r="G16" s="11" t="s">
        <v>422</v>
      </c>
      <c r="H16" s="11" t="s">
        <v>422</v>
      </c>
      <c r="I16" s="11">
        <v>570426295</v>
      </c>
      <c r="J16" s="16">
        <v>64.650899999999993</v>
      </c>
      <c r="K16" s="16" t="s">
        <v>422</v>
      </c>
    </row>
    <row r="17" spans="1:11" ht="12" customHeight="1" x14ac:dyDescent="0.25">
      <c r="A17" s="2" t="str">
        <f>"Aug "&amp;RIGHT(A6,4)</f>
        <v>Aug 2024</v>
      </c>
      <c r="B17" s="11">
        <v>1550467</v>
      </c>
      <c r="C17" s="11">
        <v>1506231</v>
      </c>
      <c r="D17" s="11">
        <v>3773589</v>
      </c>
      <c r="E17" s="11">
        <v>6830287</v>
      </c>
      <c r="F17" s="11">
        <v>429828069</v>
      </c>
      <c r="G17" s="11" t="s">
        <v>422</v>
      </c>
      <c r="H17" s="11" t="s">
        <v>422</v>
      </c>
      <c r="I17" s="11">
        <v>550127648</v>
      </c>
      <c r="J17" s="16">
        <v>62.929699999999997</v>
      </c>
      <c r="K17" s="16" t="s">
        <v>422</v>
      </c>
    </row>
    <row r="18" spans="1:11" ht="12" customHeight="1" x14ac:dyDescent="0.25">
      <c r="A18" s="2" t="str">
        <f>"Sep "&amp;RIGHT(A6,4)</f>
        <v>Sep 2024</v>
      </c>
      <c r="B18" s="11">
        <v>1547602</v>
      </c>
      <c r="C18" s="11">
        <v>1503365</v>
      </c>
      <c r="D18" s="11">
        <v>3787283</v>
      </c>
      <c r="E18" s="11">
        <v>6838250</v>
      </c>
      <c r="F18" s="11">
        <v>454486208</v>
      </c>
      <c r="G18" s="11" t="s">
        <v>422</v>
      </c>
      <c r="H18" s="11">
        <v>100771907</v>
      </c>
      <c r="I18" s="11">
        <v>728232615</v>
      </c>
      <c r="J18" s="16">
        <v>66.462400000000002</v>
      </c>
      <c r="K18" s="16" t="s">
        <v>422</v>
      </c>
    </row>
    <row r="19" spans="1:11" ht="12" customHeight="1" x14ac:dyDescent="0.25">
      <c r="A19" s="12" t="s">
        <v>55</v>
      </c>
      <c r="B19" s="13">
        <v>1512338.75</v>
      </c>
      <c r="C19" s="13">
        <v>1486960.5833000001</v>
      </c>
      <c r="D19" s="13">
        <v>3705029.1666999999</v>
      </c>
      <c r="E19" s="13">
        <v>6704328.5</v>
      </c>
      <c r="F19" s="13">
        <v>4911290591</v>
      </c>
      <c r="G19" s="13">
        <v>2263592877</v>
      </c>
      <c r="H19" s="13">
        <v>105685339</v>
      </c>
      <c r="I19" s="13">
        <v>7301402694</v>
      </c>
      <c r="J19" s="17">
        <v>61.046300000000002</v>
      </c>
      <c r="K19" s="17">
        <v>28.135999999999999</v>
      </c>
    </row>
    <row r="20" spans="1:11" ht="12" customHeight="1" x14ac:dyDescent="0.25">
      <c r="A20" s="14" t="s">
        <v>424</v>
      </c>
      <c r="B20" s="15">
        <v>1512338.75</v>
      </c>
      <c r="C20" s="15">
        <v>1486960.5833000001</v>
      </c>
      <c r="D20" s="15">
        <v>3705029.1666999999</v>
      </c>
      <c r="E20" s="15">
        <v>6704328.5</v>
      </c>
      <c r="F20" s="15">
        <v>4911290591</v>
      </c>
      <c r="G20" s="15">
        <v>2263592877</v>
      </c>
      <c r="H20" s="15">
        <v>105685339</v>
      </c>
      <c r="I20" s="15">
        <v>7301402694</v>
      </c>
      <c r="J20" s="18">
        <v>61.046300000000002</v>
      </c>
      <c r="K20" s="18">
        <v>28.135999999999999</v>
      </c>
    </row>
    <row r="21" spans="1:11" ht="12" customHeight="1" x14ac:dyDescent="0.25">
      <c r="A21" s="3" t="str">
        <f>"FY "&amp;RIGHT(A6,4)+1</f>
        <v>FY 2025</v>
      </c>
    </row>
    <row r="22" spans="1:11" ht="12" customHeight="1" x14ac:dyDescent="0.25">
      <c r="A22" s="2" t="str">
        <f>"Oct "&amp;RIGHT(A6,4)</f>
        <v>Oct 2024</v>
      </c>
      <c r="B22" s="11">
        <v>1565387</v>
      </c>
      <c r="C22" s="11">
        <v>1520718</v>
      </c>
      <c r="D22" s="11">
        <v>3821641</v>
      </c>
      <c r="E22" s="11">
        <v>6907746</v>
      </c>
      <c r="F22" s="11">
        <v>412436310</v>
      </c>
      <c r="G22" s="11" t="s">
        <v>422</v>
      </c>
      <c r="H22" s="11" t="s">
        <v>422</v>
      </c>
      <c r="I22" s="11">
        <v>1205611941</v>
      </c>
      <c r="J22" s="16">
        <v>59.706400000000002</v>
      </c>
      <c r="K22" s="16" t="s">
        <v>422</v>
      </c>
    </row>
    <row r="23" spans="1:11" ht="12" customHeight="1" x14ac:dyDescent="0.25">
      <c r="A23" s="2" t="str">
        <f>"Nov "&amp;RIGHT(A6,4)</f>
        <v>Nov 2024</v>
      </c>
      <c r="B23" s="11">
        <v>1536366</v>
      </c>
      <c r="C23" s="11">
        <v>1494928</v>
      </c>
      <c r="D23" s="11">
        <v>3798027</v>
      </c>
      <c r="E23" s="11">
        <v>6829321</v>
      </c>
      <c r="F23" s="11">
        <v>430598523</v>
      </c>
      <c r="G23" s="11" t="s">
        <v>422</v>
      </c>
      <c r="H23" s="11" t="s">
        <v>422</v>
      </c>
      <c r="I23" s="11">
        <v>602445285</v>
      </c>
      <c r="J23" s="16">
        <v>63.051400000000001</v>
      </c>
      <c r="K23" s="16" t="s">
        <v>422</v>
      </c>
    </row>
    <row r="24" spans="1:11" ht="12" customHeight="1" x14ac:dyDescent="0.25">
      <c r="A24" s="2" t="str">
        <f>"Dec "&amp;RIGHT(A6,4)</f>
        <v>Dec 2024</v>
      </c>
      <c r="B24" s="11">
        <v>1515356</v>
      </c>
      <c r="C24" s="11">
        <v>1485770</v>
      </c>
      <c r="D24" s="11">
        <v>3783608</v>
      </c>
      <c r="E24" s="11">
        <v>6784734</v>
      </c>
      <c r="F24" s="11">
        <v>445620767</v>
      </c>
      <c r="G24" s="11" t="s">
        <v>422</v>
      </c>
      <c r="H24" s="11">
        <v>4844115</v>
      </c>
      <c r="I24" s="11">
        <v>589075584</v>
      </c>
      <c r="J24" s="16">
        <v>65.679900000000004</v>
      </c>
      <c r="K24" s="16" t="s">
        <v>422</v>
      </c>
    </row>
    <row r="25" spans="1:11" ht="12" customHeight="1" x14ac:dyDescent="0.25">
      <c r="A25" s="2" t="str">
        <f>"Jan "&amp;RIGHT(A6,4)+1</f>
        <v>Jan 2025</v>
      </c>
      <c r="B25" s="11">
        <v>1526825</v>
      </c>
      <c r="C25" s="11">
        <v>1497342</v>
      </c>
      <c r="D25" s="11">
        <v>3796977</v>
      </c>
      <c r="E25" s="11">
        <v>6821144</v>
      </c>
      <c r="F25" s="11">
        <v>434944680</v>
      </c>
      <c r="G25" s="11" t="s">
        <v>422</v>
      </c>
      <c r="H25" s="11" t="s">
        <v>422</v>
      </c>
      <c r="I25" s="11">
        <v>593964951.66670001</v>
      </c>
      <c r="J25" s="16">
        <v>63.764200000000002</v>
      </c>
      <c r="K25" s="16" t="s">
        <v>422</v>
      </c>
    </row>
    <row r="26" spans="1:11" ht="12" customHeight="1" x14ac:dyDescent="0.25">
      <c r="A26" s="2" t="str">
        <f>"Feb "&amp;RIGHT(A6,4)+1</f>
        <v>Feb 2025</v>
      </c>
      <c r="B26" s="11">
        <v>1519854</v>
      </c>
      <c r="C26" s="11">
        <v>1488662</v>
      </c>
      <c r="D26" s="11">
        <v>3792576</v>
      </c>
      <c r="E26" s="11">
        <v>6801092</v>
      </c>
      <c r="F26" s="11">
        <v>436739987</v>
      </c>
      <c r="G26" s="11" t="s">
        <v>422</v>
      </c>
      <c r="H26" s="11" t="s">
        <v>422</v>
      </c>
      <c r="I26" s="11">
        <v>567196362.33329999</v>
      </c>
      <c r="J26" s="16">
        <v>64.216200000000001</v>
      </c>
      <c r="K26" s="16" t="s">
        <v>422</v>
      </c>
    </row>
    <row r="27" spans="1:11" ht="12" customHeight="1" x14ac:dyDescent="0.25">
      <c r="A27" s="2" t="str">
        <f>"Mar "&amp;RIGHT(A6,4)+1</f>
        <v>Mar 2025</v>
      </c>
      <c r="B27" s="11">
        <v>1533978</v>
      </c>
      <c r="C27" s="11">
        <v>1491809</v>
      </c>
      <c r="D27" s="11">
        <v>3825047</v>
      </c>
      <c r="E27" s="11">
        <v>6850834</v>
      </c>
      <c r="F27" s="11">
        <v>447429061</v>
      </c>
      <c r="G27" s="11" t="s">
        <v>422</v>
      </c>
      <c r="H27" s="11">
        <v>-135696</v>
      </c>
      <c r="I27" s="11">
        <v>575099308</v>
      </c>
      <c r="J27" s="16">
        <v>65.310199999999995</v>
      </c>
      <c r="K27" s="16" t="s">
        <v>422</v>
      </c>
    </row>
    <row r="28" spans="1:11" ht="12" customHeight="1" x14ac:dyDescent="0.25">
      <c r="A28" s="2" t="str">
        <f>"Apr "&amp;RIGHT(A6,4)+1</f>
        <v>Apr 2025</v>
      </c>
      <c r="B28" s="11">
        <v>1542915</v>
      </c>
      <c r="C28" s="11">
        <v>1493905</v>
      </c>
      <c r="D28" s="11">
        <v>3840391</v>
      </c>
      <c r="E28" s="11">
        <v>6877211</v>
      </c>
      <c r="F28" s="11">
        <v>465056289</v>
      </c>
      <c r="G28" s="11" t="s">
        <v>422</v>
      </c>
      <c r="H28" s="11" t="s">
        <v>422</v>
      </c>
      <c r="I28" s="11">
        <v>605758420</v>
      </c>
      <c r="J28" s="16">
        <v>67.622799999999998</v>
      </c>
      <c r="K28" s="16" t="s">
        <v>422</v>
      </c>
    </row>
    <row r="29" spans="1:11" ht="12" customHeight="1" x14ac:dyDescent="0.25">
      <c r="A29" s="2" t="str">
        <f>"May "&amp;RIGHT(A6,4)+1</f>
        <v>May 2025</v>
      </c>
      <c r="B29" s="11">
        <v>1546166</v>
      </c>
      <c r="C29" s="11">
        <v>1492899</v>
      </c>
      <c r="D29" s="11">
        <v>3855120</v>
      </c>
      <c r="E29" s="11">
        <v>6894185</v>
      </c>
      <c r="F29" s="11">
        <v>450171343</v>
      </c>
      <c r="G29" s="11" t="s">
        <v>422</v>
      </c>
      <c r="H29" s="11" t="s">
        <v>422</v>
      </c>
      <c r="I29" s="11">
        <v>577023000</v>
      </c>
      <c r="J29" s="16">
        <v>65.297300000000007</v>
      </c>
      <c r="K29" s="16" t="s">
        <v>422</v>
      </c>
    </row>
    <row r="30" spans="1:11" ht="12" customHeight="1" x14ac:dyDescent="0.25">
      <c r="A30" s="2" t="str">
        <f>"Jun "&amp;RIGHT(A6,4)+1</f>
        <v>Jun 2025</v>
      </c>
      <c r="B30" s="11">
        <v>1539354</v>
      </c>
      <c r="C30" s="11">
        <v>1484521</v>
      </c>
      <c r="D30" s="11">
        <v>3859318</v>
      </c>
      <c r="E30" s="11">
        <v>6883193</v>
      </c>
      <c r="F30" s="11">
        <v>442072389</v>
      </c>
      <c r="G30" s="11" t="s">
        <v>422</v>
      </c>
      <c r="H30" s="11">
        <v>687452</v>
      </c>
      <c r="I30" s="11">
        <v>592070161</v>
      </c>
      <c r="J30" s="16">
        <v>64.224900000000005</v>
      </c>
      <c r="K30" s="16" t="s">
        <v>422</v>
      </c>
    </row>
    <row r="31" spans="1:11" ht="12" customHeight="1" x14ac:dyDescent="0.25">
      <c r="A31" s="2" t="str">
        <f>"Jul "&amp;RIGHT(A6,4)+1</f>
        <v>Jul 2025</v>
      </c>
      <c r="B31" s="11">
        <v>1547478</v>
      </c>
      <c r="C31" s="11">
        <v>1493322</v>
      </c>
      <c r="D31" s="11">
        <v>3882516</v>
      </c>
      <c r="E31" s="11">
        <v>6923316</v>
      </c>
      <c r="F31" s="11">
        <v>448634808</v>
      </c>
      <c r="G31" s="11" t="s">
        <v>422</v>
      </c>
      <c r="H31" s="11" t="s">
        <v>422</v>
      </c>
      <c r="I31" s="11">
        <v>584812991</v>
      </c>
      <c r="J31" s="16">
        <v>64.800600000000003</v>
      </c>
      <c r="K31" s="16" t="s">
        <v>422</v>
      </c>
    </row>
    <row r="32" spans="1:11" ht="12" customHeight="1" x14ac:dyDescent="0.25">
      <c r="A32" s="2" t="str">
        <f>"Aug "&amp;RIGHT(A6,4)+1</f>
        <v>Aug 2025</v>
      </c>
      <c r="B32" s="11">
        <v>1537548</v>
      </c>
      <c r="C32" s="11">
        <v>1480790</v>
      </c>
      <c r="D32" s="11">
        <v>3876978</v>
      </c>
      <c r="E32" s="11">
        <v>6895316</v>
      </c>
      <c r="F32" s="11">
        <v>455520958</v>
      </c>
      <c r="G32" s="11" t="s">
        <v>422</v>
      </c>
      <c r="H32" s="11" t="s">
        <v>422</v>
      </c>
      <c r="I32" s="11">
        <v>579282160</v>
      </c>
      <c r="J32" s="16">
        <v>66.062399999999997</v>
      </c>
      <c r="K32" s="16" t="s">
        <v>422</v>
      </c>
    </row>
    <row r="33" spans="1:14" ht="12" customHeight="1" x14ac:dyDescent="0.25">
      <c r="A33" s="2" t="str">
        <f>"Sep "&amp;RIGHT(A6,4)+1</f>
        <v>Sep 2025</v>
      </c>
      <c r="B33" s="11">
        <v>1533932</v>
      </c>
      <c r="C33" s="11">
        <v>1477317</v>
      </c>
      <c r="D33" s="11">
        <v>3892469</v>
      </c>
      <c r="E33" s="11">
        <v>6903718</v>
      </c>
      <c r="F33" s="11">
        <v>461363850</v>
      </c>
      <c r="G33" s="11" t="s">
        <v>422</v>
      </c>
      <c r="H33" s="11">
        <v>47621842</v>
      </c>
      <c r="I33" s="11">
        <v>652088594.72720003</v>
      </c>
      <c r="J33" s="16">
        <v>66.828299999999999</v>
      </c>
      <c r="K33" s="16" t="s">
        <v>422</v>
      </c>
    </row>
    <row r="34" spans="1:14" ht="12" customHeight="1" x14ac:dyDescent="0.25">
      <c r="A34" s="12" t="s">
        <v>55</v>
      </c>
      <c r="B34" s="13">
        <v>1537096.5833000001</v>
      </c>
      <c r="C34" s="13">
        <v>1491831.9166999999</v>
      </c>
      <c r="D34" s="13">
        <v>3835389</v>
      </c>
      <c r="E34" s="13">
        <v>6864317.5</v>
      </c>
      <c r="F34" s="13">
        <v>5330588965</v>
      </c>
      <c r="G34" s="13">
        <v>2340822080.7272</v>
      </c>
      <c r="H34" s="13">
        <v>53017713</v>
      </c>
      <c r="I34" s="13">
        <v>7724428758.7271996</v>
      </c>
      <c r="J34" s="17">
        <v>64.713800000000006</v>
      </c>
      <c r="K34" s="17">
        <v>28.4178</v>
      </c>
    </row>
    <row r="35" spans="1:14" ht="12" customHeight="1" x14ac:dyDescent="0.25">
      <c r="A35" s="14" t="str">
        <f>"Total "&amp;MID(A20,7,LEN(A20)-13)&amp;" Months"</f>
        <v>Total 12 Months</v>
      </c>
      <c r="B35" s="15">
        <v>1537096.5833000001</v>
      </c>
      <c r="C35" s="15">
        <v>1491831.9166999999</v>
      </c>
      <c r="D35" s="15">
        <v>3835389</v>
      </c>
      <c r="E35" s="15">
        <v>6864317.5</v>
      </c>
      <c r="F35" s="15">
        <v>5330588965</v>
      </c>
      <c r="G35" s="15">
        <v>2340822080.7272</v>
      </c>
      <c r="H35" s="15">
        <v>53017713</v>
      </c>
      <c r="I35" s="15">
        <v>7724428758.7271996</v>
      </c>
      <c r="J35" s="18">
        <v>64.713800000000006</v>
      </c>
      <c r="K35" s="18">
        <v>28.4178</v>
      </c>
    </row>
    <row r="36" spans="1:14" ht="12" customHeight="1" x14ac:dyDescent="0.25">
      <c r="A36" s="89"/>
      <c r="B36" s="89"/>
      <c r="C36" s="89"/>
      <c r="D36" s="89"/>
      <c r="E36" s="89"/>
      <c r="F36" s="89"/>
      <c r="G36" s="89"/>
      <c r="H36" s="89"/>
      <c r="I36" s="89"/>
      <c r="J36" s="89"/>
    </row>
    <row r="37" spans="1:14" ht="12" customHeight="1" x14ac:dyDescent="0.25">
      <c r="A37" s="142" t="s">
        <v>354</v>
      </c>
      <c r="B37" s="142"/>
      <c r="C37" s="142"/>
      <c r="D37" s="142"/>
      <c r="E37" s="142"/>
      <c r="F37" s="142"/>
      <c r="G37" s="142"/>
      <c r="H37" s="142"/>
      <c r="I37" s="142"/>
      <c r="J37" s="142"/>
      <c r="K37" s="142"/>
      <c r="L37" s="142"/>
      <c r="M37" s="142"/>
      <c r="N37" s="142"/>
    </row>
    <row r="38" spans="1:14" ht="25.15" customHeight="1" x14ac:dyDescent="0.25">
      <c r="A38" s="142" t="s">
        <v>425</v>
      </c>
      <c r="B38" s="142"/>
      <c r="C38" s="142"/>
      <c r="D38" s="142"/>
      <c r="E38" s="142"/>
      <c r="F38" s="142"/>
      <c r="G38" s="142"/>
      <c r="H38" s="142"/>
      <c r="I38" s="142"/>
      <c r="J38" s="142"/>
      <c r="K38" s="142"/>
      <c r="L38" s="142"/>
      <c r="M38" s="142"/>
      <c r="N38" s="142"/>
    </row>
    <row r="39" spans="1:14" ht="33" hidden="1" customHeight="1" x14ac:dyDescent="0.25">
      <c r="A39" s="142"/>
      <c r="B39" s="142"/>
      <c r="C39" s="142"/>
      <c r="D39" s="142"/>
      <c r="E39" s="142"/>
      <c r="F39" s="142"/>
      <c r="G39" s="142"/>
      <c r="H39" s="142"/>
      <c r="I39" s="142"/>
      <c r="J39" s="142"/>
      <c r="K39" s="142"/>
      <c r="L39" s="142"/>
      <c r="M39" s="142"/>
      <c r="N39" s="142"/>
    </row>
    <row r="40" spans="1:14" ht="6.75" hidden="1" customHeight="1" x14ac:dyDescent="0.25">
      <c r="A40" s="142"/>
      <c r="B40" s="142"/>
      <c r="C40" s="142"/>
      <c r="D40" s="142"/>
      <c r="E40" s="142"/>
      <c r="F40" s="142"/>
      <c r="G40" s="142"/>
      <c r="H40" s="142"/>
      <c r="I40" s="142"/>
      <c r="J40" s="142"/>
      <c r="K40" s="142"/>
      <c r="L40" s="142"/>
      <c r="M40" s="142"/>
      <c r="N40" s="142"/>
    </row>
    <row r="41" spans="1:14" ht="49.15" hidden="1" customHeight="1" x14ac:dyDescent="0.25">
      <c r="A41" s="142"/>
      <c r="B41" s="142"/>
      <c r="C41" s="142"/>
      <c r="D41" s="142"/>
      <c r="E41" s="142"/>
      <c r="F41" s="142"/>
      <c r="G41" s="142"/>
      <c r="H41" s="142"/>
      <c r="I41" s="142"/>
      <c r="J41" s="142"/>
      <c r="K41" s="142"/>
      <c r="L41" s="142"/>
      <c r="M41" s="142"/>
      <c r="N41" s="142"/>
    </row>
    <row r="42" spans="1:14" ht="22.15" customHeight="1" x14ac:dyDescent="0.25">
      <c r="A42" s="142" t="s">
        <v>355</v>
      </c>
      <c r="B42" s="142"/>
      <c r="C42" s="142"/>
      <c r="D42" s="142"/>
      <c r="E42" s="142"/>
      <c r="F42" s="142"/>
      <c r="G42" s="142"/>
      <c r="H42" s="142"/>
      <c r="I42" s="142"/>
      <c r="J42" s="142"/>
      <c r="K42" s="142"/>
      <c r="L42" s="142"/>
      <c r="M42" s="142"/>
      <c r="N42" s="142"/>
    </row>
    <row r="43" spans="1:14" ht="35.5" customHeight="1" x14ac:dyDescent="0.25">
      <c r="A43" s="142"/>
      <c r="B43" s="142"/>
      <c r="C43" s="142"/>
      <c r="D43" s="142"/>
      <c r="E43" s="142"/>
      <c r="F43" s="142"/>
      <c r="G43" s="142"/>
      <c r="H43" s="142"/>
      <c r="I43" s="142"/>
      <c r="J43" s="142"/>
      <c r="K43" s="142"/>
      <c r="L43" s="142"/>
      <c r="M43" s="142"/>
      <c r="N43" s="142"/>
    </row>
    <row r="44" spans="1:14" x14ac:dyDescent="0.25">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5" x14ac:dyDescent="0.25"/>
  <cols>
    <col min="1" max="1" width="11.453125" customWidth="1"/>
    <col min="2" max="7" width="11" customWidth="1"/>
    <col min="8" max="9" width="12.453125" customWidth="1"/>
    <col min="10" max="13" width="11" customWidth="1"/>
  </cols>
  <sheetData>
    <row r="1" spans="1:13" ht="12" customHeight="1" x14ac:dyDescent="0.25">
      <c r="A1" s="96" t="s">
        <v>427</v>
      </c>
      <c r="B1" s="96"/>
      <c r="C1" s="96"/>
      <c r="D1" s="96"/>
      <c r="E1" s="96"/>
      <c r="F1" s="96"/>
      <c r="G1" s="96"/>
      <c r="H1" s="96"/>
      <c r="I1" s="96"/>
      <c r="J1" s="96"/>
      <c r="K1" s="96"/>
      <c r="L1" s="96"/>
      <c r="M1" s="83">
        <v>46003</v>
      </c>
    </row>
    <row r="2" spans="1:13" ht="12" customHeight="1" x14ac:dyDescent="0.25">
      <c r="A2" s="98" t="s">
        <v>227</v>
      </c>
      <c r="B2" s="98"/>
      <c r="C2" s="98"/>
      <c r="D2" s="98"/>
      <c r="E2" s="98"/>
      <c r="F2" s="98"/>
      <c r="G2" s="98"/>
      <c r="H2" s="98"/>
      <c r="I2" s="98"/>
      <c r="J2" s="98"/>
      <c r="K2" s="98"/>
      <c r="L2" s="98"/>
      <c r="M2" s="1"/>
    </row>
    <row r="3" spans="1:13" ht="24" customHeight="1" x14ac:dyDescent="0.25">
      <c r="A3" s="100" t="s">
        <v>50</v>
      </c>
      <c r="B3" s="95" t="s">
        <v>194</v>
      </c>
      <c r="C3" s="95"/>
      <c r="D3" s="95"/>
      <c r="E3" s="95"/>
      <c r="F3" s="93"/>
      <c r="G3" s="92" t="s">
        <v>228</v>
      </c>
      <c r="H3" s="92" t="s">
        <v>229</v>
      </c>
      <c r="I3" s="92" t="s">
        <v>383</v>
      </c>
      <c r="J3" s="92" t="s">
        <v>384</v>
      </c>
      <c r="K3" s="92" t="s">
        <v>58</v>
      </c>
      <c r="L3" s="95" t="s">
        <v>226</v>
      </c>
      <c r="M3" s="95"/>
    </row>
    <row r="4" spans="1:13" ht="27.65" customHeight="1" x14ac:dyDescent="0.25">
      <c r="A4" s="101"/>
      <c r="B4" s="10" t="s">
        <v>151</v>
      </c>
      <c r="C4" s="10" t="s">
        <v>152</v>
      </c>
      <c r="D4" s="10" t="s">
        <v>153</v>
      </c>
      <c r="E4" s="10" t="s">
        <v>155</v>
      </c>
      <c r="F4" s="10" t="s">
        <v>55</v>
      </c>
      <c r="G4" s="93"/>
      <c r="H4" s="93"/>
      <c r="I4" s="93"/>
      <c r="J4" s="93"/>
      <c r="K4" s="93"/>
      <c r="L4" s="10" t="s">
        <v>261</v>
      </c>
      <c r="M4" s="9" t="s">
        <v>155</v>
      </c>
    </row>
    <row r="5" spans="1:13" ht="12" customHeight="1" x14ac:dyDescent="0.25">
      <c r="A5" s="1"/>
      <c r="B5" s="89" t="str">
        <f>REPT("-",50)&amp;" Number "&amp;REPT("-",51)&amp;"   "&amp;REPT("-",62)&amp;" Dollars "&amp;REPT("-",63)</f>
        <v>-------------------------------------------------- Number ---------------------------------------------------   -------------------------------------------------------------- Dollars ---------------------------------------------------------------</v>
      </c>
      <c r="C5" s="89"/>
      <c r="D5" s="89"/>
      <c r="E5" s="89"/>
      <c r="F5" s="89"/>
      <c r="G5" s="89"/>
      <c r="H5" s="89"/>
      <c r="I5" s="89"/>
      <c r="J5" s="89"/>
      <c r="K5" s="89"/>
      <c r="L5" s="89"/>
      <c r="M5" s="89"/>
    </row>
    <row r="6" spans="1:13" ht="12" customHeight="1" x14ac:dyDescent="0.25">
      <c r="A6" s="3" t="s">
        <v>423</v>
      </c>
    </row>
    <row r="7" spans="1:13" ht="12" customHeight="1" x14ac:dyDescent="0.25">
      <c r="A7" s="2" t="str">
        <f>"Oct "&amp;RIGHT(A6,4)-1</f>
        <v>Oct 2023</v>
      </c>
      <c r="B7" s="11">
        <v>0</v>
      </c>
      <c r="C7" s="11">
        <v>0</v>
      </c>
      <c r="D7" s="11">
        <v>0</v>
      </c>
      <c r="E7" s="11">
        <v>728308</v>
      </c>
      <c r="F7" s="11">
        <v>728308</v>
      </c>
      <c r="G7" s="11">
        <v>24104629.394699998</v>
      </c>
      <c r="H7" s="11" t="s">
        <v>422</v>
      </c>
      <c r="I7" s="11">
        <v>2144688</v>
      </c>
      <c r="J7" s="11" t="s">
        <v>422</v>
      </c>
      <c r="K7" s="11">
        <v>26249317.394699998</v>
      </c>
      <c r="L7" s="16" t="s">
        <v>422</v>
      </c>
      <c r="M7" s="16">
        <v>33.096800000000002</v>
      </c>
    </row>
    <row r="8" spans="1:13" ht="12" customHeight="1" x14ac:dyDescent="0.25">
      <c r="A8" s="2" t="str">
        <f>"Nov "&amp;RIGHT(A6,4)-1</f>
        <v>Nov 2023</v>
      </c>
      <c r="B8" s="11">
        <v>0</v>
      </c>
      <c r="C8" s="11">
        <v>0</v>
      </c>
      <c r="D8" s="11">
        <v>0</v>
      </c>
      <c r="E8" s="11">
        <v>732376</v>
      </c>
      <c r="F8" s="11">
        <v>732376</v>
      </c>
      <c r="G8" s="11">
        <v>24344422.8695</v>
      </c>
      <c r="H8" s="11" t="s">
        <v>422</v>
      </c>
      <c r="I8" s="11">
        <v>2144688</v>
      </c>
      <c r="J8" s="11" t="s">
        <v>422</v>
      </c>
      <c r="K8" s="11">
        <v>26489110.8695</v>
      </c>
      <c r="L8" s="16" t="s">
        <v>422</v>
      </c>
      <c r="M8" s="16">
        <v>33.240299999999998</v>
      </c>
    </row>
    <row r="9" spans="1:13" ht="12" customHeight="1" x14ac:dyDescent="0.25">
      <c r="A9" s="2" t="str">
        <f>"Dec "&amp;RIGHT(A6,4)-1</f>
        <v>Dec 2023</v>
      </c>
      <c r="B9" s="11">
        <v>0</v>
      </c>
      <c r="C9" s="11">
        <v>0</v>
      </c>
      <c r="D9" s="11">
        <v>0</v>
      </c>
      <c r="E9" s="11">
        <v>723812</v>
      </c>
      <c r="F9" s="11">
        <v>723812</v>
      </c>
      <c r="G9" s="11">
        <v>23774365.5121</v>
      </c>
      <c r="H9" s="11" t="s">
        <v>422</v>
      </c>
      <c r="I9" s="11">
        <v>2144688</v>
      </c>
      <c r="J9" s="11" t="s">
        <v>422</v>
      </c>
      <c r="K9" s="11">
        <v>25919053.5121</v>
      </c>
      <c r="L9" s="16" t="s">
        <v>422</v>
      </c>
      <c r="M9" s="16">
        <v>32.8461</v>
      </c>
    </row>
    <row r="10" spans="1:13" ht="12" customHeight="1" x14ac:dyDescent="0.25">
      <c r="A10" s="2" t="str">
        <f>"Jan "&amp;RIGHT(A6,4)</f>
        <v>Jan 2024</v>
      </c>
      <c r="B10" s="11">
        <v>0</v>
      </c>
      <c r="C10" s="11">
        <v>0</v>
      </c>
      <c r="D10" s="11">
        <v>0</v>
      </c>
      <c r="E10" s="11">
        <v>707660</v>
      </c>
      <c r="F10" s="11">
        <v>707660</v>
      </c>
      <c r="G10" s="11">
        <v>23964722.269200001</v>
      </c>
      <c r="H10" s="11" t="s">
        <v>422</v>
      </c>
      <c r="I10" s="11">
        <v>2144688</v>
      </c>
      <c r="J10" s="11" t="s">
        <v>422</v>
      </c>
      <c r="K10" s="11">
        <v>26109410.269200001</v>
      </c>
      <c r="L10" s="16" t="s">
        <v>422</v>
      </c>
      <c r="M10" s="16">
        <v>33.864699999999999</v>
      </c>
    </row>
    <row r="11" spans="1:13" ht="12" customHeight="1" x14ac:dyDescent="0.25">
      <c r="A11" s="2" t="str">
        <f>"Feb "&amp;RIGHT(A6,4)</f>
        <v>Feb 2024</v>
      </c>
      <c r="B11" s="11">
        <v>0</v>
      </c>
      <c r="C11" s="11">
        <v>0</v>
      </c>
      <c r="D11" s="11">
        <v>0</v>
      </c>
      <c r="E11" s="11">
        <v>716757</v>
      </c>
      <c r="F11" s="11">
        <v>716757</v>
      </c>
      <c r="G11" s="11">
        <v>23579549.5436</v>
      </c>
      <c r="H11" s="11" t="s">
        <v>422</v>
      </c>
      <c r="I11" s="11">
        <v>2144688</v>
      </c>
      <c r="J11" s="11" t="s">
        <v>422</v>
      </c>
      <c r="K11" s="11">
        <v>25724237.5436</v>
      </c>
      <c r="L11" s="16" t="s">
        <v>422</v>
      </c>
      <c r="M11" s="16">
        <v>32.897599999999997</v>
      </c>
    </row>
    <row r="12" spans="1:13" ht="12" customHeight="1" x14ac:dyDescent="0.25">
      <c r="A12" s="2" t="str">
        <f>"Mar "&amp;RIGHT(A6,4)</f>
        <v>Mar 2024</v>
      </c>
      <c r="B12" s="11">
        <v>0</v>
      </c>
      <c r="C12" s="11">
        <v>0</v>
      </c>
      <c r="D12" s="11">
        <v>0</v>
      </c>
      <c r="E12" s="11">
        <v>721640</v>
      </c>
      <c r="F12" s="11">
        <v>721640</v>
      </c>
      <c r="G12" s="11">
        <v>25797199.861099999</v>
      </c>
      <c r="H12" s="11" t="s">
        <v>422</v>
      </c>
      <c r="I12" s="11">
        <v>2144688</v>
      </c>
      <c r="J12" s="11" t="s">
        <v>422</v>
      </c>
      <c r="K12" s="11">
        <v>27941887.861099999</v>
      </c>
      <c r="L12" s="16" t="s">
        <v>422</v>
      </c>
      <c r="M12" s="16">
        <v>35.747999999999998</v>
      </c>
    </row>
    <row r="13" spans="1:13" ht="12" customHeight="1" x14ac:dyDescent="0.25">
      <c r="A13" s="2" t="str">
        <f>"Apr "&amp;RIGHT(A6,4)</f>
        <v>Apr 2024</v>
      </c>
      <c r="B13" s="11">
        <v>0</v>
      </c>
      <c r="C13" s="11">
        <v>0</v>
      </c>
      <c r="D13" s="11">
        <v>0</v>
      </c>
      <c r="E13" s="11">
        <v>723629</v>
      </c>
      <c r="F13" s="11">
        <v>723629</v>
      </c>
      <c r="G13" s="11">
        <v>25242696.980700001</v>
      </c>
      <c r="H13" s="11" t="s">
        <v>422</v>
      </c>
      <c r="I13" s="11">
        <v>2144688</v>
      </c>
      <c r="J13" s="11" t="s">
        <v>422</v>
      </c>
      <c r="K13" s="11">
        <v>27387384.980700001</v>
      </c>
      <c r="L13" s="16" t="s">
        <v>422</v>
      </c>
      <c r="M13" s="16">
        <v>34.883499999999998</v>
      </c>
    </row>
    <row r="14" spans="1:13" ht="12" customHeight="1" x14ac:dyDescent="0.25">
      <c r="A14" s="2" t="str">
        <f>"May "&amp;RIGHT(A6,4)</f>
        <v>May 2024</v>
      </c>
      <c r="B14" s="11">
        <v>0</v>
      </c>
      <c r="C14" s="11">
        <v>0</v>
      </c>
      <c r="D14" s="11">
        <v>0</v>
      </c>
      <c r="E14" s="11">
        <v>716927</v>
      </c>
      <c r="F14" s="11">
        <v>716927</v>
      </c>
      <c r="G14" s="11">
        <v>23966901.418699998</v>
      </c>
      <c r="H14" s="11" t="s">
        <v>422</v>
      </c>
      <c r="I14" s="11">
        <v>2144688</v>
      </c>
      <c r="J14" s="11" t="s">
        <v>422</v>
      </c>
      <c r="K14" s="11">
        <v>26111589.418699998</v>
      </c>
      <c r="L14" s="16" t="s">
        <v>422</v>
      </c>
      <c r="M14" s="16">
        <v>33.43</v>
      </c>
    </row>
    <row r="15" spans="1:13" ht="12" customHeight="1" x14ac:dyDescent="0.25">
      <c r="A15" s="2" t="str">
        <f>"Jun "&amp;RIGHT(A6,4)</f>
        <v>Jun 2024</v>
      </c>
      <c r="B15" s="11">
        <v>0</v>
      </c>
      <c r="C15" s="11">
        <v>0</v>
      </c>
      <c r="D15" s="11">
        <v>0</v>
      </c>
      <c r="E15" s="11">
        <v>712616</v>
      </c>
      <c r="F15" s="11">
        <v>712616</v>
      </c>
      <c r="G15" s="11">
        <v>23521015.908599999</v>
      </c>
      <c r="H15" s="11" t="s">
        <v>422</v>
      </c>
      <c r="I15" s="11">
        <v>2144688</v>
      </c>
      <c r="J15" s="11" t="s">
        <v>422</v>
      </c>
      <c r="K15" s="11">
        <v>25665703.908599999</v>
      </c>
      <c r="L15" s="16" t="s">
        <v>422</v>
      </c>
      <c r="M15" s="16">
        <v>33.006599999999999</v>
      </c>
    </row>
    <row r="16" spans="1:13" ht="12" customHeight="1" x14ac:dyDescent="0.25">
      <c r="A16" s="2" t="str">
        <f>"Jul "&amp;RIGHT(A6,4)</f>
        <v>Jul 2024</v>
      </c>
      <c r="B16" s="11">
        <v>0</v>
      </c>
      <c r="C16" s="11">
        <v>0</v>
      </c>
      <c r="D16" s="11">
        <v>0</v>
      </c>
      <c r="E16" s="11">
        <v>705012</v>
      </c>
      <c r="F16" s="11">
        <v>705012</v>
      </c>
      <c r="G16" s="11">
        <v>22489605.730099998</v>
      </c>
      <c r="H16" s="11" t="s">
        <v>422</v>
      </c>
      <c r="I16" s="11">
        <v>2144688</v>
      </c>
      <c r="J16" s="11" t="s">
        <v>422</v>
      </c>
      <c r="K16" s="11">
        <v>24634293.730099998</v>
      </c>
      <c r="L16" s="16" t="s">
        <v>422</v>
      </c>
      <c r="M16" s="16">
        <v>31.8996</v>
      </c>
    </row>
    <row r="17" spans="1:13" ht="12" customHeight="1" x14ac:dyDescent="0.25">
      <c r="A17" s="2" t="str">
        <f>"Aug "&amp;RIGHT(A6,4)</f>
        <v>Aug 2024</v>
      </c>
      <c r="B17" s="11">
        <v>0</v>
      </c>
      <c r="C17" s="11">
        <v>0</v>
      </c>
      <c r="D17" s="11">
        <v>0</v>
      </c>
      <c r="E17" s="11">
        <v>692784</v>
      </c>
      <c r="F17" s="11">
        <v>692784</v>
      </c>
      <c r="G17" s="11">
        <v>23558541.760499999</v>
      </c>
      <c r="H17" s="11" t="s">
        <v>422</v>
      </c>
      <c r="I17" s="11">
        <v>2144688</v>
      </c>
      <c r="J17" s="11" t="s">
        <v>422</v>
      </c>
      <c r="K17" s="11">
        <v>25703229.760499999</v>
      </c>
      <c r="L17" s="16" t="s">
        <v>422</v>
      </c>
      <c r="M17" s="16">
        <v>34.005600000000001</v>
      </c>
    </row>
    <row r="18" spans="1:13" ht="12" customHeight="1" x14ac:dyDescent="0.25">
      <c r="A18" s="2" t="str">
        <f>"Sep "&amp;RIGHT(A6,4)</f>
        <v>Sep 2024</v>
      </c>
      <c r="B18" s="11">
        <v>0</v>
      </c>
      <c r="C18" s="11">
        <v>0</v>
      </c>
      <c r="D18" s="11">
        <v>0</v>
      </c>
      <c r="E18" s="11">
        <v>710714</v>
      </c>
      <c r="F18" s="11">
        <v>710714</v>
      </c>
      <c r="G18" s="11">
        <v>23510216.9793</v>
      </c>
      <c r="H18" s="11">
        <v>70978209</v>
      </c>
      <c r="I18" s="11">
        <v>2144692</v>
      </c>
      <c r="J18" s="11" t="s">
        <v>422</v>
      </c>
      <c r="K18" s="11">
        <v>96633117.979300007</v>
      </c>
      <c r="L18" s="16" t="s">
        <v>422</v>
      </c>
      <c r="M18" s="16">
        <v>33.079700000000003</v>
      </c>
    </row>
    <row r="19" spans="1:13" ht="12" customHeight="1" x14ac:dyDescent="0.25">
      <c r="A19" s="12" t="s">
        <v>55</v>
      </c>
      <c r="B19" s="13">
        <v>0</v>
      </c>
      <c r="C19" s="13">
        <v>0</v>
      </c>
      <c r="D19" s="13">
        <v>0</v>
      </c>
      <c r="E19" s="13">
        <v>716019.58330000006</v>
      </c>
      <c r="F19" s="13">
        <v>716019.58330000006</v>
      </c>
      <c r="G19" s="13">
        <v>287853868.2281</v>
      </c>
      <c r="H19" s="13">
        <v>70978209</v>
      </c>
      <c r="I19" s="13">
        <v>25736260</v>
      </c>
      <c r="J19" s="13" t="s">
        <v>422</v>
      </c>
      <c r="K19" s="13">
        <v>384568337.2281</v>
      </c>
      <c r="L19" s="17" t="s">
        <v>422</v>
      </c>
      <c r="M19" s="17">
        <v>33.501600000000003</v>
      </c>
    </row>
    <row r="20" spans="1:13" ht="12" customHeight="1" x14ac:dyDescent="0.25">
      <c r="A20" s="14" t="s">
        <v>424</v>
      </c>
      <c r="B20" s="15">
        <v>0</v>
      </c>
      <c r="C20" s="15">
        <v>0</v>
      </c>
      <c r="D20" s="15">
        <v>0</v>
      </c>
      <c r="E20" s="15">
        <v>716019.58333333302</v>
      </c>
      <c r="F20" s="15">
        <v>716019.58333333302</v>
      </c>
      <c r="G20" s="15">
        <v>287853868.2281</v>
      </c>
      <c r="H20" s="15">
        <v>70978209</v>
      </c>
      <c r="I20" s="15">
        <v>25736260</v>
      </c>
      <c r="J20" s="15" t="s">
        <v>422</v>
      </c>
      <c r="K20" s="15">
        <v>32047361.435674999</v>
      </c>
      <c r="L20" s="18" t="s">
        <v>422</v>
      </c>
      <c r="M20" s="18">
        <v>33.499875000000003</v>
      </c>
    </row>
    <row r="21" spans="1:13" ht="12" customHeight="1" x14ac:dyDescent="0.25">
      <c r="A21" s="3" t="str">
        <f>"FY "&amp;RIGHT(A6,4)+1</f>
        <v>FY 2025</v>
      </c>
    </row>
    <row r="22" spans="1:13" ht="12" customHeight="1" x14ac:dyDescent="0.25">
      <c r="A22" s="2" t="str">
        <f>"Oct "&amp;RIGHT(A6,4)</f>
        <v>Oct 2024</v>
      </c>
      <c r="B22" s="11">
        <v>0</v>
      </c>
      <c r="C22" s="11">
        <v>0</v>
      </c>
      <c r="D22" s="11">
        <v>0</v>
      </c>
      <c r="E22" s="11">
        <v>713573</v>
      </c>
      <c r="F22" s="11">
        <v>713573</v>
      </c>
      <c r="G22" s="11">
        <v>23640029.861499999</v>
      </c>
      <c r="H22" s="11" t="s">
        <v>422</v>
      </c>
      <c r="I22" s="11" t="s">
        <v>422</v>
      </c>
      <c r="J22" s="11" t="s">
        <v>422</v>
      </c>
      <c r="K22" s="11">
        <v>23640029.861499999</v>
      </c>
      <c r="L22" s="16" t="s">
        <v>422</v>
      </c>
      <c r="M22" s="16">
        <v>33.129100000000001</v>
      </c>
    </row>
    <row r="23" spans="1:13" ht="12" customHeight="1" x14ac:dyDescent="0.25">
      <c r="A23" s="2" t="str">
        <f>"Nov "&amp;RIGHT(A6,4)</f>
        <v>Nov 2024</v>
      </c>
      <c r="B23" s="11">
        <v>0</v>
      </c>
      <c r="C23" s="11">
        <v>0</v>
      </c>
      <c r="D23" s="11">
        <v>0</v>
      </c>
      <c r="E23" s="11">
        <v>715197</v>
      </c>
      <c r="F23" s="11">
        <v>715197</v>
      </c>
      <c r="G23" s="11">
        <v>23617313.781399999</v>
      </c>
      <c r="H23" s="11" t="s">
        <v>422</v>
      </c>
      <c r="I23" s="11" t="s">
        <v>422</v>
      </c>
      <c r="J23" s="11" t="s">
        <v>422</v>
      </c>
      <c r="K23" s="11">
        <v>23617313.781399999</v>
      </c>
      <c r="L23" s="16" t="s">
        <v>422</v>
      </c>
      <c r="M23" s="16">
        <v>33.022100000000002</v>
      </c>
    </row>
    <row r="24" spans="1:13" ht="12" customHeight="1" x14ac:dyDescent="0.25">
      <c r="A24" s="2" t="str">
        <f>"Dec "&amp;RIGHT(A6,4)</f>
        <v>Dec 2024</v>
      </c>
      <c r="B24" s="11">
        <v>0</v>
      </c>
      <c r="C24" s="11">
        <v>0</v>
      </c>
      <c r="D24" s="11">
        <v>0</v>
      </c>
      <c r="E24" s="11">
        <v>704194</v>
      </c>
      <c r="F24" s="11">
        <v>704194</v>
      </c>
      <c r="G24" s="11">
        <v>22913652.0517</v>
      </c>
      <c r="H24" s="11">
        <v>22296065</v>
      </c>
      <c r="I24" s="11" t="s">
        <v>422</v>
      </c>
      <c r="J24" s="11" t="s">
        <v>422</v>
      </c>
      <c r="K24" s="11">
        <v>45209717.051700003</v>
      </c>
      <c r="L24" s="16" t="s">
        <v>422</v>
      </c>
      <c r="M24" s="16">
        <v>32.538800000000002</v>
      </c>
    </row>
    <row r="25" spans="1:13" ht="12" customHeight="1" x14ac:dyDescent="0.25">
      <c r="A25" s="2" t="str">
        <f>"Jan "&amp;RIGHT(A6,4)+1</f>
        <v>Jan 2025</v>
      </c>
      <c r="B25" s="11">
        <v>0</v>
      </c>
      <c r="C25" s="11">
        <v>0</v>
      </c>
      <c r="D25" s="11">
        <v>0</v>
      </c>
      <c r="E25" s="11">
        <v>695921</v>
      </c>
      <c r="F25" s="11">
        <v>695921</v>
      </c>
      <c r="G25" s="11">
        <v>23061701.972899999</v>
      </c>
      <c r="H25" s="11" t="s">
        <v>422</v>
      </c>
      <c r="I25" s="11" t="s">
        <v>422</v>
      </c>
      <c r="J25" s="11" t="s">
        <v>422</v>
      </c>
      <c r="K25" s="11">
        <v>23061701.972899999</v>
      </c>
      <c r="L25" s="16" t="s">
        <v>422</v>
      </c>
      <c r="M25" s="16">
        <v>33.138399999999997</v>
      </c>
    </row>
    <row r="26" spans="1:13" ht="12" customHeight="1" x14ac:dyDescent="0.25">
      <c r="A26" s="2" t="str">
        <f>"Feb "&amp;RIGHT(A6,4)+1</f>
        <v>Feb 2025</v>
      </c>
      <c r="B26" s="11">
        <v>0</v>
      </c>
      <c r="C26" s="11">
        <v>0</v>
      </c>
      <c r="D26" s="11">
        <v>0</v>
      </c>
      <c r="E26" s="11">
        <v>696172</v>
      </c>
      <c r="F26" s="11">
        <v>696172</v>
      </c>
      <c r="G26" s="11">
        <v>23199240.335299999</v>
      </c>
      <c r="H26" s="11" t="s">
        <v>422</v>
      </c>
      <c r="I26" s="11" t="s">
        <v>422</v>
      </c>
      <c r="J26" s="11" t="s">
        <v>422</v>
      </c>
      <c r="K26" s="11">
        <v>23199240.335299999</v>
      </c>
      <c r="L26" s="16" t="s">
        <v>422</v>
      </c>
      <c r="M26" s="16">
        <v>33.323999999999998</v>
      </c>
    </row>
    <row r="27" spans="1:13" ht="12" customHeight="1" x14ac:dyDescent="0.25">
      <c r="A27" s="2" t="str">
        <f>"Mar "&amp;RIGHT(A6,4)+1</f>
        <v>Mar 2025</v>
      </c>
      <c r="B27" s="11">
        <v>0</v>
      </c>
      <c r="C27" s="11">
        <v>0</v>
      </c>
      <c r="D27" s="11">
        <v>0</v>
      </c>
      <c r="E27" s="11">
        <v>706856</v>
      </c>
      <c r="F27" s="11">
        <v>706856</v>
      </c>
      <c r="G27" s="11">
        <v>23931240.005399998</v>
      </c>
      <c r="H27" s="11">
        <v>21987240</v>
      </c>
      <c r="I27" s="11" t="s">
        <v>422</v>
      </c>
      <c r="J27" s="11" t="s">
        <v>422</v>
      </c>
      <c r="K27" s="11">
        <v>45918480.005400002</v>
      </c>
      <c r="L27" s="16" t="s">
        <v>422</v>
      </c>
      <c r="M27" s="16">
        <v>33.855899999999998</v>
      </c>
    </row>
    <row r="28" spans="1:13" ht="12" customHeight="1" x14ac:dyDescent="0.25">
      <c r="A28" s="2" t="str">
        <f>"Apr "&amp;RIGHT(A6,4)+1</f>
        <v>Apr 2025</v>
      </c>
      <c r="B28" s="11">
        <v>0</v>
      </c>
      <c r="C28" s="11">
        <v>0</v>
      </c>
      <c r="D28" s="11">
        <v>0</v>
      </c>
      <c r="E28" s="11">
        <v>709085</v>
      </c>
      <c r="F28" s="11">
        <v>709085</v>
      </c>
      <c r="G28" s="11">
        <v>23467497.645500001</v>
      </c>
      <c r="H28" s="11" t="s">
        <v>422</v>
      </c>
      <c r="I28" s="11" t="s">
        <v>422</v>
      </c>
      <c r="J28" s="11" t="s">
        <v>422</v>
      </c>
      <c r="K28" s="11">
        <v>23467497.645500001</v>
      </c>
      <c r="L28" s="16" t="s">
        <v>422</v>
      </c>
      <c r="M28" s="16">
        <v>33.095500000000001</v>
      </c>
    </row>
    <row r="29" spans="1:13" ht="12" customHeight="1" x14ac:dyDescent="0.25">
      <c r="A29" s="2" t="str">
        <f>"May "&amp;RIGHT(A6,4)+1</f>
        <v>May 2025</v>
      </c>
      <c r="B29" s="11">
        <v>0</v>
      </c>
      <c r="C29" s="11">
        <v>0</v>
      </c>
      <c r="D29" s="11">
        <v>0</v>
      </c>
      <c r="E29" s="11">
        <v>695000</v>
      </c>
      <c r="F29" s="11">
        <v>695000</v>
      </c>
      <c r="G29" s="11">
        <v>23530733.575599998</v>
      </c>
      <c r="H29" s="11" t="s">
        <v>422</v>
      </c>
      <c r="I29" s="11" t="s">
        <v>422</v>
      </c>
      <c r="J29" s="11" t="s">
        <v>422</v>
      </c>
      <c r="K29" s="11">
        <v>23530733.575599998</v>
      </c>
      <c r="L29" s="16" t="s">
        <v>422</v>
      </c>
      <c r="M29" s="16">
        <v>33.857199999999999</v>
      </c>
    </row>
    <row r="30" spans="1:13" ht="12" customHeight="1" x14ac:dyDescent="0.25">
      <c r="A30" s="2" t="str">
        <f>"Jun "&amp;RIGHT(A6,4)+1</f>
        <v>Jun 2025</v>
      </c>
      <c r="B30" s="11">
        <v>0</v>
      </c>
      <c r="C30" s="11">
        <v>0</v>
      </c>
      <c r="D30" s="11">
        <v>0</v>
      </c>
      <c r="E30" s="11">
        <v>691095</v>
      </c>
      <c r="F30" s="11">
        <v>691095</v>
      </c>
      <c r="G30" s="11">
        <v>23163139.802099999</v>
      </c>
      <c r="H30" s="11">
        <v>19455052</v>
      </c>
      <c r="I30" s="11" t="s">
        <v>422</v>
      </c>
      <c r="J30" s="11" t="s">
        <v>422</v>
      </c>
      <c r="K30" s="11">
        <v>42618191.802100003</v>
      </c>
      <c r="L30" s="16" t="s">
        <v>422</v>
      </c>
      <c r="M30" s="16">
        <v>33.516599999999997</v>
      </c>
    </row>
    <row r="31" spans="1:13" ht="12" customHeight="1" x14ac:dyDescent="0.25">
      <c r="A31" s="2" t="str">
        <f>"Jul "&amp;RIGHT(A6,4)+1</f>
        <v>Jul 2025</v>
      </c>
      <c r="B31" s="11">
        <v>0</v>
      </c>
      <c r="C31" s="11">
        <v>0</v>
      </c>
      <c r="D31" s="11">
        <v>0</v>
      </c>
      <c r="E31" s="11">
        <v>691460</v>
      </c>
      <c r="F31" s="11">
        <v>691460</v>
      </c>
      <c r="G31" s="11">
        <v>23425509.7663</v>
      </c>
      <c r="H31" s="11" t="s">
        <v>422</v>
      </c>
      <c r="I31" s="11" t="s">
        <v>422</v>
      </c>
      <c r="J31" s="11" t="s">
        <v>422</v>
      </c>
      <c r="K31" s="11">
        <v>23425509.7663</v>
      </c>
      <c r="L31" s="16" t="s">
        <v>422</v>
      </c>
      <c r="M31" s="16">
        <v>33.878300000000003</v>
      </c>
    </row>
    <row r="32" spans="1:13" ht="12" customHeight="1" x14ac:dyDescent="0.25">
      <c r="A32" s="2" t="str">
        <f>"Aug "&amp;RIGHT(A6,4)+1</f>
        <v>Aug 2025</v>
      </c>
      <c r="B32" s="11">
        <v>0</v>
      </c>
      <c r="C32" s="11">
        <v>0</v>
      </c>
      <c r="D32" s="11">
        <v>0</v>
      </c>
      <c r="E32" s="11">
        <v>695276</v>
      </c>
      <c r="F32" s="11">
        <v>695276</v>
      </c>
      <c r="G32" s="11">
        <v>22694676.360599998</v>
      </c>
      <c r="H32" s="11" t="s">
        <v>422</v>
      </c>
      <c r="I32" s="11" t="s">
        <v>422</v>
      </c>
      <c r="J32" s="11" t="s">
        <v>422</v>
      </c>
      <c r="K32" s="11">
        <v>22694676.360599998</v>
      </c>
      <c r="L32" s="16" t="s">
        <v>422</v>
      </c>
      <c r="M32" s="16">
        <v>32.641199999999998</v>
      </c>
    </row>
    <row r="33" spans="1:13" ht="12" customHeight="1" x14ac:dyDescent="0.25">
      <c r="A33" s="2" t="str">
        <f>"Sep "&amp;RIGHT(A6,4)+1</f>
        <v>Sep 2025</v>
      </c>
      <c r="B33" s="11">
        <v>0</v>
      </c>
      <c r="C33" s="11">
        <v>0</v>
      </c>
      <c r="D33" s="11">
        <v>0</v>
      </c>
      <c r="E33" s="11">
        <v>694649</v>
      </c>
      <c r="F33" s="11">
        <v>694649</v>
      </c>
      <c r="G33" s="11">
        <v>23339818.265900001</v>
      </c>
      <c r="H33" s="11">
        <v>6235024</v>
      </c>
      <c r="I33" s="11" t="s">
        <v>422</v>
      </c>
      <c r="J33" s="11" t="s">
        <v>422</v>
      </c>
      <c r="K33" s="11">
        <v>29574842.265900001</v>
      </c>
      <c r="L33" s="16" t="s">
        <v>422</v>
      </c>
      <c r="M33" s="16">
        <v>33.599400000000003</v>
      </c>
    </row>
    <row r="34" spans="1:13" ht="12" customHeight="1" x14ac:dyDescent="0.25">
      <c r="A34" s="12" t="s">
        <v>55</v>
      </c>
      <c r="B34" s="13">
        <v>0</v>
      </c>
      <c r="C34" s="13">
        <v>0</v>
      </c>
      <c r="D34" s="13">
        <v>0</v>
      </c>
      <c r="E34" s="13">
        <v>700706.5</v>
      </c>
      <c r="F34" s="13">
        <v>700706.5</v>
      </c>
      <c r="G34" s="13">
        <v>279984553.4242</v>
      </c>
      <c r="H34" s="13">
        <v>69973381</v>
      </c>
      <c r="I34" s="13" t="s">
        <v>422</v>
      </c>
      <c r="J34" s="13" t="s">
        <v>422</v>
      </c>
      <c r="K34" s="13">
        <v>349957934.4242</v>
      </c>
      <c r="L34" s="17" t="s">
        <v>422</v>
      </c>
      <c r="M34" s="17">
        <v>33.297899999999998</v>
      </c>
    </row>
    <row r="35" spans="1:13" ht="12" customHeight="1" x14ac:dyDescent="0.25">
      <c r="A35" s="14" t="str">
        <f>"Total "&amp;MID(A20,7,LEN(A20)-13)&amp;" Months"</f>
        <v>Total 12 Months</v>
      </c>
      <c r="B35" s="15">
        <v>0</v>
      </c>
      <c r="C35" s="15">
        <v>0</v>
      </c>
      <c r="D35" s="15">
        <v>0</v>
      </c>
      <c r="E35" s="15">
        <v>700706.5</v>
      </c>
      <c r="F35" s="15">
        <v>700706.5</v>
      </c>
      <c r="G35" s="15">
        <v>279984553.4242</v>
      </c>
      <c r="H35" s="15">
        <v>69973381</v>
      </c>
      <c r="I35" s="15" t="s">
        <v>422</v>
      </c>
      <c r="J35" s="15" t="s">
        <v>422</v>
      </c>
      <c r="K35" s="15">
        <v>349957934.4242</v>
      </c>
      <c r="L35" s="18" t="s">
        <v>422</v>
      </c>
      <c r="M35" s="18">
        <v>33.297899999999998</v>
      </c>
    </row>
    <row r="36" spans="1:13" ht="12" customHeight="1" x14ac:dyDescent="0.25">
      <c r="A36" s="89"/>
      <c r="B36" s="89"/>
      <c r="C36" s="89"/>
      <c r="D36" s="89"/>
      <c r="E36" s="89"/>
      <c r="F36" s="89"/>
      <c r="G36" s="89"/>
      <c r="H36" s="89"/>
      <c r="I36" s="89"/>
      <c r="J36" s="89"/>
      <c r="K36" s="89"/>
    </row>
    <row r="37" spans="1:13" ht="79.5" customHeight="1" x14ac:dyDescent="0.25">
      <c r="A37" s="91" t="s">
        <v>393</v>
      </c>
      <c r="B37" s="91"/>
      <c r="C37" s="91"/>
      <c r="D37" s="91"/>
      <c r="E37" s="91"/>
      <c r="F37" s="91"/>
      <c r="G37" s="91"/>
      <c r="H37" s="91"/>
      <c r="I37" s="91"/>
      <c r="J37" s="91"/>
      <c r="K37" s="91"/>
      <c r="L37" s="91"/>
      <c r="M37" s="91"/>
    </row>
    <row r="101" spans="10:10" ht="14.5" x14ac:dyDescent="0.3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5" x14ac:dyDescent="0.25"/>
  <cols>
    <col min="1" max="6" width="11.453125" customWidth="1"/>
    <col min="7" max="7" width="16.81640625" customWidth="1"/>
    <col min="8" max="8" width="11.453125" customWidth="1"/>
    <col min="9" max="9" width="11.1796875" customWidth="1"/>
    <col min="10" max="10" width="11.453125" customWidth="1"/>
  </cols>
  <sheetData>
    <row r="1" spans="1:10" ht="12" customHeight="1" x14ac:dyDescent="0.25">
      <c r="A1" s="96" t="s">
        <v>427</v>
      </c>
      <c r="B1" s="96"/>
      <c r="C1" s="96"/>
      <c r="D1" s="96"/>
      <c r="E1" s="96"/>
      <c r="F1" s="96"/>
      <c r="G1" s="96"/>
      <c r="H1" s="96"/>
      <c r="I1" s="83">
        <v>46003</v>
      </c>
      <c r="J1" s="2"/>
    </row>
    <row r="2" spans="1:10" ht="12" customHeight="1" x14ac:dyDescent="0.25">
      <c r="A2" s="98" t="s">
        <v>372</v>
      </c>
      <c r="B2" s="98"/>
      <c r="C2" s="98"/>
      <c r="D2" s="98"/>
      <c r="E2" s="98"/>
      <c r="F2" s="98"/>
      <c r="G2" s="98"/>
      <c r="H2" s="98"/>
      <c r="I2" s="5"/>
      <c r="J2" s="1"/>
    </row>
    <row r="3" spans="1:10" ht="24" customHeight="1" x14ac:dyDescent="0.25">
      <c r="A3" s="100" t="s">
        <v>50</v>
      </c>
      <c r="B3" s="95" t="s">
        <v>197</v>
      </c>
      <c r="C3" s="95"/>
      <c r="D3" s="93"/>
      <c r="E3" s="92" t="s">
        <v>228</v>
      </c>
      <c r="F3" s="92" t="s">
        <v>156</v>
      </c>
      <c r="G3" s="92" t="s">
        <v>375</v>
      </c>
      <c r="H3" s="92" t="s">
        <v>157</v>
      </c>
      <c r="I3" s="92" t="s">
        <v>376</v>
      </c>
      <c r="J3" s="94" t="s">
        <v>58</v>
      </c>
    </row>
    <row r="4" spans="1:10" ht="24" customHeight="1" x14ac:dyDescent="0.25">
      <c r="A4" s="101"/>
      <c r="B4" s="10" t="s">
        <v>158</v>
      </c>
      <c r="C4" s="10" t="s">
        <v>159</v>
      </c>
      <c r="D4" s="10" t="s">
        <v>55</v>
      </c>
      <c r="E4" s="93"/>
      <c r="F4" s="93"/>
      <c r="G4" s="93"/>
      <c r="H4" s="93"/>
      <c r="I4" s="93"/>
      <c r="J4" s="95"/>
    </row>
    <row r="5" spans="1:10" ht="12" customHeight="1" x14ac:dyDescent="0.25">
      <c r="A5" s="1"/>
      <c r="B5" s="89" t="str">
        <f>REPT("-",29)&amp;" Number "&amp;REPT("-",28)&amp;"   "&amp;REPT("-",55)&amp;" Dollars "&amp;REPT("-",155)</f>
        <v>----------------------------- Number ----------------------------   ------------------------------------------------------- Dollars -----------------------------------------------------------------------------------------------------------------------------------------------------------</v>
      </c>
      <c r="C5" s="89"/>
      <c r="D5" s="89"/>
      <c r="E5" s="89"/>
      <c r="F5" s="89"/>
      <c r="G5" s="89"/>
      <c r="H5" s="89"/>
      <c r="I5" s="89"/>
      <c r="J5" s="89"/>
    </row>
    <row r="6" spans="1:10" ht="12" customHeight="1" x14ac:dyDescent="0.25">
      <c r="A6" s="3" t="s">
        <v>423</v>
      </c>
    </row>
    <row r="7" spans="1:10" ht="12" customHeight="1" x14ac:dyDescent="0.25">
      <c r="A7" s="2" t="str">
        <f>"Oct "&amp;RIGHT(A6,4)-1</f>
        <v>Oct 2023</v>
      </c>
      <c r="B7" s="11" t="s">
        <v>422</v>
      </c>
      <c r="C7" s="11">
        <v>53513</v>
      </c>
      <c r="D7" s="11">
        <v>53513</v>
      </c>
      <c r="E7" s="11">
        <v>6900337.4784000004</v>
      </c>
      <c r="F7" s="11" t="s">
        <v>422</v>
      </c>
      <c r="G7" s="11">
        <v>1696214</v>
      </c>
      <c r="H7" s="11" t="s">
        <v>422</v>
      </c>
      <c r="I7" s="11" t="s">
        <v>422</v>
      </c>
      <c r="J7" s="11">
        <v>8596551.4783999994</v>
      </c>
    </row>
    <row r="8" spans="1:10" ht="12" customHeight="1" x14ac:dyDescent="0.25">
      <c r="A8" s="2" t="str">
        <f>"Nov "&amp;RIGHT(A6,4)-1</f>
        <v>Nov 2023</v>
      </c>
      <c r="B8" s="11" t="s">
        <v>422</v>
      </c>
      <c r="C8" s="11">
        <v>53509</v>
      </c>
      <c r="D8" s="11">
        <v>53509</v>
      </c>
      <c r="E8" s="11">
        <v>8634766.1283</v>
      </c>
      <c r="F8" s="11" t="s">
        <v>422</v>
      </c>
      <c r="G8" s="11">
        <v>1696214</v>
      </c>
      <c r="H8" s="11" t="s">
        <v>422</v>
      </c>
      <c r="I8" s="11" t="s">
        <v>422</v>
      </c>
      <c r="J8" s="11">
        <v>10330980.1283</v>
      </c>
    </row>
    <row r="9" spans="1:10" ht="12" customHeight="1" x14ac:dyDescent="0.25">
      <c r="A9" s="2" t="str">
        <f>"Dec "&amp;RIGHT(A6,4)-1</f>
        <v>Dec 2023</v>
      </c>
      <c r="B9" s="11" t="s">
        <v>422</v>
      </c>
      <c r="C9" s="11">
        <v>51006</v>
      </c>
      <c r="D9" s="11">
        <v>51006</v>
      </c>
      <c r="E9" s="11">
        <v>7339400.1985999998</v>
      </c>
      <c r="F9" s="11">
        <v>7111974</v>
      </c>
      <c r="G9" s="11">
        <v>1696214</v>
      </c>
      <c r="H9" s="11" t="s">
        <v>422</v>
      </c>
      <c r="I9" s="11" t="s">
        <v>422</v>
      </c>
      <c r="J9" s="11">
        <v>16147588.1986</v>
      </c>
    </row>
    <row r="10" spans="1:10" ht="12" customHeight="1" x14ac:dyDescent="0.25">
      <c r="A10" s="2" t="str">
        <f>"Jan "&amp;RIGHT(A6,4)</f>
        <v>Jan 2024</v>
      </c>
      <c r="B10" s="11" t="s">
        <v>422</v>
      </c>
      <c r="C10" s="11">
        <v>54000</v>
      </c>
      <c r="D10" s="11">
        <v>54000</v>
      </c>
      <c r="E10" s="11">
        <v>7104532.4271999998</v>
      </c>
      <c r="F10" s="11" t="s">
        <v>422</v>
      </c>
      <c r="G10" s="11">
        <v>1696214</v>
      </c>
      <c r="H10" s="11" t="s">
        <v>422</v>
      </c>
      <c r="I10" s="11" t="s">
        <v>422</v>
      </c>
      <c r="J10" s="11">
        <v>8800746.4272000007</v>
      </c>
    </row>
    <row r="11" spans="1:10" ht="12" customHeight="1" x14ac:dyDescent="0.25">
      <c r="A11" s="2" t="str">
        <f>"Feb "&amp;RIGHT(A6,4)</f>
        <v>Feb 2024</v>
      </c>
      <c r="B11" s="11" t="s">
        <v>422</v>
      </c>
      <c r="C11" s="11">
        <v>52698</v>
      </c>
      <c r="D11" s="11">
        <v>52698</v>
      </c>
      <c r="E11" s="11">
        <v>6781785.7444000002</v>
      </c>
      <c r="F11" s="11" t="s">
        <v>422</v>
      </c>
      <c r="G11" s="11">
        <v>1696214</v>
      </c>
      <c r="H11" s="11" t="s">
        <v>422</v>
      </c>
      <c r="I11" s="11" t="s">
        <v>422</v>
      </c>
      <c r="J11" s="11">
        <v>8477999.7444000002</v>
      </c>
    </row>
    <row r="12" spans="1:10" ht="12" customHeight="1" x14ac:dyDescent="0.25">
      <c r="A12" s="2" t="str">
        <f>"Mar "&amp;RIGHT(A6,4)</f>
        <v>Mar 2024</v>
      </c>
      <c r="B12" s="11" t="s">
        <v>422</v>
      </c>
      <c r="C12" s="11">
        <v>52202</v>
      </c>
      <c r="D12" s="11">
        <v>52202</v>
      </c>
      <c r="E12" s="11">
        <v>7071144.9363000002</v>
      </c>
      <c r="F12" s="11">
        <v>8985043</v>
      </c>
      <c r="G12" s="11">
        <v>1696214</v>
      </c>
      <c r="H12" s="11" t="s">
        <v>422</v>
      </c>
      <c r="I12" s="11" t="s">
        <v>422</v>
      </c>
      <c r="J12" s="11">
        <v>17752401.936299998</v>
      </c>
    </row>
    <row r="13" spans="1:10" ht="12" customHeight="1" x14ac:dyDescent="0.25">
      <c r="A13" s="2" t="str">
        <f>"Apr "&amp;RIGHT(A6,4)</f>
        <v>Apr 2024</v>
      </c>
      <c r="B13" s="11" t="s">
        <v>422</v>
      </c>
      <c r="C13" s="11">
        <v>53783</v>
      </c>
      <c r="D13" s="11">
        <v>53783</v>
      </c>
      <c r="E13" s="11">
        <v>7004751.0747999996</v>
      </c>
      <c r="F13" s="11" t="s">
        <v>422</v>
      </c>
      <c r="G13" s="11">
        <v>1696214</v>
      </c>
      <c r="H13" s="11" t="s">
        <v>422</v>
      </c>
      <c r="I13" s="11" t="s">
        <v>422</v>
      </c>
      <c r="J13" s="11">
        <v>8700965.0747999996</v>
      </c>
    </row>
    <row r="14" spans="1:10" ht="12" customHeight="1" x14ac:dyDescent="0.25">
      <c r="A14" s="2" t="str">
        <f>"May "&amp;RIGHT(A6,4)</f>
        <v>May 2024</v>
      </c>
      <c r="B14" s="11" t="s">
        <v>422</v>
      </c>
      <c r="C14" s="11">
        <v>53781</v>
      </c>
      <c r="D14" s="11">
        <v>53781</v>
      </c>
      <c r="E14" s="11">
        <v>6570830.1951000001</v>
      </c>
      <c r="F14" s="11" t="s">
        <v>422</v>
      </c>
      <c r="G14" s="11">
        <v>1696214</v>
      </c>
      <c r="H14" s="11" t="s">
        <v>422</v>
      </c>
      <c r="I14" s="11" t="s">
        <v>422</v>
      </c>
      <c r="J14" s="11">
        <v>8267044.1951000001</v>
      </c>
    </row>
    <row r="15" spans="1:10" ht="12" customHeight="1" x14ac:dyDescent="0.25">
      <c r="A15" s="2" t="str">
        <f>"Jun "&amp;RIGHT(A6,4)</f>
        <v>Jun 2024</v>
      </c>
      <c r="B15" s="11" t="s">
        <v>422</v>
      </c>
      <c r="C15" s="11">
        <v>52346</v>
      </c>
      <c r="D15" s="11">
        <v>52346</v>
      </c>
      <c r="E15" s="11">
        <v>7329642.1824000003</v>
      </c>
      <c r="F15" s="11">
        <v>13025604</v>
      </c>
      <c r="G15" s="11">
        <v>1696214</v>
      </c>
      <c r="H15" s="11" t="s">
        <v>422</v>
      </c>
      <c r="I15" s="11" t="s">
        <v>422</v>
      </c>
      <c r="J15" s="11">
        <v>22051460.182399999</v>
      </c>
    </row>
    <row r="16" spans="1:10" ht="12" customHeight="1" x14ac:dyDescent="0.25">
      <c r="A16" s="2" t="str">
        <f>"Jul "&amp;RIGHT(A6,4)</f>
        <v>Jul 2024</v>
      </c>
      <c r="B16" s="11" t="s">
        <v>422</v>
      </c>
      <c r="C16" s="11">
        <v>55544</v>
      </c>
      <c r="D16" s="11">
        <v>55544</v>
      </c>
      <c r="E16" s="11">
        <v>7858180.0680999998</v>
      </c>
      <c r="F16" s="11" t="s">
        <v>422</v>
      </c>
      <c r="G16" s="11">
        <v>1696214</v>
      </c>
      <c r="H16" s="11" t="s">
        <v>422</v>
      </c>
      <c r="I16" s="11" t="s">
        <v>422</v>
      </c>
      <c r="J16" s="11">
        <v>9554394.0680999998</v>
      </c>
    </row>
    <row r="17" spans="1:10" ht="12" customHeight="1" x14ac:dyDescent="0.25">
      <c r="A17" s="2" t="str">
        <f>"Aug "&amp;RIGHT(A6,4)</f>
        <v>Aug 2024</v>
      </c>
      <c r="B17" s="11" t="s">
        <v>422</v>
      </c>
      <c r="C17" s="11">
        <v>55521</v>
      </c>
      <c r="D17" s="11">
        <v>55521</v>
      </c>
      <c r="E17" s="11">
        <v>7637501.0338000003</v>
      </c>
      <c r="F17" s="11" t="s">
        <v>422</v>
      </c>
      <c r="G17" s="11">
        <v>1696214</v>
      </c>
      <c r="H17" s="11" t="s">
        <v>422</v>
      </c>
      <c r="I17" s="11" t="s">
        <v>422</v>
      </c>
      <c r="J17" s="11">
        <v>9333715.0338000003</v>
      </c>
    </row>
    <row r="18" spans="1:10" ht="12" customHeight="1" x14ac:dyDescent="0.25">
      <c r="A18" s="2" t="str">
        <f>"Sep "&amp;RIGHT(A6,4)</f>
        <v>Sep 2024</v>
      </c>
      <c r="B18" s="11" t="s">
        <v>422</v>
      </c>
      <c r="C18" s="11">
        <v>54204</v>
      </c>
      <c r="D18" s="11">
        <v>54204</v>
      </c>
      <c r="E18" s="11">
        <v>7432703.71</v>
      </c>
      <c r="F18" s="11">
        <v>49504670</v>
      </c>
      <c r="G18" s="11">
        <v>1696219</v>
      </c>
      <c r="H18" s="11">
        <v>2212035</v>
      </c>
      <c r="I18" s="11" t="s">
        <v>422</v>
      </c>
      <c r="J18" s="11">
        <v>60845627.710000001</v>
      </c>
    </row>
    <row r="19" spans="1:10" ht="12" customHeight="1" x14ac:dyDescent="0.25">
      <c r="A19" s="12" t="s">
        <v>55</v>
      </c>
      <c r="B19" s="13" t="s">
        <v>422</v>
      </c>
      <c r="C19" s="13">
        <v>53508.916700000002</v>
      </c>
      <c r="D19" s="13">
        <v>53508.916700000002</v>
      </c>
      <c r="E19" s="13">
        <v>87665575.177399993</v>
      </c>
      <c r="F19" s="13">
        <v>78627291</v>
      </c>
      <c r="G19" s="13">
        <v>20354573</v>
      </c>
      <c r="H19" s="13">
        <v>2212035</v>
      </c>
      <c r="I19" s="13" t="s">
        <v>422</v>
      </c>
      <c r="J19" s="13">
        <v>188859474.17739999</v>
      </c>
    </row>
    <row r="20" spans="1:10" ht="12" customHeight="1" x14ac:dyDescent="0.25">
      <c r="A20" s="14" t="s">
        <v>424</v>
      </c>
      <c r="B20" s="15" t="s">
        <v>422</v>
      </c>
      <c r="C20" s="15">
        <v>53508.916700000002</v>
      </c>
      <c r="D20" s="15">
        <v>53508.916700000002</v>
      </c>
      <c r="E20" s="15">
        <v>87665575.177399993</v>
      </c>
      <c r="F20" s="15">
        <v>78627291</v>
      </c>
      <c r="G20" s="15">
        <v>20354573</v>
      </c>
      <c r="H20" s="15">
        <v>2212035</v>
      </c>
      <c r="I20" s="15" t="s">
        <v>422</v>
      </c>
      <c r="J20" s="15">
        <v>188859474.17739999</v>
      </c>
    </row>
    <row r="21" spans="1:10" ht="12" customHeight="1" x14ac:dyDescent="0.25">
      <c r="A21" s="3" t="str">
        <f>"FY "&amp;RIGHT(A6,4)+1</f>
        <v>FY 2025</v>
      </c>
    </row>
    <row r="22" spans="1:10" ht="12" customHeight="1" x14ac:dyDescent="0.25">
      <c r="A22" s="2" t="str">
        <f>"Oct "&amp;RIGHT(A6,4)</f>
        <v>Oct 2024</v>
      </c>
      <c r="B22" s="11" t="s">
        <v>422</v>
      </c>
      <c r="C22" s="11">
        <v>56408</v>
      </c>
      <c r="D22" s="11">
        <v>56408</v>
      </c>
      <c r="E22" s="11">
        <v>7839759.0219999999</v>
      </c>
      <c r="F22" s="11" t="s">
        <v>422</v>
      </c>
      <c r="G22" s="11" t="s">
        <v>422</v>
      </c>
      <c r="H22" s="11" t="s">
        <v>422</v>
      </c>
      <c r="I22" s="11" t="s">
        <v>422</v>
      </c>
      <c r="J22" s="11">
        <v>7839759.0219999999</v>
      </c>
    </row>
    <row r="23" spans="1:10" ht="12" customHeight="1" x14ac:dyDescent="0.25">
      <c r="A23" s="2" t="str">
        <f>"Nov "&amp;RIGHT(A6,4)</f>
        <v>Nov 2024</v>
      </c>
      <c r="B23" s="11" t="s">
        <v>422</v>
      </c>
      <c r="C23" s="11">
        <v>54525</v>
      </c>
      <c r="D23" s="11">
        <v>54525</v>
      </c>
      <c r="E23" s="11">
        <v>7816429.2691000002</v>
      </c>
      <c r="F23" s="11" t="s">
        <v>422</v>
      </c>
      <c r="G23" s="11" t="s">
        <v>422</v>
      </c>
      <c r="H23" s="11" t="s">
        <v>422</v>
      </c>
      <c r="I23" s="11" t="s">
        <v>422</v>
      </c>
      <c r="J23" s="11">
        <v>7816429.2691000002</v>
      </c>
    </row>
    <row r="24" spans="1:10" ht="12" customHeight="1" x14ac:dyDescent="0.25">
      <c r="A24" s="2" t="str">
        <f>"Dec "&amp;RIGHT(A6,4)</f>
        <v>Dec 2024</v>
      </c>
      <c r="B24" s="11" t="s">
        <v>422</v>
      </c>
      <c r="C24" s="11">
        <v>53179</v>
      </c>
      <c r="D24" s="11">
        <v>53179</v>
      </c>
      <c r="E24" s="11">
        <v>7628197.7297</v>
      </c>
      <c r="F24" s="11">
        <v>6398193.25</v>
      </c>
      <c r="G24" s="11" t="s">
        <v>422</v>
      </c>
      <c r="H24" s="11" t="s">
        <v>422</v>
      </c>
      <c r="I24" s="11" t="s">
        <v>422</v>
      </c>
      <c r="J24" s="11">
        <v>14026390.979699999</v>
      </c>
    </row>
    <row r="25" spans="1:10" ht="12" customHeight="1" x14ac:dyDescent="0.25">
      <c r="A25" s="2" t="str">
        <f>"Jan "&amp;RIGHT(A6,4)+1</f>
        <v>Jan 2025</v>
      </c>
      <c r="B25" s="11" t="s">
        <v>422</v>
      </c>
      <c r="C25" s="11">
        <v>58255</v>
      </c>
      <c r="D25" s="11">
        <v>58255</v>
      </c>
      <c r="E25" s="11">
        <v>8318617.9130999995</v>
      </c>
      <c r="F25" s="11" t="s">
        <v>422</v>
      </c>
      <c r="G25" s="11" t="s">
        <v>422</v>
      </c>
      <c r="H25" s="11" t="s">
        <v>422</v>
      </c>
      <c r="I25" s="11" t="s">
        <v>422</v>
      </c>
      <c r="J25" s="11">
        <v>8318617.9130999995</v>
      </c>
    </row>
    <row r="26" spans="1:10" ht="12" customHeight="1" x14ac:dyDescent="0.25">
      <c r="A26" s="2" t="str">
        <f>"Feb "&amp;RIGHT(A6,4)+1</f>
        <v>Feb 2025</v>
      </c>
      <c r="B26" s="11" t="s">
        <v>422</v>
      </c>
      <c r="C26" s="11">
        <v>55061</v>
      </c>
      <c r="D26" s="11">
        <v>55061</v>
      </c>
      <c r="E26" s="11">
        <v>7765829.3552000001</v>
      </c>
      <c r="F26" s="11" t="s">
        <v>422</v>
      </c>
      <c r="G26" s="11" t="s">
        <v>422</v>
      </c>
      <c r="H26" s="11" t="s">
        <v>422</v>
      </c>
      <c r="I26" s="11" t="s">
        <v>422</v>
      </c>
      <c r="J26" s="11">
        <v>7765829.3552000001</v>
      </c>
    </row>
    <row r="27" spans="1:10" ht="12" customHeight="1" x14ac:dyDescent="0.25">
      <c r="A27" s="2" t="str">
        <f>"Mar "&amp;RIGHT(A6,4)+1</f>
        <v>Mar 2025</v>
      </c>
      <c r="B27" s="11" t="s">
        <v>422</v>
      </c>
      <c r="C27" s="11">
        <v>57713</v>
      </c>
      <c r="D27" s="11">
        <v>57713</v>
      </c>
      <c r="E27" s="11">
        <v>8148537.4523</v>
      </c>
      <c r="F27" s="11">
        <v>10342851.25</v>
      </c>
      <c r="G27" s="11" t="s">
        <v>422</v>
      </c>
      <c r="H27" s="11" t="s">
        <v>422</v>
      </c>
      <c r="I27" s="11" t="s">
        <v>422</v>
      </c>
      <c r="J27" s="11">
        <v>18491388.702300001</v>
      </c>
    </row>
    <row r="28" spans="1:10" ht="12" customHeight="1" x14ac:dyDescent="0.25">
      <c r="A28" s="2" t="str">
        <f>"Apr "&amp;RIGHT(A6,4)+1</f>
        <v>Apr 2025</v>
      </c>
      <c r="B28" s="11" t="s">
        <v>422</v>
      </c>
      <c r="C28" s="11">
        <v>58583</v>
      </c>
      <c r="D28" s="11">
        <v>58583</v>
      </c>
      <c r="E28" s="11">
        <v>8369573.6047</v>
      </c>
      <c r="F28" s="11" t="s">
        <v>422</v>
      </c>
      <c r="G28" s="11" t="s">
        <v>422</v>
      </c>
      <c r="H28" s="11" t="s">
        <v>422</v>
      </c>
      <c r="I28" s="11" t="s">
        <v>422</v>
      </c>
      <c r="J28" s="11">
        <v>8369573.6047</v>
      </c>
    </row>
    <row r="29" spans="1:10" ht="12" customHeight="1" x14ac:dyDescent="0.25">
      <c r="A29" s="2" t="str">
        <f>"May "&amp;RIGHT(A6,4)+1</f>
        <v>May 2025</v>
      </c>
      <c r="B29" s="11" t="s">
        <v>422</v>
      </c>
      <c r="C29" s="11">
        <v>58202</v>
      </c>
      <c r="D29" s="11">
        <v>58202</v>
      </c>
      <c r="E29" s="11">
        <v>8531597.7958000004</v>
      </c>
      <c r="F29" s="11" t="s">
        <v>422</v>
      </c>
      <c r="G29" s="11" t="s">
        <v>422</v>
      </c>
      <c r="H29" s="11" t="s">
        <v>422</v>
      </c>
      <c r="I29" s="11" t="s">
        <v>422</v>
      </c>
      <c r="J29" s="11">
        <v>8531597.7958000004</v>
      </c>
    </row>
    <row r="30" spans="1:10" ht="12" customHeight="1" x14ac:dyDescent="0.25">
      <c r="A30" s="2" t="str">
        <f>"Jun "&amp;RIGHT(A6,4)+1</f>
        <v>Jun 2025</v>
      </c>
      <c r="B30" s="11" t="s">
        <v>422</v>
      </c>
      <c r="C30" s="11">
        <v>59750</v>
      </c>
      <c r="D30" s="11">
        <v>59750</v>
      </c>
      <c r="E30" s="11">
        <v>8528824.7321000006</v>
      </c>
      <c r="F30" s="11">
        <v>14111058.75</v>
      </c>
      <c r="G30" s="11" t="s">
        <v>422</v>
      </c>
      <c r="H30" s="11" t="s">
        <v>422</v>
      </c>
      <c r="I30" s="11" t="s">
        <v>422</v>
      </c>
      <c r="J30" s="11">
        <v>22639883.482099999</v>
      </c>
    </row>
    <row r="31" spans="1:10" ht="12" customHeight="1" x14ac:dyDescent="0.25">
      <c r="A31" s="2" t="str">
        <f>"Jul "&amp;RIGHT(A6,4)+1</f>
        <v>Jul 2025</v>
      </c>
      <c r="B31" s="11" t="s">
        <v>422</v>
      </c>
      <c r="C31" s="11">
        <v>63134</v>
      </c>
      <c r="D31" s="11">
        <v>63134</v>
      </c>
      <c r="E31" s="11">
        <v>9014045.6488000005</v>
      </c>
      <c r="F31" s="11" t="s">
        <v>422</v>
      </c>
      <c r="G31" s="11" t="s">
        <v>422</v>
      </c>
      <c r="H31" s="11" t="s">
        <v>422</v>
      </c>
      <c r="I31" s="11" t="s">
        <v>422</v>
      </c>
      <c r="J31" s="11">
        <v>9014045.6488000005</v>
      </c>
    </row>
    <row r="32" spans="1:10" ht="12" customHeight="1" x14ac:dyDescent="0.25">
      <c r="A32" s="2" t="str">
        <f>"Aug "&amp;RIGHT(A6,4)+1</f>
        <v>Aug 2025</v>
      </c>
      <c r="B32" s="11" t="s">
        <v>422</v>
      </c>
      <c r="C32" s="11">
        <v>62520</v>
      </c>
      <c r="D32" s="11">
        <v>62520</v>
      </c>
      <c r="E32" s="11">
        <v>9007771.1186999995</v>
      </c>
      <c r="F32" s="11" t="s">
        <v>422</v>
      </c>
      <c r="G32" s="11" t="s">
        <v>422</v>
      </c>
      <c r="H32" s="11" t="s">
        <v>422</v>
      </c>
      <c r="I32" s="11" t="s">
        <v>422</v>
      </c>
      <c r="J32" s="11">
        <v>9007771.1186999995</v>
      </c>
    </row>
    <row r="33" spans="1:10" ht="12" customHeight="1" x14ac:dyDescent="0.25">
      <c r="A33" s="2" t="str">
        <f>"Sep "&amp;RIGHT(A6,4)+1</f>
        <v>Sep 2025</v>
      </c>
      <c r="B33" s="11" t="s">
        <v>422</v>
      </c>
      <c r="C33" s="11">
        <v>63820</v>
      </c>
      <c r="D33" s="11">
        <v>63820</v>
      </c>
      <c r="E33" s="11">
        <v>9386750.3476</v>
      </c>
      <c r="F33" s="11">
        <v>12483574.0834</v>
      </c>
      <c r="G33" s="11" t="s">
        <v>422</v>
      </c>
      <c r="H33" s="11">
        <v>17500</v>
      </c>
      <c r="I33" s="11" t="s">
        <v>422</v>
      </c>
      <c r="J33" s="11">
        <v>21887824.431000002</v>
      </c>
    </row>
    <row r="34" spans="1:10" ht="12" customHeight="1" x14ac:dyDescent="0.25">
      <c r="A34" s="12" t="s">
        <v>55</v>
      </c>
      <c r="B34" s="13" t="s">
        <v>422</v>
      </c>
      <c r="C34" s="13">
        <v>58429.166700000002</v>
      </c>
      <c r="D34" s="13">
        <v>58429.166700000002</v>
      </c>
      <c r="E34" s="13">
        <v>100355933.98909999</v>
      </c>
      <c r="F34" s="13">
        <v>43335677.333400004</v>
      </c>
      <c r="G34" s="13" t="s">
        <v>422</v>
      </c>
      <c r="H34" s="13">
        <v>17500</v>
      </c>
      <c r="I34" s="13" t="s">
        <v>422</v>
      </c>
      <c r="J34" s="13">
        <v>143709111.32249999</v>
      </c>
    </row>
    <row r="35" spans="1:10" ht="12" customHeight="1" x14ac:dyDescent="0.25">
      <c r="A35" s="14" t="str">
        <f>"Total "&amp;MID(A20,7,LEN(A20)-13)&amp;" Months"</f>
        <v>Total 12 Months</v>
      </c>
      <c r="B35" s="15" t="s">
        <v>422</v>
      </c>
      <c r="C35" s="15">
        <v>58429.166700000002</v>
      </c>
      <c r="D35" s="15">
        <v>58429.166700000002</v>
      </c>
      <c r="E35" s="15">
        <v>100355933.98909999</v>
      </c>
      <c r="F35" s="15">
        <v>43335677.333400004</v>
      </c>
      <c r="G35" s="15" t="s">
        <v>422</v>
      </c>
      <c r="H35" s="15">
        <v>17500</v>
      </c>
      <c r="I35" s="15" t="s">
        <v>422</v>
      </c>
      <c r="J35" s="15">
        <v>143709111.32249999</v>
      </c>
    </row>
    <row r="36" spans="1:10" ht="12" customHeight="1" x14ac:dyDescent="0.25">
      <c r="A36" s="89"/>
      <c r="B36" s="89"/>
      <c r="C36" s="89"/>
      <c r="D36" s="89"/>
      <c r="E36" s="89"/>
      <c r="F36" s="89"/>
      <c r="G36" s="1"/>
    </row>
    <row r="37" spans="1:10" ht="70" customHeight="1" x14ac:dyDescent="0.25">
      <c r="A37" s="91" t="s">
        <v>391</v>
      </c>
      <c r="B37" s="91"/>
      <c r="C37" s="91"/>
      <c r="D37" s="91"/>
      <c r="E37" s="91"/>
      <c r="F37" s="91"/>
      <c r="G37" s="91"/>
      <c r="H37" s="91"/>
      <c r="I37" s="91"/>
      <c r="J37" s="91"/>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activeCell="A2" sqref="A2:J2"/>
    </sheetView>
  </sheetViews>
  <sheetFormatPr defaultRowHeight="12.5" x14ac:dyDescent="0.25"/>
  <cols>
    <col min="1" max="11" width="11.453125" customWidth="1"/>
  </cols>
  <sheetData>
    <row r="1" spans="1:11" ht="12" customHeight="1" x14ac:dyDescent="0.25">
      <c r="A1" s="96" t="s">
        <v>427</v>
      </c>
      <c r="B1" s="96"/>
      <c r="C1" s="96"/>
      <c r="D1" s="96"/>
      <c r="E1" s="96"/>
      <c r="F1" s="96"/>
      <c r="G1" s="96"/>
      <c r="H1" s="96"/>
      <c r="I1" s="96"/>
      <c r="J1" s="96"/>
      <c r="K1" s="83">
        <v>46003</v>
      </c>
    </row>
    <row r="2" spans="1:11" ht="12" customHeight="1" x14ac:dyDescent="0.25">
      <c r="A2" s="98" t="s">
        <v>160</v>
      </c>
      <c r="B2" s="98"/>
      <c r="C2" s="98"/>
      <c r="D2" s="98"/>
      <c r="E2" s="98"/>
      <c r="F2" s="98"/>
      <c r="G2" s="98"/>
      <c r="H2" s="98"/>
      <c r="I2" s="98"/>
      <c r="J2" s="98"/>
      <c r="K2" s="1"/>
    </row>
    <row r="3" spans="1:11" ht="24" customHeight="1" x14ac:dyDescent="0.25">
      <c r="A3" s="100" t="s">
        <v>50</v>
      </c>
      <c r="B3" s="95" t="s">
        <v>69</v>
      </c>
      <c r="C3" s="95"/>
      <c r="D3" s="93"/>
      <c r="E3" s="95" t="s">
        <v>134</v>
      </c>
      <c r="F3" s="95"/>
      <c r="G3" s="93"/>
      <c r="H3" s="92" t="s">
        <v>232</v>
      </c>
      <c r="I3" s="95" t="s">
        <v>161</v>
      </c>
      <c r="J3" s="95"/>
      <c r="K3" s="95"/>
    </row>
    <row r="4" spans="1:11" ht="24" customHeight="1" x14ac:dyDescent="0.25">
      <c r="A4" s="101"/>
      <c r="B4" s="10" t="s">
        <v>230</v>
      </c>
      <c r="C4" s="10" t="s">
        <v>162</v>
      </c>
      <c r="D4" s="10" t="s">
        <v>55</v>
      </c>
      <c r="E4" s="10" t="s">
        <v>230</v>
      </c>
      <c r="F4" s="10" t="s">
        <v>231</v>
      </c>
      <c r="G4" s="10" t="s">
        <v>55</v>
      </c>
      <c r="H4" s="93"/>
      <c r="I4" s="10" t="s">
        <v>230</v>
      </c>
      <c r="J4" s="10" t="s">
        <v>231</v>
      </c>
      <c r="K4" s="9" t="s">
        <v>55</v>
      </c>
    </row>
    <row r="5" spans="1:11" ht="12" customHeight="1" x14ac:dyDescent="0.25">
      <c r="A5" s="1"/>
      <c r="B5" s="89" t="str">
        <f>REPT("-",102)&amp;" Dollars "&amp;REPT("-",148)</f>
        <v>------------------------------------------------------------------------------------------------------ Dollars ----------------------------------------------------------------------------------------------------------------------------------------------------</v>
      </c>
      <c r="C5" s="89"/>
      <c r="D5" s="89"/>
      <c r="E5" s="89"/>
      <c r="F5" s="89"/>
      <c r="G5" s="89"/>
      <c r="H5" s="89"/>
      <c r="I5" s="89"/>
      <c r="J5" s="89"/>
      <c r="K5" s="89"/>
    </row>
    <row r="6" spans="1:11" ht="12" customHeight="1" x14ac:dyDescent="0.25">
      <c r="A6" s="3" t="s">
        <v>423</v>
      </c>
    </row>
    <row r="7" spans="1:11" ht="12" customHeight="1" x14ac:dyDescent="0.25">
      <c r="A7" s="2" t="str">
        <f>"Oct "&amp;RIGHT(A6,4)-1</f>
        <v>Oct 2023</v>
      </c>
      <c r="B7" s="11">
        <v>197247631.97999999</v>
      </c>
      <c r="C7" s="11">
        <v>1705574.0649999999</v>
      </c>
      <c r="D7" s="11">
        <v>198953206.04499999</v>
      </c>
      <c r="E7" s="11">
        <v>192700.1</v>
      </c>
      <c r="F7" s="11" t="s">
        <v>422</v>
      </c>
      <c r="G7" s="11">
        <v>192700.1</v>
      </c>
      <c r="H7" s="11">
        <v>84083.87</v>
      </c>
      <c r="I7" s="11">
        <v>197524415.94999999</v>
      </c>
      <c r="J7" s="11">
        <v>1705574.0649999999</v>
      </c>
      <c r="K7" s="11">
        <v>199229990.01499999</v>
      </c>
    </row>
    <row r="8" spans="1:11" ht="12" customHeight="1" x14ac:dyDescent="0.25">
      <c r="A8" s="2" t="str">
        <f>"Nov "&amp;RIGHT(A6,4)-1</f>
        <v>Nov 2023</v>
      </c>
      <c r="B8" s="11">
        <v>154030192.96000001</v>
      </c>
      <c r="C8" s="11">
        <v>1535626.04</v>
      </c>
      <c r="D8" s="11">
        <v>155565819</v>
      </c>
      <c r="E8" s="11">
        <v>65527.13</v>
      </c>
      <c r="F8" s="11" t="s">
        <v>422</v>
      </c>
      <c r="G8" s="11">
        <v>65527.13</v>
      </c>
      <c r="H8" s="11">
        <v>77836.679999999993</v>
      </c>
      <c r="I8" s="11">
        <v>154173556.77000001</v>
      </c>
      <c r="J8" s="11">
        <v>1535626.04</v>
      </c>
      <c r="K8" s="11">
        <v>155709182.81</v>
      </c>
    </row>
    <row r="9" spans="1:11" ht="12" customHeight="1" x14ac:dyDescent="0.25">
      <c r="A9" s="2" t="str">
        <f>"Dec "&amp;RIGHT(A6,4)-1</f>
        <v>Dec 2023</v>
      </c>
      <c r="B9" s="11">
        <v>122274033.75</v>
      </c>
      <c r="C9" s="11">
        <v>1099111.5900000001</v>
      </c>
      <c r="D9" s="11">
        <v>123373145.34</v>
      </c>
      <c r="E9" s="11">
        <v>335775.22</v>
      </c>
      <c r="F9" s="11">
        <v>42948526</v>
      </c>
      <c r="G9" s="11">
        <v>43284301.219999999</v>
      </c>
      <c r="H9" s="11" t="s">
        <v>422</v>
      </c>
      <c r="I9" s="11">
        <v>122609808.97</v>
      </c>
      <c r="J9" s="11">
        <v>44047637.590000004</v>
      </c>
      <c r="K9" s="11">
        <v>166657446.56</v>
      </c>
    </row>
    <row r="10" spans="1:11" ht="12" customHeight="1" x14ac:dyDescent="0.25">
      <c r="A10" s="2" t="str">
        <f>"Jan "&amp;RIGHT(A6,4)</f>
        <v>Jan 2024</v>
      </c>
      <c r="B10" s="11">
        <v>167388204.68000001</v>
      </c>
      <c r="C10" s="11">
        <v>1318528.165</v>
      </c>
      <c r="D10" s="11">
        <v>168706732.845</v>
      </c>
      <c r="E10" s="11">
        <v>146450.84</v>
      </c>
      <c r="F10" s="11" t="s">
        <v>422</v>
      </c>
      <c r="G10" s="11">
        <v>146450.84</v>
      </c>
      <c r="H10" s="11">
        <v>55531.23</v>
      </c>
      <c r="I10" s="11">
        <v>167590186.75</v>
      </c>
      <c r="J10" s="11">
        <v>1318528.165</v>
      </c>
      <c r="K10" s="11">
        <v>168908714.91499999</v>
      </c>
    </row>
    <row r="11" spans="1:11" ht="12" customHeight="1" x14ac:dyDescent="0.25">
      <c r="A11" s="2" t="str">
        <f>"Feb "&amp;RIGHT(A6,4)</f>
        <v>Feb 2024</v>
      </c>
      <c r="B11" s="11">
        <v>121419067.09999999</v>
      </c>
      <c r="C11" s="11">
        <v>1592352.77</v>
      </c>
      <c r="D11" s="11">
        <v>123011419.87</v>
      </c>
      <c r="E11" s="11">
        <v>234992.59</v>
      </c>
      <c r="F11" s="11" t="s">
        <v>422</v>
      </c>
      <c r="G11" s="11">
        <v>234992.59</v>
      </c>
      <c r="H11" s="11">
        <v>110246.25</v>
      </c>
      <c r="I11" s="11">
        <v>121764305.94</v>
      </c>
      <c r="J11" s="11">
        <v>1592352.77</v>
      </c>
      <c r="K11" s="11">
        <v>123356658.70999999</v>
      </c>
    </row>
    <row r="12" spans="1:11" ht="12" customHeight="1" x14ac:dyDescent="0.25">
      <c r="A12" s="2" t="str">
        <f>"Mar "&amp;RIGHT(A6,4)</f>
        <v>Mar 2024</v>
      </c>
      <c r="B12" s="11">
        <v>108877999.3</v>
      </c>
      <c r="C12" s="11">
        <v>1247182.1200000001</v>
      </c>
      <c r="D12" s="11">
        <v>110125181.42</v>
      </c>
      <c r="E12" s="11">
        <v>226808.86</v>
      </c>
      <c r="F12" s="11">
        <v>38493636</v>
      </c>
      <c r="G12" s="11">
        <v>38720444.859999999</v>
      </c>
      <c r="H12" s="11">
        <v>201265.81</v>
      </c>
      <c r="I12" s="11">
        <v>109306073.97</v>
      </c>
      <c r="J12" s="11">
        <v>39740818.119999997</v>
      </c>
      <c r="K12" s="11">
        <v>149046892.09</v>
      </c>
    </row>
    <row r="13" spans="1:11" ht="12" customHeight="1" x14ac:dyDescent="0.25">
      <c r="A13" s="2" t="str">
        <f>"Apr "&amp;RIGHT(A6,4)</f>
        <v>Apr 2024</v>
      </c>
      <c r="B13" s="11">
        <v>72909775.260000005</v>
      </c>
      <c r="C13" s="11">
        <v>1763056.585</v>
      </c>
      <c r="D13" s="11">
        <v>74672831.844999999</v>
      </c>
      <c r="E13" s="11">
        <v>100719.87</v>
      </c>
      <c r="F13" s="11" t="s">
        <v>422</v>
      </c>
      <c r="G13" s="11">
        <v>100719.87</v>
      </c>
      <c r="H13" s="11">
        <v>114382.1</v>
      </c>
      <c r="I13" s="11">
        <v>73124877.230000004</v>
      </c>
      <c r="J13" s="11">
        <v>1763056.585</v>
      </c>
      <c r="K13" s="11">
        <v>74887933.814999998</v>
      </c>
    </row>
    <row r="14" spans="1:11" ht="12" customHeight="1" x14ac:dyDescent="0.25">
      <c r="A14" s="2" t="str">
        <f>"May "&amp;RIGHT(A6,4)</f>
        <v>May 2024</v>
      </c>
      <c r="B14" s="11">
        <v>34300390.329999998</v>
      </c>
      <c r="C14" s="11">
        <v>1231547.71</v>
      </c>
      <c r="D14" s="11">
        <v>35531938.039999999</v>
      </c>
      <c r="E14" s="11">
        <v>220320</v>
      </c>
      <c r="F14" s="11" t="s">
        <v>422</v>
      </c>
      <c r="G14" s="11">
        <v>220320</v>
      </c>
      <c r="H14" s="11">
        <v>-209957.07</v>
      </c>
      <c r="I14" s="11">
        <v>34310753.259999998</v>
      </c>
      <c r="J14" s="11">
        <v>1231547.71</v>
      </c>
      <c r="K14" s="11">
        <v>35542300.969999999</v>
      </c>
    </row>
    <row r="15" spans="1:11" ht="12" customHeight="1" x14ac:dyDescent="0.25">
      <c r="A15" s="2" t="str">
        <f>"Jun "&amp;RIGHT(A6,4)</f>
        <v>Jun 2024</v>
      </c>
      <c r="B15" s="11">
        <v>37993883.259999998</v>
      </c>
      <c r="C15" s="11">
        <v>18579.689999999999</v>
      </c>
      <c r="D15" s="11">
        <v>38012462.950000003</v>
      </c>
      <c r="E15" s="11" t="s">
        <v>422</v>
      </c>
      <c r="F15" s="11">
        <v>53010982</v>
      </c>
      <c r="G15" s="11">
        <v>53010982</v>
      </c>
      <c r="H15" s="11">
        <v>105838.13</v>
      </c>
      <c r="I15" s="11">
        <v>38099721.390000001</v>
      </c>
      <c r="J15" s="11">
        <v>53029561.689999998</v>
      </c>
      <c r="K15" s="11">
        <v>91129283.079999998</v>
      </c>
    </row>
    <row r="16" spans="1:11" ht="12" customHeight="1" x14ac:dyDescent="0.25">
      <c r="A16" s="2" t="str">
        <f>"Jul "&amp;RIGHT(A6,4)</f>
        <v>Jul 2024</v>
      </c>
      <c r="B16" s="11">
        <v>154682350.88</v>
      </c>
      <c r="C16" s="11">
        <v>8535.6</v>
      </c>
      <c r="D16" s="11">
        <v>154690886.47999999</v>
      </c>
      <c r="E16" s="11">
        <v>64844.81</v>
      </c>
      <c r="F16" s="11" t="s">
        <v>422</v>
      </c>
      <c r="G16" s="11">
        <v>64844.81</v>
      </c>
      <c r="H16" s="11">
        <v>56529.38</v>
      </c>
      <c r="I16" s="11">
        <v>154803725.06999999</v>
      </c>
      <c r="J16" s="11">
        <v>8535.6</v>
      </c>
      <c r="K16" s="11">
        <v>154812260.66999999</v>
      </c>
    </row>
    <row r="17" spans="1:11" ht="12" customHeight="1" x14ac:dyDescent="0.25">
      <c r="A17" s="2" t="str">
        <f>"Aug "&amp;RIGHT(A6,4)</f>
        <v>Aug 2024</v>
      </c>
      <c r="B17" s="11">
        <v>192078799.02000001</v>
      </c>
      <c r="C17" s="11">
        <v>1062660</v>
      </c>
      <c r="D17" s="11">
        <v>193141459.02000001</v>
      </c>
      <c r="E17" s="11">
        <v>195053.39</v>
      </c>
      <c r="F17" s="11" t="s">
        <v>422</v>
      </c>
      <c r="G17" s="11">
        <v>195053.39</v>
      </c>
      <c r="H17" s="11">
        <v>43212.36</v>
      </c>
      <c r="I17" s="11">
        <v>192317064.77000001</v>
      </c>
      <c r="J17" s="11">
        <v>1062660</v>
      </c>
      <c r="K17" s="11">
        <v>193379724.77000001</v>
      </c>
    </row>
    <row r="18" spans="1:11" ht="12" customHeight="1" x14ac:dyDescent="0.25">
      <c r="A18" s="2" t="str">
        <f>"Sep "&amp;RIGHT(A6,4)</f>
        <v>Sep 2024</v>
      </c>
      <c r="B18" s="11">
        <v>177000872.65000001</v>
      </c>
      <c r="C18" s="11">
        <v>1708174.2</v>
      </c>
      <c r="D18" s="11">
        <v>178709046.84999999</v>
      </c>
      <c r="E18" s="11">
        <v>110498.27</v>
      </c>
      <c r="F18" s="11">
        <v>47216160</v>
      </c>
      <c r="G18" s="11">
        <v>47326658.270000003</v>
      </c>
      <c r="H18" s="11">
        <v>13054.93</v>
      </c>
      <c r="I18" s="11">
        <v>177124425.84999999</v>
      </c>
      <c r="J18" s="11">
        <v>48924334.200000003</v>
      </c>
      <c r="K18" s="11">
        <v>226048760.05000001</v>
      </c>
    </row>
    <row r="19" spans="1:11" ht="12" customHeight="1" x14ac:dyDescent="0.25">
      <c r="A19" s="12" t="s">
        <v>55</v>
      </c>
      <c r="B19" s="13">
        <v>1540203201.1700001</v>
      </c>
      <c r="C19" s="13">
        <v>14290928.535</v>
      </c>
      <c r="D19" s="13">
        <v>1554494129.7049999</v>
      </c>
      <c r="E19" s="13">
        <v>1893691.08</v>
      </c>
      <c r="F19" s="13">
        <v>181669304</v>
      </c>
      <c r="G19" s="13">
        <v>183562995.08000001</v>
      </c>
      <c r="H19" s="13">
        <v>652023.67000000004</v>
      </c>
      <c r="I19" s="13">
        <v>1542748915.9200001</v>
      </c>
      <c r="J19" s="13">
        <v>195960232.535</v>
      </c>
      <c r="K19" s="13">
        <v>1738709148.4549999</v>
      </c>
    </row>
    <row r="20" spans="1:11" ht="12" customHeight="1" x14ac:dyDescent="0.25">
      <c r="A20" s="14" t="s">
        <v>424</v>
      </c>
      <c r="B20" s="15">
        <v>1540203201.1700001</v>
      </c>
      <c r="C20" s="15">
        <v>14290928.535</v>
      </c>
      <c r="D20" s="15">
        <v>1554494129.7049999</v>
      </c>
      <c r="E20" s="15">
        <v>1893691.08</v>
      </c>
      <c r="F20" s="15">
        <v>181669304</v>
      </c>
      <c r="G20" s="15">
        <v>183562995.08000001</v>
      </c>
      <c r="H20" s="15">
        <v>652023.67000000004</v>
      </c>
      <c r="I20" s="15">
        <v>1542748915.9200001</v>
      </c>
      <c r="J20" s="15">
        <v>195960232.535</v>
      </c>
      <c r="K20" s="15">
        <v>1738709148.4549999</v>
      </c>
    </row>
    <row r="21" spans="1:11" ht="12" customHeight="1" x14ac:dyDescent="0.25">
      <c r="A21" s="3" t="str">
        <f>"FY "&amp;RIGHT(A6,4)+1</f>
        <v>FY 2025</v>
      </c>
    </row>
    <row r="22" spans="1:11" ht="12" customHeight="1" x14ac:dyDescent="0.25">
      <c r="A22" s="2" t="str">
        <f>"Oct "&amp;RIGHT(A6,4)</f>
        <v>Oct 2024</v>
      </c>
      <c r="B22" s="11">
        <v>225386506.90000001</v>
      </c>
      <c r="C22" s="11">
        <v>1807062.3</v>
      </c>
      <c r="D22" s="11">
        <v>227193569.19999999</v>
      </c>
      <c r="E22" s="11">
        <v>142358.22</v>
      </c>
      <c r="F22" s="11" t="s">
        <v>422</v>
      </c>
      <c r="G22" s="11">
        <v>142358.22</v>
      </c>
      <c r="H22" s="11">
        <v>531.87</v>
      </c>
      <c r="I22" s="11">
        <v>225529396.99000001</v>
      </c>
      <c r="J22" s="11">
        <v>1807062.3</v>
      </c>
      <c r="K22" s="11">
        <v>227336459.28999999</v>
      </c>
    </row>
    <row r="23" spans="1:11" ht="12" customHeight="1" x14ac:dyDescent="0.25">
      <c r="A23" s="2" t="str">
        <f>"Nov "&amp;RIGHT(A6,4)</f>
        <v>Nov 2024</v>
      </c>
      <c r="B23" s="11">
        <v>164858510.41999999</v>
      </c>
      <c r="C23" s="11">
        <v>1427762.7</v>
      </c>
      <c r="D23" s="11">
        <v>166286273.12</v>
      </c>
      <c r="E23" s="11">
        <v>47811.54</v>
      </c>
      <c r="F23" s="11" t="s">
        <v>422</v>
      </c>
      <c r="G23" s="11">
        <v>47811.54</v>
      </c>
      <c r="H23" s="11">
        <v>4450.1400000000003</v>
      </c>
      <c r="I23" s="11">
        <v>164910772.09999999</v>
      </c>
      <c r="J23" s="11">
        <v>1427762.7</v>
      </c>
      <c r="K23" s="11">
        <v>166338534.80000001</v>
      </c>
    </row>
    <row r="24" spans="1:11" ht="12" customHeight="1" x14ac:dyDescent="0.25">
      <c r="A24" s="2" t="str">
        <f>"Dec "&amp;RIGHT(A6,4)</f>
        <v>Dec 2024</v>
      </c>
      <c r="B24" s="11">
        <v>130132236.98</v>
      </c>
      <c r="C24" s="11">
        <v>1257243.3</v>
      </c>
      <c r="D24" s="11">
        <v>131389480.28</v>
      </c>
      <c r="E24" s="11">
        <v>185934.35</v>
      </c>
      <c r="F24" s="11">
        <v>34105630</v>
      </c>
      <c r="G24" s="11">
        <v>34291564.350000001</v>
      </c>
      <c r="H24" s="11">
        <v>26128.080000000002</v>
      </c>
      <c r="I24" s="11">
        <v>130344299.41</v>
      </c>
      <c r="J24" s="11">
        <v>35362873.299999997</v>
      </c>
      <c r="K24" s="11">
        <v>165707172.71000001</v>
      </c>
    </row>
    <row r="25" spans="1:11" ht="12" customHeight="1" x14ac:dyDescent="0.25">
      <c r="A25" s="2" t="str">
        <f>"Jan "&amp;RIGHT(A6,4)+1</f>
        <v>Jan 2025</v>
      </c>
      <c r="B25" s="11">
        <v>166251739.55000001</v>
      </c>
      <c r="C25" s="11">
        <v>1324603.8</v>
      </c>
      <c r="D25" s="11">
        <v>167576343.34999999</v>
      </c>
      <c r="E25" s="11">
        <v>412214.21</v>
      </c>
      <c r="F25" s="11" t="s">
        <v>422</v>
      </c>
      <c r="G25" s="11">
        <v>412214.21</v>
      </c>
      <c r="H25" s="11">
        <v>12950.1</v>
      </c>
      <c r="I25" s="11">
        <v>166676903.86000001</v>
      </c>
      <c r="J25" s="11">
        <v>1324603.8</v>
      </c>
      <c r="K25" s="11">
        <v>168001507.66</v>
      </c>
    </row>
    <row r="26" spans="1:11" ht="12" customHeight="1" x14ac:dyDescent="0.25">
      <c r="A26" s="2" t="str">
        <f>"Feb "&amp;RIGHT(A6,4)+1</f>
        <v>Feb 2025</v>
      </c>
      <c r="B26" s="11">
        <v>135805269.31</v>
      </c>
      <c r="C26" s="11">
        <v>1099725.3</v>
      </c>
      <c r="D26" s="11">
        <v>136904994.61000001</v>
      </c>
      <c r="E26" s="11">
        <v>283700.49</v>
      </c>
      <c r="F26" s="11" t="s">
        <v>422</v>
      </c>
      <c r="G26" s="11">
        <v>283700.49</v>
      </c>
      <c r="H26" s="11">
        <v>920.32</v>
      </c>
      <c r="I26" s="11">
        <v>136089890.12</v>
      </c>
      <c r="J26" s="11">
        <v>1099725.3</v>
      </c>
      <c r="K26" s="11">
        <v>137189615.41999999</v>
      </c>
    </row>
    <row r="27" spans="1:11" ht="12" customHeight="1" x14ac:dyDescent="0.25">
      <c r="A27" s="2" t="str">
        <f>"Mar "&amp;RIGHT(A6,4)+1</f>
        <v>Mar 2025</v>
      </c>
      <c r="B27" s="11">
        <v>119455817.23</v>
      </c>
      <c r="C27" s="11">
        <v>1201307.1000000001</v>
      </c>
      <c r="D27" s="11">
        <v>120657124.33</v>
      </c>
      <c r="E27" s="11">
        <v>95022.1</v>
      </c>
      <c r="F27" s="11">
        <v>45196072</v>
      </c>
      <c r="G27" s="11">
        <v>45291094.100000001</v>
      </c>
      <c r="H27" s="11">
        <v>111307.74</v>
      </c>
      <c r="I27" s="11">
        <v>119662147.06999999</v>
      </c>
      <c r="J27" s="11">
        <v>46397379.100000001</v>
      </c>
      <c r="K27" s="11">
        <v>166059526.16999999</v>
      </c>
    </row>
    <row r="28" spans="1:11" ht="12" customHeight="1" x14ac:dyDescent="0.25">
      <c r="A28" s="2" t="str">
        <f>"Apr "&amp;RIGHT(A6,4)+1</f>
        <v>Apr 2025</v>
      </c>
      <c r="B28" s="11">
        <v>82442758.260000005</v>
      </c>
      <c r="C28" s="11">
        <v>1673515.8</v>
      </c>
      <c r="D28" s="11">
        <v>84116274.060000002</v>
      </c>
      <c r="E28" s="11">
        <v>187009.91</v>
      </c>
      <c r="F28" s="11" t="s">
        <v>422</v>
      </c>
      <c r="G28" s="11">
        <v>187009.91</v>
      </c>
      <c r="H28" s="11">
        <v>359009.2</v>
      </c>
      <c r="I28" s="11">
        <v>82988777.370000005</v>
      </c>
      <c r="J28" s="11">
        <v>1673515.8</v>
      </c>
      <c r="K28" s="11">
        <v>84662293.170000002</v>
      </c>
    </row>
    <row r="29" spans="1:11" ht="12" customHeight="1" x14ac:dyDescent="0.25">
      <c r="A29" s="2" t="str">
        <f>"May "&amp;RIGHT(A6,4)+1</f>
        <v>May 2025</v>
      </c>
      <c r="B29" s="11">
        <v>51844989.689999998</v>
      </c>
      <c r="C29" s="11">
        <v>1174683.8999999999</v>
      </c>
      <c r="D29" s="11">
        <v>53019673.590000004</v>
      </c>
      <c r="E29" s="11" t="s">
        <v>422</v>
      </c>
      <c r="F29" s="11" t="s">
        <v>422</v>
      </c>
      <c r="G29" s="11" t="s">
        <v>422</v>
      </c>
      <c r="H29" s="11" t="s">
        <v>422</v>
      </c>
      <c r="I29" s="11">
        <v>51844989.689999998</v>
      </c>
      <c r="J29" s="11">
        <v>1174683.8999999999</v>
      </c>
      <c r="K29" s="11">
        <v>53019673.590000004</v>
      </c>
    </row>
    <row r="30" spans="1:11" ht="12" customHeight="1" x14ac:dyDescent="0.25">
      <c r="A30" s="2" t="str">
        <f>"Jun "&amp;RIGHT(A6,4)+1</f>
        <v>Jun 2025</v>
      </c>
      <c r="B30" s="11">
        <v>31466294.899999999</v>
      </c>
      <c r="C30" s="11">
        <v>16311.9</v>
      </c>
      <c r="D30" s="11">
        <v>31482606.800000001</v>
      </c>
      <c r="E30" s="11" t="s">
        <v>422</v>
      </c>
      <c r="F30" s="11">
        <v>51115444</v>
      </c>
      <c r="G30" s="11">
        <v>51115444</v>
      </c>
      <c r="H30" s="11" t="s">
        <v>422</v>
      </c>
      <c r="I30" s="11">
        <v>31466294.899999999</v>
      </c>
      <c r="J30" s="11">
        <v>51131755.899999999</v>
      </c>
      <c r="K30" s="11">
        <v>82598050.799999997</v>
      </c>
    </row>
    <row r="31" spans="1:11" ht="12" customHeight="1" x14ac:dyDescent="0.25">
      <c r="A31" s="2" t="str">
        <f>"Jul "&amp;RIGHT(A6,4)+1</f>
        <v>Jul 2025</v>
      </c>
      <c r="B31" s="11">
        <v>177370379.56999999</v>
      </c>
      <c r="C31" s="11">
        <v>4954.1149999999998</v>
      </c>
      <c r="D31" s="11">
        <v>177375333.685</v>
      </c>
      <c r="E31" s="11">
        <v>439689.1</v>
      </c>
      <c r="F31" s="11" t="s">
        <v>422</v>
      </c>
      <c r="G31" s="11">
        <v>439689.1</v>
      </c>
      <c r="H31" s="11">
        <v>153492.54</v>
      </c>
      <c r="I31" s="11">
        <v>177963561.21000001</v>
      </c>
      <c r="J31" s="11">
        <v>4954.1149999999998</v>
      </c>
      <c r="K31" s="11">
        <v>177968515.32499999</v>
      </c>
    </row>
    <row r="32" spans="1:11" ht="12" customHeight="1" x14ac:dyDescent="0.25">
      <c r="A32" s="2" t="str">
        <f>"Aug "&amp;RIGHT(A6,4)+1</f>
        <v>Aug 2025</v>
      </c>
      <c r="B32" s="11">
        <v>192788619.96000001</v>
      </c>
      <c r="C32" s="11">
        <v>991878.3</v>
      </c>
      <c r="D32" s="11">
        <v>193780498.25999999</v>
      </c>
      <c r="E32" s="11">
        <v>149834.19</v>
      </c>
      <c r="F32" s="11" t="s">
        <v>422</v>
      </c>
      <c r="G32" s="11">
        <v>149834.19</v>
      </c>
      <c r="H32" s="11">
        <v>198838.65</v>
      </c>
      <c r="I32" s="11">
        <v>193137292.80000001</v>
      </c>
      <c r="J32" s="11">
        <v>991878.3</v>
      </c>
      <c r="K32" s="11">
        <v>194129171.09999999</v>
      </c>
    </row>
    <row r="33" spans="1:11" ht="12" customHeight="1" x14ac:dyDescent="0.25">
      <c r="A33" s="2" t="str">
        <f>"Sep "&amp;RIGHT(A6,4)+1</f>
        <v>Sep 2025</v>
      </c>
      <c r="B33" s="11">
        <v>171058111.53</v>
      </c>
      <c r="C33" s="11">
        <v>1564522.51</v>
      </c>
      <c r="D33" s="11">
        <v>172622634.03999999</v>
      </c>
      <c r="E33" s="11">
        <v>259157.24</v>
      </c>
      <c r="F33" s="11">
        <v>41186298</v>
      </c>
      <c r="G33" s="11">
        <v>41445455.240000002</v>
      </c>
      <c r="H33" s="11">
        <v>603.28</v>
      </c>
      <c r="I33" s="11">
        <v>171317872.05000001</v>
      </c>
      <c r="J33" s="11">
        <v>42750820.509999998</v>
      </c>
      <c r="K33" s="11">
        <v>214068692.56</v>
      </c>
    </row>
    <row r="34" spans="1:11" ht="12" customHeight="1" x14ac:dyDescent="0.25">
      <c r="A34" s="12" t="s">
        <v>55</v>
      </c>
      <c r="B34" s="13">
        <v>1648861234.3</v>
      </c>
      <c r="C34" s="13">
        <v>13543571.025</v>
      </c>
      <c r="D34" s="13">
        <v>1662404805.325</v>
      </c>
      <c r="E34" s="13">
        <v>2202731.35</v>
      </c>
      <c r="F34" s="13">
        <v>171603444</v>
      </c>
      <c r="G34" s="13">
        <v>173806175.34999999</v>
      </c>
      <c r="H34" s="13">
        <v>868231.92</v>
      </c>
      <c r="I34" s="13">
        <v>1651932197.5699999</v>
      </c>
      <c r="J34" s="13">
        <v>185147015.02500001</v>
      </c>
      <c r="K34" s="13">
        <v>1837079212.595</v>
      </c>
    </row>
    <row r="35" spans="1:11" ht="12" customHeight="1" x14ac:dyDescent="0.25">
      <c r="A35" s="14" t="str">
        <f>"Total "&amp;MID(A20,7,LEN(A20)-13)&amp;" Months"</f>
        <v>Total 12 Months</v>
      </c>
      <c r="B35" s="15">
        <v>1648861234.3</v>
      </c>
      <c r="C35" s="15">
        <v>13543571.025</v>
      </c>
      <c r="D35" s="15">
        <v>1662404805.325</v>
      </c>
      <c r="E35" s="15">
        <v>2202731.35</v>
      </c>
      <c r="F35" s="15">
        <v>171603444</v>
      </c>
      <c r="G35" s="15">
        <v>173806175.34999999</v>
      </c>
      <c r="H35" s="15">
        <v>868231.92</v>
      </c>
      <c r="I35" s="15">
        <v>1651932197.5699999</v>
      </c>
      <c r="J35" s="15">
        <v>185147015.02500001</v>
      </c>
      <c r="K35" s="15">
        <v>1837079212.595</v>
      </c>
    </row>
    <row r="36" spans="1:11" ht="12" customHeight="1" x14ac:dyDescent="0.25">
      <c r="A36" s="89"/>
      <c r="B36" s="89"/>
      <c r="C36" s="89"/>
      <c r="D36" s="89"/>
      <c r="E36" s="89"/>
      <c r="F36" s="89"/>
      <c r="G36" s="89"/>
      <c r="H36" s="89"/>
      <c r="I36" s="89"/>
      <c r="J36" s="89"/>
    </row>
    <row r="37" spans="1:11" ht="70" customHeight="1" x14ac:dyDescent="0.25">
      <c r="A37" s="91" t="s">
        <v>324</v>
      </c>
      <c r="B37" s="91"/>
      <c r="C37" s="91"/>
      <c r="D37" s="91"/>
      <c r="E37" s="91"/>
      <c r="F37" s="91"/>
      <c r="G37" s="91"/>
      <c r="H37" s="91"/>
      <c r="I37" s="91"/>
      <c r="J37" s="91"/>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5" x14ac:dyDescent="0.25"/>
  <cols>
    <col min="1" max="1" width="11.453125" customWidth="1"/>
    <col min="2" max="2" width="12.1796875" customWidth="1"/>
    <col min="3" max="10" width="11.453125" customWidth="1"/>
  </cols>
  <sheetData>
    <row r="1" spans="1:10" ht="12" customHeight="1" x14ac:dyDescent="0.25">
      <c r="A1" s="96" t="s">
        <v>430</v>
      </c>
      <c r="B1" s="96"/>
      <c r="C1" s="96"/>
      <c r="D1" s="96"/>
      <c r="E1" s="96"/>
      <c r="F1" s="96"/>
      <c r="G1" s="96"/>
      <c r="H1" s="96"/>
      <c r="I1" s="96"/>
      <c r="J1" s="83">
        <v>46003</v>
      </c>
    </row>
    <row r="2" spans="1:10" ht="12" customHeight="1" x14ac:dyDescent="0.25">
      <c r="A2" s="98" t="s">
        <v>163</v>
      </c>
      <c r="B2" s="98"/>
      <c r="C2" s="98"/>
      <c r="D2" s="98"/>
      <c r="E2" s="98"/>
      <c r="F2" s="98"/>
      <c r="G2" s="98"/>
      <c r="H2" s="98"/>
      <c r="I2" s="98"/>
      <c r="J2" s="1"/>
    </row>
    <row r="3" spans="1:10" ht="24" customHeight="1" x14ac:dyDescent="0.25">
      <c r="A3" s="100" t="s">
        <v>50</v>
      </c>
      <c r="B3" s="92" t="s">
        <v>233</v>
      </c>
      <c r="C3" s="92" t="s">
        <v>234</v>
      </c>
      <c r="D3" s="95" t="s">
        <v>164</v>
      </c>
      <c r="E3" s="95"/>
      <c r="F3" s="93"/>
      <c r="G3" s="95" t="s">
        <v>165</v>
      </c>
      <c r="H3" s="95"/>
      <c r="I3" s="93"/>
      <c r="J3" s="94" t="s">
        <v>238</v>
      </c>
    </row>
    <row r="4" spans="1:10" ht="24" customHeight="1" x14ac:dyDescent="0.25">
      <c r="A4" s="101"/>
      <c r="B4" s="93"/>
      <c r="C4" s="93"/>
      <c r="D4" s="10" t="s">
        <v>235</v>
      </c>
      <c r="E4" s="10" t="s">
        <v>236</v>
      </c>
      <c r="F4" s="10" t="s">
        <v>237</v>
      </c>
      <c r="G4" s="10" t="s">
        <v>154</v>
      </c>
      <c r="H4" s="10" t="s">
        <v>162</v>
      </c>
      <c r="I4" s="10" t="s">
        <v>55</v>
      </c>
      <c r="J4" s="95"/>
    </row>
    <row r="5" spans="1:10" ht="12" customHeight="1" x14ac:dyDescent="0.25">
      <c r="A5" s="1"/>
      <c r="B5" s="89" t="str">
        <f>REPT("-",100)&amp;" Dollars "&amp;REPT("-",136)</f>
        <v>---------------------------------------------------------------------------------------------------- Dollars ----------------------------------------------------------------------------------------------------------------------------------------</v>
      </c>
      <c r="C5" s="89"/>
      <c r="D5" s="89"/>
      <c r="E5" s="89"/>
      <c r="F5" s="89"/>
      <c r="G5" s="89"/>
      <c r="H5" s="89"/>
      <c r="I5" s="89"/>
      <c r="J5" s="89"/>
    </row>
    <row r="6" spans="1:10" ht="12" customHeight="1" x14ac:dyDescent="0.25">
      <c r="A6" s="3" t="s">
        <v>423</v>
      </c>
    </row>
    <row r="7" spans="1:10" ht="12" customHeight="1" x14ac:dyDescent="0.25">
      <c r="A7" s="2" t="str">
        <f>"Oct "&amp;RIGHT(A6,4)-1</f>
        <v>Oct 2023</v>
      </c>
      <c r="B7" s="11">
        <v>24104629.394699998</v>
      </c>
      <c r="C7" s="11">
        <v>6900337.4784000004</v>
      </c>
      <c r="D7" s="11" t="s">
        <v>422</v>
      </c>
      <c r="E7" s="11" t="s">
        <v>422</v>
      </c>
      <c r="F7" s="11" t="s">
        <v>422</v>
      </c>
      <c r="G7" s="11">
        <v>6900337.4784000004</v>
      </c>
      <c r="H7" s="11" t="str">
        <f t="shared" ref="H7:H20" si="0">IF(ISBLANK(E7),"",E7)</f>
        <v>--</v>
      </c>
      <c r="I7" s="11">
        <v>6900337.4784000004</v>
      </c>
      <c r="J7" s="11" t="s">
        <v>422</v>
      </c>
    </row>
    <row r="8" spans="1:10" ht="12" customHeight="1" x14ac:dyDescent="0.25">
      <c r="A8" s="2" t="str">
        <f>"Nov "&amp;RIGHT(A6,4)-1</f>
        <v>Nov 2023</v>
      </c>
      <c r="B8" s="11">
        <v>24344422.8695</v>
      </c>
      <c r="C8" s="11">
        <v>8634766.1283</v>
      </c>
      <c r="D8" s="11">
        <v>39313.31</v>
      </c>
      <c r="E8" s="11">
        <v>0</v>
      </c>
      <c r="F8" s="11">
        <v>39313.31</v>
      </c>
      <c r="G8" s="11">
        <v>8674079.4383000005</v>
      </c>
      <c r="H8" s="11">
        <f t="shared" si="0"/>
        <v>0</v>
      </c>
      <c r="I8" s="11">
        <v>8674079.4383000005</v>
      </c>
      <c r="J8" s="11" t="s">
        <v>422</v>
      </c>
    </row>
    <row r="9" spans="1:10" ht="12" customHeight="1" x14ac:dyDescent="0.25">
      <c r="A9" s="2" t="str">
        <f>"Dec "&amp;RIGHT(A6,4)-1</f>
        <v>Dec 2023</v>
      </c>
      <c r="B9" s="11">
        <v>23774365.5121</v>
      </c>
      <c r="C9" s="11">
        <v>7339400.1985999998</v>
      </c>
      <c r="D9" s="11" t="s">
        <v>422</v>
      </c>
      <c r="E9" s="11" t="s">
        <v>422</v>
      </c>
      <c r="F9" s="11" t="s">
        <v>422</v>
      </c>
      <c r="G9" s="11">
        <v>7339400.1985999998</v>
      </c>
      <c r="H9" s="11" t="str">
        <f t="shared" si="0"/>
        <v>--</v>
      </c>
      <c r="I9" s="11">
        <v>7339400.1985999998</v>
      </c>
      <c r="J9" s="11" t="s">
        <v>422</v>
      </c>
    </row>
    <row r="10" spans="1:10" ht="12" customHeight="1" x14ac:dyDescent="0.25">
      <c r="A10" s="2" t="str">
        <f>"Jan "&amp;RIGHT(A6,4)</f>
        <v>Jan 2024</v>
      </c>
      <c r="B10" s="11">
        <v>23964722.269200001</v>
      </c>
      <c r="C10" s="11">
        <v>7104532.4271999998</v>
      </c>
      <c r="D10" s="11" t="s">
        <v>422</v>
      </c>
      <c r="E10" s="11" t="s">
        <v>422</v>
      </c>
      <c r="F10" s="11" t="s">
        <v>422</v>
      </c>
      <c r="G10" s="11">
        <v>7104532.4271999998</v>
      </c>
      <c r="H10" s="11" t="str">
        <f t="shared" si="0"/>
        <v>--</v>
      </c>
      <c r="I10" s="11">
        <v>7104532.4271999998</v>
      </c>
      <c r="J10" s="11" t="s">
        <v>422</v>
      </c>
    </row>
    <row r="11" spans="1:10" ht="12" customHeight="1" x14ac:dyDescent="0.25">
      <c r="A11" s="2" t="str">
        <f>"Feb "&amp;RIGHT(A6,4)</f>
        <v>Feb 2024</v>
      </c>
      <c r="B11" s="11">
        <v>23579549.5436</v>
      </c>
      <c r="C11" s="11">
        <v>6781785.7444000002</v>
      </c>
      <c r="D11" s="11" t="s">
        <v>422</v>
      </c>
      <c r="E11" s="11" t="s">
        <v>422</v>
      </c>
      <c r="F11" s="11" t="s">
        <v>422</v>
      </c>
      <c r="G11" s="11">
        <v>6781785.7444000002</v>
      </c>
      <c r="H11" s="11" t="str">
        <f t="shared" si="0"/>
        <v>--</v>
      </c>
      <c r="I11" s="11">
        <v>6781785.7444000002</v>
      </c>
      <c r="J11" s="11" t="s">
        <v>422</v>
      </c>
    </row>
    <row r="12" spans="1:10" ht="12" customHeight="1" x14ac:dyDescent="0.25">
      <c r="A12" s="2" t="str">
        <f>"Mar "&amp;RIGHT(A6,4)</f>
        <v>Mar 2024</v>
      </c>
      <c r="B12" s="11">
        <v>25797199.861099999</v>
      </c>
      <c r="C12" s="11">
        <v>7071144.9363000002</v>
      </c>
      <c r="D12" s="11" t="s">
        <v>422</v>
      </c>
      <c r="E12" s="11" t="s">
        <v>422</v>
      </c>
      <c r="F12" s="11" t="s">
        <v>422</v>
      </c>
      <c r="G12" s="11">
        <v>7071144.9363000002</v>
      </c>
      <c r="H12" s="11" t="str">
        <f t="shared" si="0"/>
        <v>--</v>
      </c>
      <c r="I12" s="11">
        <v>7071144.9363000002</v>
      </c>
      <c r="J12" s="11" t="s">
        <v>422</v>
      </c>
    </row>
    <row r="13" spans="1:10" ht="12" customHeight="1" x14ac:dyDescent="0.25">
      <c r="A13" s="2" t="str">
        <f>"Apr "&amp;RIGHT(A6,4)</f>
        <v>Apr 2024</v>
      </c>
      <c r="B13" s="11">
        <v>25242696.980700001</v>
      </c>
      <c r="C13" s="11">
        <v>7004751.0747999996</v>
      </c>
      <c r="D13" s="11" t="s">
        <v>422</v>
      </c>
      <c r="E13" s="11" t="s">
        <v>422</v>
      </c>
      <c r="F13" s="11" t="s">
        <v>422</v>
      </c>
      <c r="G13" s="11">
        <v>7004751.0747999996</v>
      </c>
      <c r="H13" s="11" t="str">
        <f t="shared" si="0"/>
        <v>--</v>
      </c>
      <c r="I13" s="11">
        <v>7004751.0747999996</v>
      </c>
      <c r="J13" s="11" t="s">
        <v>422</v>
      </c>
    </row>
    <row r="14" spans="1:10" ht="12" customHeight="1" x14ac:dyDescent="0.25">
      <c r="A14" s="2" t="str">
        <f>"May "&amp;RIGHT(A6,4)</f>
        <v>May 2024</v>
      </c>
      <c r="B14" s="11">
        <v>23966901.418699998</v>
      </c>
      <c r="C14" s="11">
        <v>6570830.1951000001</v>
      </c>
      <c r="D14" s="11" t="s">
        <v>422</v>
      </c>
      <c r="E14" s="11" t="s">
        <v>422</v>
      </c>
      <c r="F14" s="11" t="s">
        <v>422</v>
      </c>
      <c r="G14" s="11">
        <v>6570830.1951000001</v>
      </c>
      <c r="H14" s="11" t="str">
        <f t="shared" si="0"/>
        <v>--</v>
      </c>
      <c r="I14" s="11">
        <v>6570830.1951000001</v>
      </c>
      <c r="J14" s="11" t="s">
        <v>422</v>
      </c>
    </row>
    <row r="15" spans="1:10" ht="12" customHeight="1" x14ac:dyDescent="0.25">
      <c r="A15" s="2" t="str">
        <f>"Jun "&amp;RIGHT(A6,4)</f>
        <v>Jun 2024</v>
      </c>
      <c r="B15" s="11">
        <v>23521015.908599999</v>
      </c>
      <c r="C15" s="11">
        <v>7329642.1824000003</v>
      </c>
      <c r="D15" s="11" t="s">
        <v>422</v>
      </c>
      <c r="E15" s="11" t="s">
        <v>422</v>
      </c>
      <c r="F15" s="11" t="s">
        <v>422</v>
      </c>
      <c r="G15" s="11">
        <v>7329642.1824000003</v>
      </c>
      <c r="H15" s="11" t="str">
        <f t="shared" si="0"/>
        <v>--</v>
      </c>
      <c r="I15" s="11">
        <v>7329642.1824000003</v>
      </c>
      <c r="J15" s="11" t="s">
        <v>422</v>
      </c>
    </row>
    <row r="16" spans="1:10" ht="12" customHeight="1" x14ac:dyDescent="0.25">
      <c r="A16" s="2" t="str">
        <f>"Jul "&amp;RIGHT(A6,4)</f>
        <v>Jul 2024</v>
      </c>
      <c r="B16" s="11">
        <v>22489605.730099998</v>
      </c>
      <c r="C16" s="11">
        <v>7858180.0680999998</v>
      </c>
      <c r="D16" s="11">
        <v>893679.77</v>
      </c>
      <c r="E16" s="11">
        <v>0</v>
      </c>
      <c r="F16" s="11">
        <v>893679.77</v>
      </c>
      <c r="G16" s="11">
        <v>8751859.8380999994</v>
      </c>
      <c r="H16" s="11">
        <f t="shared" si="0"/>
        <v>0</v>
      </c>
      <c r="I16" s="11">
        <v>8751859.8380999994</v>
      </c>
      <c r="J16" s="11" t="s">
        <v>422</v>
      </c>
    </row>
    <row r="17" spans="1:10" ht="12" customHeight="1" x14ac:dyDescent="0.25">
      <c r="A17" s="2" t="str">
        <f>"Aug "&amp;RIGHT(A6,4)</f>
        <v>Aug 2024</v>
      </c>
      <c r="B17" s="11">
        <v>23558541.760499999</v>
      </c>
      <c r="C17" s="11">
        <v>7637501.0338000003</v>
      </c>
      <c r="D17" s="11">
        <v>477136.28</v>
      </c>
      <c r="E17" s="11">
        <v>0</v>
      </c>
      <c r="F17" s="11">
        <v>477136.28</v>
      </c>
      <c r="G17" s="11">
        <v>8114637.3137999997</v>
      </c>
      <c r="H17" s="11">
        <f t="shared" si="0"/>
        <v>0</v>
      </c>
      <c r="I17" s="11">
        <v>8114637.3137999997</v>
      </c>
      <c r="J17" s="11" t="s">
        <v>422</v>
      </c>
    </row>
    <row r="18" spans="1:10" ht="12" customHeight="1" x14ac:dyDescent="0.25">
      <c r="A18" s="2" t="str">
        <f>"Sep "&amp;RIGHT(A6,4)</f>
        <v>Sep 2024</v>
      </c>
      <c r="B18" s="11">
        <v>23510216.9793</v>
      </c>
      <c r="C18" s="11">
        <v>7432703.71</v>
      </c>
      <c r="D18" s="11">
        <v>475949.44</v>
      </c>
      <c r="E18" s="11">
        <v>0</v>
      </c>
      <c r="F18" s="11">
        <v>475949.44</v>
      </c>
      <c r="G18" s="11">
        <v>7908653.1500000004</v>
      </c>
      <c r="H18" s="11">
        <f t="shared" si="0"/>
        <v>0</v>
      </c>
      <c r="I18" s="11">
        <v>7908653.1500000004</v>
      </c>
      <c r="J18" s="11" t="s">
        <v>422</v>
      </c>
    </row>
    <row r="19" spans="1:10" ht="12" customHeight="1" x14ac:dyDescent="0.25">
      <c r="A19" s="12" t="s">
        <v>55</v>
      </c>
      <c r="B19" s="13">
        <v>287853868.2281</v>
      </c>
      <c r="C19" s="13">
        <v>87665575.177399993</v>
      </c>
      <c r="D19" s="13">
        <v>1886078.8</v>
      </c>
      <c r="E19" s="13">
        <v>0</v>
      </c>
      <c r="F19" s="13">
        <v>1886078.8</v>
      </c>
      <c r="G19" s="13">
        <v>89551653.977400005</v>
      </c>
      <c r="H19" s="13">
        <f t="shared" si="0"/>
        <v>0</v>
      </c>
      <c r="I19" s="13">
        <v>89551653.977400005</v>
      </c>
      <c r="J19" s="13" t="s">
        <v>422</v>
      </c>
    </row>
    <row r="20" spans="1:10" ht="12" customHeight="1" x14ac:dyDescent="0.25">
      <c r="A20" s="14" t="s">
        <v>424</v>
      </c>
      <c r="B20" s="15">
        <v>287853868.2281</v>
      </c>
      <c r="C20" s="15">
        <v>87665575.177399993</v>
      </c>
      <c r="D20" s="15">
        <v>1886078.8</v>
      </c>
      <c r="E20" s="15">
        <v>0</v>
      </c>
      <c r="F20" s="15">
        <v>1886078.8</v>
      </c>
      <c r="G20" s="15">
        <v>89551653.977400005</v>
      </c>
      <c r="H20" s="15">
        <f t="shared" si="0"/>
        <v>0</v>
      </c>
      <c r="I20" s="15">
        <v>89551653.977400005</v>
      </c>
      <c r="J20" s="15" t="s">
        <v>422</v>
      </c>
    </row>
    <row r="21" spans="1:10" ht="12" customHeight="1" x14ac:dyDescent="0.25">
      <c r="A21" s="3" t="str">
        <f>"FY "&amp;RIGHT(A6,4)+1</f>
        <v>FY 2025</v>
      </c>
    </row>
    <row r="22" spans="1:10" ht="12" customHeight="1" x14ac:dyDescent="0.25">
      <c r="A22" s="2" t="str">
        <f>"Oct "&amp;RIGHT(A6,4)</f>
        <v>Oct 2024</v>
      </c>
      <c r="B22" s="11">
        <v>23640029.861499999</v>
      </c>
      <c r="C22" s="11">
        <v>7839759.0219999999</v>
      </c>
      <c r="D22" s="11" t="s">
        <v>422</v>
      </c>
      <c r="E22" s="11" t="s">
        <v>422</v>
      </c>
      <c r="F22" s="11" t="s">
        <v>422</v>
      </c>
      <c r="G22" s="11">
        <v>7839759.0219999999</v>
      </c>
      <c r="H22" s="11" t="str">
        <f t="shared" ref="H22:H35" si="1">IF(ISBLANK(E22),"",E22)</f>
        <v>--</v>
      </c>
      <c r="I22" s="11">
        <v>7839759.0219999999</v>
      </c>
      <c r="J22" s="11" t="s">
        <v>422</v>
      </c>
    </row>
    <row r="23" spans="1:10" ht="12" customHeight="1" x14ac:dyDescent="0.25">
      <c r="A23" s="2" t="str">
        <f>"Nov "&amp;RIGHT(A6,4)</f>
        <v>Nov 2024</v>
      </c>
      <c r="B23" s="11">
        <v>23617313.781399999</v>
      </c>
      <c r="C23" s="11">
        <v>7816429.2691000002</v>
      </c>
      <c r="D23" s="11" t="s">
        <v>422</v>
      </c>
      <c r="E23" s="11" t="s">
        <v>422</v>
      </c>
      <c r="F23" s="11" t="s">
        <v>422</v>
      </c>
      <c r="G23" s="11">
        <v>7816429.2691000002</v>
      </c>
      <c r="H23" s="11" t="str">
        <f t="shared" si="1"/>
        <v>--</v>
      </c>
      <c r="I23" s="11">
        <v>7816429.2691000002</v>
      </c>
      <c r="J23" s="11" t="s">
        <v>422</v>
      </c>
    </row>
    <row r="24" spans="1:10" ht="12" customHeight="1" x14ac:dyDescent="0.25">
      <c r="A24" s="2" t="str">
        <f>"Dec "&amp;RIGHT(A6,4)</f>
        <v>Dec 2024</v>
      </c>
      <c r="B24" s="11">
        <v>22913652.0517</v>
      </c>
      <c r="C24" s="11">
        <v>7628197.7297</v>
      </c>
      <c r="D24" s="11" t="s">
        <v>422</v>
      </c>
      <c r="E24" s="11" t="s">
        <v>422</v>
      </c>
      <c r="F24" s="11" t="s">
        <v>422</v>
      </c>
      <c r="G24" s="11">
        <v>7628197.7297</v>
      </c>
      <c r="H24" s="11" t="str">
        <f t="shared" si="1"/>
        <v>--</v>
      </c>
      <c r="I24" s="11">
        <v>7628197.7297</v>
      </c>
      <c r="J24" s="11" t="s">
        <v>422</v>
      </c>
    </row>
    <row r="25" spans="1:10" ht="12" customHeight="1" x14ac:dyDescent="0.25">
      <c r="A25" s="2" t="str">
        <f>"Jan "&amp;RIGHT(A6,4)+1</f>
        <v>Jan 2025</v>
      </c>
      <c r="B25" s="11">
        <v>23061701.972899999</v>
      </c>
      <c r="C25" s="11">
        <v>8318617.9130999995</v>
      </c>
      <c r="D25" s="11" t="s">
        <v>422</v>
      </c>
      <c r="E25" s="11" t="s">
        <v>422</v>
      </c>
      <c r="F25" s="11" t="s">
        <v>422</v>
      </c>
      <c r="G25" s="11">
        <v>8318617.9130999995</v>
      </c>
      <c r="H25" s="11" t="str">
        <f t="shared" si="1"/>
        <v>--</v>
      </c>
      <c r="I25" s="11">
        <v>8318617.9130999995</v>
      </c>
      <c r="J25" s="11" t="s">
        <v>422</v>
      </c>
    </row>
    <row r="26" spans="1:10" ht="12" customHeight="1" x14ac:dyDescent="0.25">
      <c r="A26" s="2" t="str">
        <f>"Feb "&amp;RIGHT(A6,4)+1</f>
        <v>Feb 2025</v>
      </c>
      <c r="B26" s="11">
        <v>23199240.335299999</v>
      </c>
      <c r="C26" s="11">
        <v>7765829.3552000001</v>
      </c>
      <c r="D26" s="11" t="s">
        <v>422</v>
      </c>
      <c r="E26" s="11" t="s">
        <v>422</v>
      </c>
      <c r="F26" s="11" t="s">
        <v>422</v>
      </c>
      <c r="G26" s="11">
        <v>7765829.3552000001</v>
      </c>
      <c r="H26" s="11" t="str">
        <f t="shared" si="1"/>
        <v>--</v>
      </c>
      <c r="I26" s="11">
        <v>7765829.3552000001</v>
      </c>
      <c r="J26" s="11" t="s">
        <v>422</v>
      </c>
    </row>
    <row r="27" spans="1:10" ht="12" customHeight="1" x14ac:dyDescent="0.25">
      <c r="A27" s="2" t="str">
        <f>"Mar "&amp;RIGHT(A6,4)+1</f>
        <v>Mar 2025</v>
      </c>
      <c r="B27" s="11">
        <v>23931240.005399998</v>
      </c>
      <c r="C27" s="11">
        <v>8148537.4523</v>
      </c>
      <c r="D27" s="11" t="s">
        <v>422</v>
      </c>
      <c r="E27" s="11" t="s">
        <v>422</v>
      </c>
      <c r="F27" s="11" t="s">
        <v>422</v>
      </c>
      <c r="G27" s="11">
        <v>8148537.4523</v>
      </c>
      <c r="H27" s="11" t="str">
        <f t="shared" si="1"/>
        <v>--</v>
      </c>
      <c r="I27" s="11">
        <v>8148537.4523</v>
      </c>
      <c r="J27" s="11" t="s">
        <v>422</v>
      </c>
    </row>
    <row r="28" spans="1:10" ht="12" customHeight="1" x14ac:dyDescent="0.25">
      <c r="A28" s="2" t="str">
        <f>"Apr "&amp;RIGHT(A6,4)+1</f>
        <v>Apr 2025</v>
      </c>
      <c r="B28" s="11">
        <v>23467497.645500001</v>
      </c>
      <c r="C28" s="11">
        <v>8369573.6047</v>
      </c>
      <c r="D28" s="11">
        <v>104687.7</v>
      </c>
      <c r="E28" s="11">
        <v>0</v>
      </c>
      <c r="F28" s="11">
        <v>104687.7</v>
      </c>
      <c r="G28" s="11">
        <v>8474261.3047000002</v>
      </c>
      <c r="H28" s="11">
        <f t="shared" si="1"/>
        <v>0</v>
      </c>
      <c r="I28" s="11">
        <v>8474261.3047000002</v>
      </c>
      <c r="J28" s="11" t="s">
        <v>422</v>
      </c>
    </row>
    <row r="29" spans="1:10" ht="12" customHeight="1" x14ac:dyDescent="0.25">
      <c r="A29" s="2" t="str">
        <f>"May "&amp;RIGHT(A6,4)+1</f>
        <v>May 2025</v>
      </c>
      <c r="B29" s="11">
        <v>23530733.575599998</v>
      </c>
      <c r="C29" s="11">
        <v>8531597.7958000004</v>
      </c>
      <c r="D29" s="11" t="s">
        <v>422</v>
      </c>
      <c r="E29" s="11" t="s">
        <v>422</v>
      </c>
      <c r="F29" s="11" t="s">
        <v>422</v>
      </c>
      <c r="G29" s="11">
        <v>8531597.7958000004</v>
      </c>
      <c r="H29" s="11" t="str">
        <f t="shared" si="1"/>
        <v>--</v>
      </c>
      <c r="I29" s="11">
        <v>8531597.7958000004</v>
      </c>
      <c r="J29" s="11" t="s">
        <v>422</v>
      </c>
    </row>
    <row r="30" spans="1:10" ht="12" customHeight="1" x14ac:dyDescent="0.25">
      <c r="A30" s="2" t="str">
        <f>"Jun "&amp;RIGHT(A6,4)+1</f>
        <v>Jun 2025</v>
      </c>
      <c r="B30" s="11">
        <v>23163139.802099999</v>
      </c>
      <c r="C30" s="11">
        <v>8528824.7321000006</v>
      </c>
      <c r="D30" s="11" t="s">
        <v>422</v>
      </c>
      <c r="E30" s="11" t="s">
        <v>422</v>
      </c>
      <c r="F30" s="11" t="s">
        <v>422</v>
      </c>
      <c r="G30" s="11">
        <v>8528824.7321000006</v>
      </c>
      <c r="H30" s="11" t="str">
        <f t="shared" si="1"/>
        <v>--</v>
      </c>
      <c r="I30" s="11">
        <v>8528824.7321000006</v>
      </c>
      <c r="J30" s="11" t="s">
        <v>422</v>
      </c>
    </row>
    <row r="31" spans="1:10" ht="12" customHeight="1" x14ac:dyDescent="0.25">
      <c r="A31" s="2" t="str">
        <f>"Jul "&amp;RIGHT(A6,4)+1</f>
        <v>Jul 2025</v>
      </c>
      <c r="B31" s="11">
        <v>23425509.7663</v>
      </c>
      <c r="C31" s="11">
        <v>9014045.6488000005</v>
      </c>
      <c r="D31" s="11">
        <v>1966920.83</v>
      </c>
      <c r="E31" s="11">
        <v>0</v>
      </c>
      <c r="F31" s="11">
        <v>1966920.83</v>
      </c>
      <c r="G31" s="11">
        <v>10980966.478800001</v>
      </c>
      <c r="H31" s="11">
        <f t="shared" si="1"/>
        <v>0</v>
      </c>
      <c r="I31" s="11">
        <v>10980966.478800001</v>
      </c>
      <c r="J31" s="11" t="s">
        <v>422</v>
      </c>
    </row>
    <row r="32" spans="1:10" ht="12" customHeight="1" x14ac:dyDescent="0.25">
      <c r="A32" s="2" t="str">
        <f>"Aug "&amp;RIGHT(A6,4)+1</f>
        <v>Aug 2025</v>
      </c>
      <c r="B32" s="11">
        <v>22694676.360599998</v>
      </c>
      <c r="C32" s="11">
        <v>9007771.1186999995</v>
      </c>
      <c r="D32" s="11">
        <v>24052.42</v>
      </c>
      <c r="E32" s="11">
        <v>0</v>
      </c>
      <c r="F32" s="11">
        <v>24052.42</v>
      </c>
      <c r="G32" s="11">
        <v>9031823.5386999995</v>
      </c>
      <c r="H32" s="11">
        <f t="shared" si="1"/>
        <v>0</v>
      </c>
      <c r="I32" s="11">
        <v>9031823.5386999995</v>
      </c>
      <c r="J32" s="11" t="s">
        <v>422</v>
      </c>
    </row>
    <row r="33" spans="1:10" ht="12" customHeight="1" x14ac:dyDescent="0.25">
      <c r="A33" s="2" t="str">
        <f>"Sep "&amp;RIGHT(A6,4)+1</f>
        <v>Sep 2025</v>
      </c>
      <c r="B33" s="11">
        <v>23339818.265900001</v>
      </c>
      <c r="C33" s="11">
        <v>9386750.3476</v>
      </c>
      <c r="D33" s="11">
        <v>116319.53</v>
      </c>
      <c r="E33" s="11">
        <v>0</v>
      </c>
      <c r="F33" s="11">
        <v>116319.53</v>
      </c>
      <c r="G33" s="11">
        <v>9503069.8775999993</v>
      </c>
      <c r="H33" s="11">
        <f t="shared" si="1"/>
        <v>0</v>
      </c>
      <c r="I33" s="11">
        <v>9503069.8775999993</v>
      </c>
      <c r="J33" s="11" t="s">
        <v>422</v>
      </c>
    </row>
    <row r="34" spans="1:10" ht="12" customHeight="1" x14ac:dyDescent="0.25">
      <c r="A34" s="12" t="s">
        <v>55</v>
      </c>
      <c r="B34" s="13">
        <v>279984553.4242</v>
      </c>
      <c r="C34" s="13">
        <v>100355933.98909999</v>
      </c>
      <c r="D34" s="13">
        <v>2211980.48</v>
      </c>
      <c r="E34" s="13">
        <v>0</v>
      </c>
      <c r="F34" s="13">
        <v>2211980.48</v>
      </c>
      <c r="G34" s="13">
        <v>102567914.4691</v>
      </c>
      <c r="H34" s="13">
        <f t="shared" si="1"/>
        <v>0</v>
      </c>
      <c r="I34" s="13">
        <v>102567914.4691</v>
      </c>
      <c r="J34" s="13" t="s">
        <v>422</v>
      </c>
    </row>
    <row r="35" spans="1:10" ht="12" customHeight="1" x14ac:dyDescent="0.25">
      <c r="A35" s="14" t="str">
        <f>"Total "&amp;MID(A20,7,LEN(A20)-13)&amp;" Months"</f>
        <v>Total 12 Months</v>
      </c>
      <c r="B35" s="15">
        <v>279984553.4242</v>
      </c>
      <c r="C35" s="15">
        <v>100355933.98909999</v>
      </c>
      <c r="D35" s="15">
        <v>2211980.48</v>
      </c>
      <c r="E35" s="15">
        <v>0</v>
      </c>
      <c r="F35" s="15">
        <v>2211980.48</v>
      </c>
      <c r="G35" s="15">
        <v>102567914.4691</v>
      </c>
      <c r="H35" s="15">
        <f t="shared" si="1"/>
        <v>0</v>
      </c>
      <c r="I35" s="15">
        <v>102567914.4691</v>
      </c>
      <c r="J35" s="15" t="s">
        <v>422</v>
      </c>
    </row>
    <row r="36" spans="1:10" ht="12" customHeight="1" x14ac:dyDescent="0.25">
      <c r="A36" s="89"/>
      <c r="B36" s="89"/>
      <c r="C36" s="89"/>
      <c r="D36" s="89"/>
      <c r="E36" s="89"/>
      <c r="F36" s="89"/>
      <c r="G36" s="89"/>
      <c r="H36" s="89"/>
      <c r="I36" s="89"/>
      <c r="J36" s="89"/>
    </row>
    <row r="37" spans="1:10" ht="70" customHeight="1" x14ac:dyDescent="0.25">
      <c r="A37" s="91" t="s">
        <v>390</v>
      </c>
      <c r="B37" s="91"/>
      <c r="C37" s="91"/>
      <c r="D37" s="91"/>
      <c r="E37" s="91"/>
      <c r="F37" s="91"/>
      <c r="G37" s="91"/>
      <c r="H37" s="91"/>
      <c r="I37" s="91"/>
      <c r="J37" s="91"/>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5" x14ac:dyDescent="0.25"/>
  <cols>
    <col min="1" max="1" width="12.1796875" customWidth="1"/>
    <col min="2" max="9" width="11.453125" customWidth="1"/>
  </cols>
  <sheetData>
    <row r="1" spans="1:9" ht="12" customHeight="1" x14ac:dyDescent="0.25">
      <c r="A1" s="96" t="s">
        <v>427</v>
      </c>
      <c r="B1" s="96"/>
      <c r="C1" s="96"/>
      <c r="D1" s="96"/>
      <c r="E1" s="96"/>
      <c r="F1" s="96"/>
      <c r="G1" s="96"/>
      <c r="H1" s="96"/>
      <c r="I1" s="83">
        <v>46003</v>
      </c>
    </row>
    <row r="2" spans="1:9" ht="12" customHeight="1" x14ac:dyDescent="0.25">
      <c r="A2" s="98" t="s">
        <v>166</v>
      </c>
      <c r="B2" s="98"/>
      <c r="C2" s="98"/>
      <c r="D2" s="98"/>
      <c r="E2" s="98"/>
      <c r="F2" s="98"/>
      <c r="G2" s="98"/>
      <c r="H2" s="98"/>
      <c r="I2" s="1"/>
    </row>
    <row r="3" spans="1:9" ht="24" customHeight="1" x14ac:dyDescent="0.25">
      <c r="A3" s="100" t="s">
        <v>50</v>
      </c>
      <c r="B3" s="92" t="s">
        <v>240</v>
      </c>
      <c r="C3" s="95" t="s">
        <v>167</v>
      </c>
      <c r="D3" s="95"/>
      <c r="E3" s="93"/>
      <c r="F3" s="95" t="s">
        <v>239</v>
      </c>
      <c r="G3" s="95"/>
      <c r="H3" s="93"/>
      <c r="I3" s="94" t="s">
        <v>241</v>
      </c>
    </row>
    <row r="4" spans="1:9" ht="24" customHeight="1" x14ac:dyDescent="0.25">
      <c r="A4" s="101"/>
      <c r="B4" s="93"/>
      <c r="C4" s="10" t="s">
        <v>154</v>
      </c>
      <c r="D4" s="10" t="s">
        <v>162</v>
      </c>
      <c r="E4" s="10" t="s">
        <v>55</v>
      </c>
      <c r="F4" s="10" t="s">
        <v>141</v>
      </c>
      <c r="G4" s="10" t="s">
        <v>168</v>
      </c>
      <c r="H4" s="10" t="s">
        <v>55</v>
      </c>
      <c r="I4" s="95"/>
    </row>
    <row r="5" spans="1:9" ht="12" customHeight="1" x14ac:dyDescent="0.25">
      <c r="A5" s="1"/>
      <c r="B5" s="89" t="str">
        <f>REPT("-",88)&amp;" Dollars "&amp;REPT("-",148)</f>
        <v>---------------------------------------------------------------------------------------- Dollars ----------------------------------------------------------------------------------------------------------------------------------------------------</v>
      </c>
      <c r="C5" s="89"/>
      <c r="D5" s="89"/>
      <c r="E5" s="89"/>
      <c r="F5" s="89"/>
      <c r="G5" s="89"/>
      <c r="H5" s="89"/>
      <c r="I5" s="89"/>
    </row>
    <row r="6" spans="1:9" ht="12" customHeight="1" x14ac:dyDescent="0.25">
      <c r="A6" s="3" t="s">
        <v>423</v>
      </c>
    </row>
    <row r="7" spans="1:9" ht="12" customHeight="1" x14ac:dyDescent="0.25">
      <c r="A7" s="2" t="str">
        <f>"Oct "&amp;RIGHT(A6,4)-1</f>
        <v>Oct 2023</v>
      </c>
      <c r="B7" s="11" t="s">
        <v>422</v>
      </c>
      <c r="C7" s="11">
        <v>228529382.8231</v>
      </c>
      <c r="D7" s="11">
        <v>1705574.0649999999</v>
      </c>
      <c r="E7" s="11">
        <v>230234956.8881</v>
      </c>
      <c r="F7" s="11" t="s">
        <v>422</v>
      </c>
      <c r="G7" s="11" t="s">
        <v>422</v>
      </c>
      <c r="H7" s="11" t="s">
        <v>422</v>
      </c>
      <c r="I7" s="11">
        <v>230234956.8881</v>
      </c>
    </row>
    <row r="8" spans="1:9" ht="12" customHeight="1" x14ac:dyDescent="0.25">
      <c r="A8" s="2" t="str">
        <f>"Nov "&amp;RIGHT(A6,4)-1</f>
        <v>Nov 2023</v>
      </c>
      <c r="B8" s="11" t="s">
        <v>422</v>
      </c>
      <c r="C8" s="11">
        <v>187192059.07780001</v>
      </c>
      <c r="D8" s="11">
        <v>1535626.04</v>
      </c>
      <c r="E8" s="11">
        <v>188727685.1178</v>
      </c>
      <c r="F8" s="11" t="s">
        <v>422</v>
      </c>
      <c r="G8" s="11" t="s">
        <v>422</v>
      </c>
      <c r="H8" s="11" t="s">
        <v>422</v>
      </c>
      <c r="I8" s="11">
        <v>188727685.1178</v>
      </c>
    </row>
    <row r="9" spans="1:9" ht="12" customHeight="1" x14ac:dyDescent="0.25">
      <c r="A9" s="2" t="str">
        <f>"Dec "&amp;RIGHT(A6,4)-1</f>
        <v>Dec 2023</v>
      </c>
      <c r="B9" s="11" t="s">
        <v>422</v>
      </c>
      <c r="C9" s="11">
        <v>153723574.6807</v>
      </c>
      <c r="D9" s="11">
        <v>44047637.590000004</v>
      </c>
      <c r="E9" s="11">
        <v>197771212.27070001</v>
      </c>
      <c r="F9" s="11" t="s">
        <v>422</v>
      </c>
      <c r="G9" s="11" t="s">
        <v>422</v>
      </c>
      <c r="H9" s="11" t="s">
        <v>422</v>
      </c>
      <c r="I9" s="11">
        <v>197771212.27070001</v>
      </c>
    </row>
    <row r="10" spans="1:9" ht="12" customHeight="1" x14ac:dyDescent="0.25">
      <c r="A10" s="2" t="str">
        <f>"Jan "&amp;RIGHT(A6,4)</f>
        <v>Jan 2024</v>
      </c>
      <c r="B10" s="11" t="s">
        <v>422</v>
      </c>
      <c r="C10" s="11">
        <v>198659441.44639999</v>
      </c>
      <c r="D10" s="11">
        <v>1318528.165</v>
      </c>
      <c r="E10" s="11">
        <v>199977969.61140001</v>
      </c>
      <c r="F10" s="11" t="s">
        <v>422</v>
      </c>
      <c r="G10" s="11" t="s">
        <v>422</v>
      </c>
      <c r="H10" s="11" t="s">
        <v>422</v>
      </c>
      <c r="I10" s="11">
        <v>199977969.61140001</v>
      </c>
    </row>
    <row r="11" spans="1:9" ht="12" customHeight="1" x14ac:dyDescent="0.25">
      <c r="A11" s="2" t="str">
        <f>"Feb "&amp;RIGHT(A6,4)</f>
        <v>Feb 2024</v>
      </c>
      <c r="B11" s="11" t="s">
        <v>422</v>
      </c>
      <c r="C11" s="11">
        <v>152125641.22799999</v>
      </c>
      <c r="D11" s="11">
        <v>1592352.77</v>
      </c>
      <c r="E11" s="11">
        <v>153717993.998</v>
      </c>
      <c r="F11" s="11" t="s">
        <v>422</v>
      </c>
      <c r="G11" s="11" t="s">
        <v>422</v>
      </c>
      <c r="H11" s="11" t="s">
        <v>422</v>
      </c>
      <c r="I11" s="11">
        <v>153717993.998</v>
      </c>
    </row>
    <row r="12" spans="1:9" ht="12" customHeight="1" x14ac:dyDescent="0.25">
      <c r="A12" s="2" t="str">
        <f>"Mar "&amp;RIGHT(A6,4)</f>
        <v>Mar 2024</v>
      </c>
      <c r="B12" s="11" t="s">
        <v>422</v>
      </c>
      <c r="C12" s="11">
        <v>142174418.7674</v>
      </c>
      <c r="D12" s="11">
        <v>39740818.119999997</v>
      </c>
      <c r="E12" s="11">
        <v>181915236.8874</v>
      </c>
      <c r="F12" s="11" t="s">
        <v>422</v>
      </c>
      <c r="G12" s="11" t="s">
        <v>422</v>
      </c>
      <c r="H12" s="11" t="s">
        <v>422</v>
      </c>
      <c r="I12" s="11">
        <v>181915236.8874</v>
      </c>
    </row>
    <row r="13" spans="1:9" ht="12" customHeight="1" x14ac:dyDescent="0.25">
      <c r="A13" s="2" t="str">
        <f>"Apr "&amp;RIGHT(A6,4)</f>
        <v>Apr 2024</v>
      </c>
      <c r="B13" s="11" t="s">
        <v>422</v>
      </c>
      <c r="C13" s="11">
        <v>105372325.2855</v>
      </c>
      <c r="D13" s="11">
        <v>1763056.585</v>
      </c>
      <c r="E13" s="11">
        <v>107135381.8705</v>
      </c>
      <c r="F13" s="11" t="s">
        <v>422</v>
      </c>
      <c r="G13" s="11" t="s">
        <v>422</v>
      </c>
      <c r="H13" s="11" t="s">
        <v>422</v>
      </c>
      <c r="I13" s="11">
        <v>107135381.8705</v>
      </c>
    </row>
    <row r="14" spans="1:9" ht="12" customHeight="1" x14ac:dyDescent="0.25">
      <c r="A14" s="2" t="str">
        <f>"May "&amp;RIGHT(A6,4)</f>
        <v>May 2024</v>
      </c>
      <c r="B14" s="11" t="s">
        <v>422</v>
      </c>
      <c r="C14" s="11">
        <v>64848484.873800002</v>
      </c>
      <c r="D14" s="11">
        <v>1231547.71</v>
      </c>
      <c r="E14" s="11">
        <v>66080032.583800003</v>
      </c>
      <c r="F14" s="11" t="s">
        <v>422</v>
      </c>
      <c r="G14" s="11" t="s">
        <v>422</v>
      </c>
      <c r="H14" s="11" t="s">
        <v>422</v>
      </c>
      <c r="I14" s="11">
        <v>66080032.583800003</v>
      </c>
    </row>
    <row r="15" spans="1:9" ht="12" customHeight="1" x14ac:dyDescent="0.25">
      <c r="A15" s="2" t="str">
        <f>"Jun "&amp;RIGHT(A6,4)</f>
        <v>Jun 2024</v>
      </c>
      <c r="B15" s="11" t="s">
        <v>422</v>
      </c>
      <c r="C15" s="11">
        <v>68950379.481000006</v>
      </c>
      <c r="D15" s="11">
        <v>53029561.689999998</v>
      </c>
      <c r="E15" s="11">
        <v>121979941.171</v>
      </c>
      <c r="F15" s="11" t="s">
        <v>422</v>
      </c>
      <c r="G15" s="11" t="s">
        <v>422</v>
      </c>
      <c r="H15" s="11" t="s">
        <v>422</v>
      </c>
      <c r="I15" s="11">
        <v>121979941.171</v>
      </c>
    </row>
    <row r="16" spans="1:9" ht="12" customHeight="1" x14ac:dyDescent="0.25">
      <c r="A16" s="2" t="str">
        <f>"Jul "&amp;RIGHT(A6,4)</f>
        <v>Jul 2024</v>
      </c>
      <c r="B16" s="11" t="s">
        <v>422</v>
      </c>
      <c r="C16" s="11">
        <v>186045190.63820001</v>
      </c>
      <c r="D16" s="11">
        <v>8535.6</v>
      </c>
      <c r="E16" s="11">
        <v>186053726.23820001</v>
      </c>
      <c r="F16" s="11" t="s">
        <v>422</v>
      </c>
      <c r="G16" s="11" t="s">
        <v>422</v>
      </c>
      <c r="H16" s="11" t="s">
        <v>422</v>
      </c>
      <c r="I16" s="11">
        <v>186053726.23820001</v>
      </c>
    </row>
    <row r="17" spans="1:9" ht="12" customHeight="1" x14ac:dyDescent="0.25">
      <c r="A17" s="2" t="str">
        <f>"Aug "&amp;RIGHT(A6,4)</f>
        <v>Aug 2024</v>
      </c>
      <c r="B17" s="11" t="s">
        <v>422</v>
      </c>
      <c r="C17" s="11">
        <v>223990243.8443</v>
      </c>
      <c r="D17" s="11">
        <v>1062660</v>
      </c>
      <c r="E17" s="11">
        <v>225052903.8443</v>
      </c>
      <c r="F17" s="11" t="s">
        <v>422</v>
      </c>
      <c r="G17" s="11" t="s">
        <v>422</v>
      </c>
      <c r="H17" s="11" t="s">
        <v>422</v>
      </c>
      <c r="I17" s="11">
        <v>225052903.8443</v>
      </c>
    </row>
    <row r="18" spans="1:9" ht="12" customHeight="1" x14ac:dyDescent="0.25">
      <c r="A18" s="2" t="str">
        <f>"Sep "&amp;RIGHT(A6,4)</f>
        <v>Sep 2024</v>
      </c>
      <c r="B18" s="11" t="s">
        <v>422</v>
      </c>
      <c r="C18" s="11">
        <v>208543295.97929999</v>
      </c>
      <c r="D18" s="11">
        <v>48924334.200000003</v>
      </c>
      <c r="E18" s="11">
        <v>257467630.17930001</v>
      </c>
      <c r="F18" s="11" t="s">
        <v>422</v>
      </c>
      <c r="G18" s="11" t="s">
        <v>422</v>
      </c>
      <c r="H18" s="11" t="s">
        <v>422</v>
      </c>
      <c r="I18" s="11">
        <v>257467630.17930001</v>
      </c>
    </row>
    <row r="19" spans="1:9" ht="12" customHeight="1" x14ac:dyDescent="0.25">
      <c r="A19" s="12" t="s">
        <v>55</v>
      </c>
      <c r="B19" s="13" t="s">
        <v>422</v>
      </c>
      <c r="C19" s="13">
        <v>1920154438.1255</v>
      </c>
      <c r="D19" s="13">
        <v>195960232.535</v>
      </c>
      <c r="E19" s="13">
        <v>2116114670.6605</v>
      </c>
      <c r="F19" s="13" t="s">
        <v>422</v>
      </c>
      <c r="G19" s="13" t="s">
        <v>422</v>
      </c>
      <c r="H19" s="13" t="s">
        <v>422</v>
      </c>
      <c r="I19" s="13">
        <v>2116114670.6605</v>
      </c>
    </row>
    <row r="20" spans="1:9" ht="12" customHeight="1" x14ac:dyDescent="0.25">
      <c r="A20" s="14" t="s">
        <v>424</v>
      </c>
      <c r="B20" s="15" t="s">
        <v>422</v>
      </c>
      <c r="C20" s="15">
        <v>1920154438.1255</v>
      </c>
      <c r="D20" s="15">
        <v>195960232.535</v>
      </c>
      <c r="E20" s="15">
        <v>2116114670.6605</v>
      </c>
      <c r="F20" s="15" t="s">
        <v>422</v>
      </c>
      <c r="G20" s="15" t="s">
        <v>422</v>
      </c>
      <c r="H20" s="15" t="s">
        <v>422</v>
      </c>
      <c r="I20" s="15">
        <v>2116114670.6605</v>
      </c>
    </row>
    <row r="21" spans="1:9" ht="12" customHeight="1" x14ac:dyDescent="0.25">
      <c r="A21" s="3" t="str">
        <f>"FY "&amp;RIGHT(A6,4)+1</f>
        <v>FY 2025</v>
      </c>
    </row>
    <row r="22" spans="1:9" ht="12" customHeight="1" x14ac:dyDescent="0.25">
      <c r="A22" s="2" t="str">
        <f>"Oct "&amp;RIGHT(A6,4)</f>
        <v>Oct 2024</v>
      </c>
      <c r="B22" s="11" t="s">
        <v>422</v>
      </c>
      <c r="C22" s="11">
        <v>257009185.87349999</v>
      </c>
      <c r="D22" s="11">
        <v>1807062.3</v>
      </c>
      <c r="E22" s="11">
        <v>258816248.1735</v>
      </c>
      <c r="F22" s="11" t="s">
        <v>422</v>
      </c>
      <c r="G22" s="11" t="s">
        <v>422</v>
      </c>
      <c r="H22" s="11" t="s">
        <v>422</v>
      </c>
      <c r="I22" s="11">
        <v>258816248.1735</v>
      </c>
    </row>
    <row r="23" spans="1:9" ht="12" customHeight="1" x14ac:dyDescent="0.25">
      <c r="A23" s="2" t="str">
        <f>"Nov "&amp;RIGHT(A6,4)</f>
        <v>Nov 2024</v>
      </c>
      <c r="B23" s="11" t="s">
        <v>422</v>
      </c>
      <c r="C23" s="11">
        <v>196344515.1505</v>
      </c>
      <c r="D23" s="11">
        <v>1427762.7</v>
      </c>
      <c r="E23" s="11">
        <v>197772277.85049999</v>
      </c>
      <c r="F23" s="11" t="s">
        <v>422</v>
      </c>
      <c r="G23" s="11" t="s">
        <v>422</v>
      </c>
      <c r="H23" s="11" t="s">
        <v>422</v>
      </c>
      <c r="I23" s="11">
        <v>197772277.85049999</v>
      </c>
    </row>
    <row r="24" spans="1:9" ht="12" customHeight="1" x14ac:dyDescent="0.25">
      <c r="A24" s="2" t="str">
        <f>"Dec "&amp;RIGHT(A6,4)</f>
        <v>Dec 2024</v>
      </c>
      <c r="B24" s="11" t="s">
        <v>422</v>
      </c>
      <c r="C24" s="11">
        <v>160886149.19139999</v>
      </c>
      <c r="D24" s="11">
        <v>35362873.299999997</v>
      </c>
      <c r="E24" s="11">
        <v>196249022.4914</v>
      </c>
      <c r="F24" s="11" t="s">
        <v>422</v>
      </c>
      <c r="G24" s="11" t="s">
        <v>422</v>
      </c>
      <c r="H24" s="11" t="s">
        <v>422</v>
      </c>
      <c r="I24" s="11">
        <v>196249022.4914</v>
      </c>
    </row>
    <row r="25" spans="1:9" ht="12" customHeight="1" x14ac:dyDescent="0.25">
      <c r="A25" s="2" t="str">
        <f>"Jan "&amp;RIGHT(A6,4)+1</f>
        <v>Jan 2025</v>
      </c>
      <c r="B25" s="11" t="s">
        <v>422</v>
      </c>
      <c r="C25" s="11">
        <v>198057223.74599999</v>
      </c>
      <c r="D25" s="11">
        <v>1324603.8</v>
      </c>
      <c r="E25" s="11">
        <v>199381827.546</v>
      </c>
      <c r="F25" s="11" t="s">
        <v>422</v>
      </c>
      <c r="G25" s="11" t="s">
        <v>422</v>
      </c>
      <c r="H25" s="11" t="s">
        <v>422</v>
      </c>
      <c r="I25" s="11">
        <v>199381827.546</v>
      </c>
    </row>
    <row r="26" spans="1:9" ht="12" customHeight="1" x14ac:dyDescent="0.25">
      <c r="A26" s="2" t="str">
        <f>"Feb "&amp;RIGHT(A6,4)+1</f>
        <v>Feb 2025</v>
      </c>
      <c r="B26" s="11" t="s">
        <v>422</v>
      </c>
      <c r="C26" s="11">
        <v>167054959.8105</v>
      </c>
      <c r="D26" s="11">
        <v>1099725.3</v>
      </c>
      <c r="E26" s="11">
        <v>168154685.11050001</v>
      </c>
      <c r="F26" s="11" t="s">
        <v>422</v>
      </c>
      <c r="G26" s="11" t="s">
        <v>422</v>
      </c>
      <c r="H26" s="11" t="s">
        <v>422</v>
      </c>
      <c r="I26" s="11">
        <v>168154685.11050001</v>
      </c>
    </row>
    <row r="27" spans="1:9" ht="12" customHeight="1" x14ac:dyDescent="0.25">
      <c r="A27" s="2" t="str">
        <f>"Mar "&amp;RIGHT(A6,4)+1</f>
        <v>Mar 2025</v>
      </c>
      <c r="B27" s="11" t="s">
        <v>422</v>
      </c>
      <c r="C27" s="11">
        <v>151741924.52770001</v>
      </c>
      <c r="D27" s="11">
        <v>46397379.100000001</v>
      </c>
      <c r="E27" s="11">
        <v>198139303.6277</v>
      </c>
      <c r="F27" s="11" t="s">
        <v>422</v>
      </c>
      <c r="G27" s="11" t="s">
        <v>422</v>
      </c>
      <c r="H27" s="11" t="s">
        <v>422</v>
      </c>
      <c r="I27" s="11">
        <v>198139303.6277</v>
      </c>
    </row>
    <row r="28" spans="1:9" ht="12" customHeight="1" x14ac:dyDescent="0.25">
      <c r="A28" s="2" t="str">
        <f>"Apr "&amp;RIGHT(A6,4)+1</f>
        <v>Apr 2025</v>
      </c>
      <c r="B28" s="11" t="s">
        <v>422</v>
      </c>
      <c r="C28" s="11">
        <v>114930536.3202</v>
      </c>
      <c r="D28" s="11">
        <v>1673515.8</v>
      </c>
      <c r="E28" s="11">
        <v>116604052.12019999</v>
      </c>
      <c r="F28" s="11" t="s">
        <v>422</v>
      </c>
      <c r="G28" s="11" t="s">
        <v>422</v>
      </c>
      <c r="H28" s="11" t="s">
        <v>422</v>
      </c>
      <c r="I28" s="11">
        <v>116604052.12019999</v>
      </c>
    </row>
    <row r="29" spans="1:9" ht="12" customHeight="1" x14ac:dyDescent="0.25">
      <c r="A29" s="2" t="str">
        <f>"May "&amp;RIGHT(A6,4)+1</f>
        <v>May 2025</v>
      </c>
      <c r="B29" s="11" t="s">
        <v>422</v>
      </c>
      <c r="C29" s="11">
        <v>83907321.061399996</v>
      </c>
      <c r="D29" s="11">
        <v>1174683.8999999999</v>
      </c>
      <c r="E29" s="11">
        <v>85082004.961400002</v>
      </c>
      <c r="F29" s="11" t="s">
        <v>422</v>
      </c>
      <c r="G29" s="11" t="s">
        <v>422</v>
      </c>
      <c r="H29" s="11" t="s">
        <v>422</v>
      </c>
      <c r="I29" s="11">
        <v>85082004.961400002</v>
      </c>
    </row>
    <row r="30" spans="1:9" ht="12" customHeight="1" x14ac:dyDescent="0.25">
      <c r="A30" s="2" t="str">
        <f>"Jun "&amp;RIGHT(A6,4)+1</f>
        <v>Jun 2025</v>
      </c>
      <c r="B30" s="11" t="s">
        <v>422</v>
      </c>
      <c r="C30" s="11">
        <v>63158259.434199996</v>
      </c>
      <c r="D30" s="11">
        <v>51131755.899999999</v>
      </c>
      <c r="E30" s="11">
        <v>114290015.33419999</v>
      </c>
      <c r="F30" s="11" t="s">
        <v>422</v>
      </c>
      <c r="G30" s="11" t="s">
        <v>422</v>
      </c>
      <c r="H30" s="11" t="s">
        <v>422</v>
      </c>
      <c r="I30" s="11">
        <v>114290015.33419999</v>
      </c>
    </row>
    <row r="31" spans="1:9" ht="12" customHeight="1" x14ac:dyDescent="0.25">
      <c r="A31" s="2" t="str">
        <f>"Jul "&amp;RIGHT(A6,4)+1</f>
        <v>Jul 2025</v>
      </c>
      <c r="B31" s="11" t="s">
        <v>422</v>
      </c>
      <c r="C31" s="11">
        <v>212370037.4551</v>
      </c>
      <c r="D31" s="11">
        <v>4954.1149999999998</v>
      </c>
      <c r="E31" s="11">
        <v>212374991.57010001</v>
      </c>
      <c r="F31" s="11" t="s">
        <v>422</v>
      </c>
      <c r="G31" s="11" t="s">
        <v>422</v>
      </c>
      <c r="H31" s="11" t="s">
        <v>422</v>
      </c>
      <c r="I31" s="11">
        <v>212374991.57010001</v>
      </c>
    </row>
    <row r="32" spans="1:9" ht="12" customHeight="1" x14ac:dyDescent="0.25">
      <c r="A32" s="2" t="str">
        <f>"Aug "&amp;RIGHT(A6,4)+1</f>
        <v>Aug 2025</v>
      </c>
      <c r="B32" s="11" t="s">
        <v>422</v>
      </c>
      <c r="C32" s="11">
        <v>224863792.69929999</v>
      </c>
      <c r="D32" s="11">
        <v>991878.3</v>
      </c>
      <c r="E32" s="11">
        <v>225855670.9993</v>
      </c>
      <c r="F32" s="11" t="s">
        <v>422</v>
      </c>
      <c r="G32" s="11" t="s">
        <v>422</v>
      </c>
      <c r="H32" s="11" t="s">
        <v>422</v>
      </c>
      <c r="I32" s="11">
        <v>225855670.9993</v>
      </c>
    </row>
    <row r="33" spans="1:9" ht="12" customHeight="1" x14ac:dyDescent="0.25">
      <c r="A33" s="2" t="str">
        <f>"Sep "&amp;RIGHT(A6,4)+1</f>
        <v>Sep 2025</v>
      </c>
      <c r="B33" s="11" t="s">
        <v>422</v>
      </c>
      <c r="C33" s="11">
        <v>204160760.19350001</v>
      </c>
      <c r="D33" s="11">
        <v>42750820.509999998</v>
      </c>
      <c r="E33" s="11">
        <v>246911580.7035</v>
      </c>
      <c r="F33" s="11" t="s">
        <v>422</v>
      </c>
      <c r="G33" s="11" t="s">
        <v>422</v>
      </c>
      <c r="H33" s="11" t="s">
        <v>422</v>
      </c>
      <c r="I33" s="11">
        <v>246911580.7035</v>
      </c>
    </row>
    <row r="34" spans="1:9" ht="12" customHeight="1" x14ac:dyDescent="0.25">
      <c r="A34" s="12" t="s">
        <v>55</v>
      </c>
      <c r="B34" s="13" t="s">
        <v>422</v>
      </c>
      <c r="C34" s="13">
        <v>2034484665.4633</v>
      </c>
      <c r="D34" s="13">
        <v>185147015.02500001</v>
      </c>
      <c r="E34" s="13">
        <v>2219631680.4882998</v>
      </c>
      <c r="F34" s="13" t="s">
        <v>422</v>
      </c>
      <c r="G34" s="13" t="s">
        <v>422</v>
      </c>
      <c r="H34" s="13" t="s">
        <v>422</v>
      </c>
      <c r="I34" s="13">
        <v>2219631680.4882998</v>
      </c>
    </row>
    <row r="35" spans="1:9" ht="12" customHeight="1" x14ac:dyDescent="0.25">
      <c r="A35" s="14" t="str">
        <f>"Total "&amp;MID(A20,7,LEN(A20)-13)&amp;" Months"</f>
        <v>Total 12 Months</v>
      </c>
      <c r="B35" s="15" t="s">
        <v>422</v>
      </c>
      <c r="C35" s="15">
        <v>2034484665.4633</v>
      </c>
      <c r="D35" s="15">
        <v>185147015.02500001</v>
      </c>
      <c r="E35" s="15">
        <v>2219631680.4882998</v>
      </c>
      <c r="F35" s="15" t="s">
        <v>422</v>
      </c>
      <c r="G35" s="15" t="s">
        <v>422</v>
      </c>
      <c r="H35" s="15" t="s">
        <v>422</v>
      </c>
      <c r="I35" s="15">
        <v>2219631680.4882998</v>
      </c>
    </row>
    <row r="36" spans="1:9" ht="12" customHeight="1" x14ac:dyDescent="0.25">
      <c r="A36" s="89"/>
      <c r="B36" s="89"/>
      <c r="C36" s="89"/>
      <c r="D36" s="89"/>
      <c r="E36" s="89"/>
      <c r="F36" s="89"/>
      <c r="G36" s="89"/>
      <c r="H36" s="89"/>
      <c r="I36" s="89"/>
    </row>
    <row r="37" spans="1:9" ht="70" customHeight="1" x14ac:dyDescent="0.25">
      <c r="A37" s="91" t="s">
        <v>326</v>
      </c>
      <c r="B37" s="91"/>
      <c r="C37" s="91"/>
      <c r="D37" s="91"/>
      <c r="E37" s="91"/>
      <c r="F37" s="91"/>
      <c r="G37" s="91"/>
      <c r="H37" s="91"/>
      <c r="I37" s="91"/>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5" x14ac:dyDescent="0.25"/>
  <cols>
    <col min="1" max="1" width="12.1796875" customWidth="1"/>
    <col min="2" max="6" width="11.453125" customWidth="1"/>
    <col min="7" max="7" width="12.26953125" customWidth="1"/>
    <col min="8" max="8" width="12.1796875" customWidth="1"/>
  </cols>
  <sheetData>
    <row r="1" spans="1:8" ht="12" customHeight="1" x14ac:dyDescent="0.25">
      <c r="A1" s="96" t="s">
        <v>427</v>
      </c>
      <c r="B1" s="96"/>
      <c r="C1" s="96"/>
      <c r="D1" s="96"/>
      <c r="E1" s="96"/>
      <c r="F1" s="96"/>
      <c r="G1" s="96"/>
      <c r="H1" s="83">
        <v>46003</v>
      </c>
    </row>
    <row r="2" spans="1:8" ht="12" customHeight="1" x14ac:dyDescent="0.25">
      <c r="A2" s="98" t="s">
        <v>169</v>
      </c>
      <c r="B2" s="98"/>
      <c r="C2" s="98"/>
      <c r="D2" s="98"/>
      <c r="E2" s="98"/>
      <c r="F2" s="98"/>
      <c r="G2" s="98"/>
      <c r="H2" s="1"/>
    </row>
    <row r="3" spans="1:8" ht="24" customHeight="1" x14ac:dyDescent="0.25">
      <c r="A3" s="100" t="s">
        <v>50</v>
      </c>
      <c r="B3" s="95" t="s">
        <v>242</v>
      </c>
      <c r="C3" s="95"/>
      <c r="D3" s="95"/>
      <c r="E3" s="93"/>
      <c r="F3" s="92" t="s">
        <v>243</v>
      </c>
      <c r="G3" s="92" t="s">
        <v>244</v>
      </c>
      <c r="H3" s="94" t="s">
        <v>245</v>
      </c>
    </row>
    <row r="4" spans="1:8" ht="24" customHeight="1" x14ac:dyDescent="0.25">
      <c r="A4" s="101"/>
      <c r="B4" s="10" t="s">
        <v>170</v>
      </c>
      <c r="C4" s="10" t="s">
        <v>171</v>
      </c>
      <c r="D4" s="10" t="s">
        <v>135</v>
      </c>
      <c r="E4" s="10" t="s">
        <v>55</v>
      </c>
      <c r="F4" s="93"/>
      <c r="G4" s="93"/>
      <c r="H4" s="95"/>
    </row>
    <row r="5" spans="1:8" ht="12" customHeight="1" x14ac:dyDescent="0.25">
      <c r="A5" s="1"/>
      <c r="B5" s="89" t="str">
        <f>REPT("-",80)&amp;" Dollars "&amp;REPT("-",80)</f>
        <v>-------------------------------------------------------------------------------- Dollars --------------------------------------------------------------------------------</v>
      </c>
      <c r="C5" s="89"/>
      <c r="D5" s="89"/>
      <c r="E5" s="89"/>
      <c r="F5" s="89"/>
      <c r="G5" s="89"/>
      <c r="H5" s="89"/>
    </row>
    <row r="6" spans="1:8" ht="12" customHeight="1" x14ac:dyDescent="0.25">
      <c r="A6" s="3" t="s">
        <v>423</v>
      </c>
    </row>
    <row r="7" spans="1:8" ht="12" customHeight="1" x14ac:dyDescent="0.25">
      <c r="A7" s="2" t="str">
        <f>"Oct "&amp;RIGHT(A6,4)-1</f>
        <v>Oct 2023</v>
      </c>
      <c r="B7" s="11">
        <v>0</v>
      </c>
      <c r="C7" s="11" t="s">
        <v>422</v>
      </c>
      <c r="D7" s="11" t="s">
        <v>422</v>
      </c>
      <c r="E7" s="11">
        <v>0</v>
      </c>
      <c r="F7" s="11" t="s">
        <v>422</v>
      </c>
      <c r="G7" s="11">
        <v>0</v>
      </c>
      <c r="H7" s="11" t="s">
        <v>422</v>
      </c>
    </row>
    <row r="8" spans="1:8" ht="12" customHeight="1" x14ac:dyDescent="0.25">
      <c r="A8" s="2" t="str">
        <f>"Nov "&amp;RIGHT(A6,4)-1</f>
        <v>Nov 2023</v>
      </c>
      <c r="B8" s="11">
        <v>686154</v>
      </c>
      <c r="C8" s="11" t="s">
        <v>422</v>
      </c>
      <c r="D8" s="11" t="s">
        <v>422</v>
      </c>
      <c r="E8" s="11">
        <v>686154</v>
      </c>
      <c r="F8" s="11" t="s">
        <v>422</v>
      </c>
      <c r="G8" s="11">
        <v>0</v>
      </c>
      <c r="H8" s="11" t="s">
        <v>422</v>
      </c>
    </row>
    <row r="9" spans="1:8" ht="12" customHeight="1" x14ac:dyDescent="0.25">
      <c r="A9" s="2" t="str">
        <f>"Dec "&amp;RIGHT(A6,4)-1</f>
        <v>Dec 2023</v>
      </c>
      <c r="B9" s="11" t="s">
        <v>422</v>
      </c>
      <c r="C9" s="11" t="s">
        <v>422</v>
      </c>
      <c r="D9" s="11" t="s">
        <v>422</v>
      </c>
      <c r="E9" s="11" t="s">
        <v>422</v>
      </c>
      <c r="F9" s="11" t="s">
        <v>422</v>
      </c>
      <c r="G9" s="11">
        <v>0</v>
      </c>
      <c r="H9" s="11" t="s">
        <v>422</v>
      </c>
    </row>
    <row r="10" spans="1:8" ht="12" customHeight="1" x14ac:dyDescent="0.25">
      <c r="A10" s="2" t="str">
        <f>"Jan "&amp;RIGHT(A6,4)</f>
        <v>Jan 2024</v>
      </c>
      <c r="B10" s="11" t="s">
        <v>422</v>
      </c>
      <c r="C10" s="11" t="s">
        <v>422</v>
      </c>
      <c r="D10" s="11" t="s">
        <v>422</v>
      </c>
      <c r="E10" s="11" t="s">
        <v>422</v>
      </c>
      <c r="F10" s="11" t="s">
        <v>422</v>
      </c>
      <c r="G10" s="11">
        <v>0</v>
      </c>
      <c r="H10" s="11" t="s">
        <v>422</v>
      </c>
    </row>
    <row r="11" spans="1:8" ht="12" customHeight="1" x14ac:dyDescent="0.25">
      <c r="A11" s="2" t="str">
        <f>"Feb "&amp;RIGHT(A6,4)</f>
        <v>Feb 2024</v>
      </c>
      <c r="B11" s="11">
        <v>981927.81</v>
      </c>
      <c r="C11" s="11" t="s">
        <v>422</v>
      </c>
      <c r="D11" s="11" t="s">
        <v>422</v>
      </c>
      <c r="E11" s="11">
        <v>981927.81</v>
      </c>
      <c r="F11" s="11" t="s">
        <v>422</v>
      </c>
      <c r="G11" s="11">
        <v>0</v>
      </c>
      <c r="H11" s="11" t="s">
        <v>422</v>
      </c>
    </row>
    <row r="12" spans="1:8" ht="12" customHeight="1" x14ac:dyDescent="0.25">
      <c r="A12" s="2" t="str">
        <f>"Mar "&amp;RIGHT(A6,4)</f>
        <v>Mar 2024</v>
      </c>
      <c r="B12" s="11">
        <v>1760059.3</v>
      </c>
      <c r="C12" s="11" t="s">
        <v>422</v>
      </c>
      <c r="D12" s="11" t="s">
        <v>422</v>
      </c>
      <c r="E12" s="11">
        <v>1760059.3</v>
      </c>
      <c r="F12" s="11" t="s">
        <v>422</v>
      </c>
      <c r="G12" s="11">
        <v>0</v>
      </c>
      <c r="H12" s="11" t="s">
        <v>422</v>
      </c>
    </row>
    <row r="13" spans="1:8" ht="12" customHeight="1" x14ac:dyDescent="0.25">
      <c r="A13" s="2" t="str">
        <f>"Apr "&amp;RIGHT(A6,4)</f>
        <v>Apr 2024</v>
      </c>
      <c r="B13" s="11">
        <v>1760059.31</v>
      </c>
      <c r="C13" s="11" t="s">
        <v>422</v>
      </c>
      <c r="D13" s="11" t="s">
        <v>422</v>
      </c>
      <c r="E13" s="11">
        <v>1760059.31</v>
      </c>
      <c r="F13" s="11" t="s">
        <v>422</v>
      </c>
      <c r="G13" s="11">
        <v>0</v>
      </c>
      <c r="H13" s="11" t="s">
        <v>422</v>
      </c>
    </row>
    <row r="14" spans="1:8" ht="12" customHeight="1" x14ac:dyDescent="0.25">
      <c r="A14" s="2" t="str">
        <f>"May "&amp;RIGHT(A6,4)</f>
        <v>May 2024</v>
      </c>
      <c r="B14" s="11">
        <v>1537736.03</v>
      </c>
      <c r="C14" s="11" t="s">
        <v>422</v>
      </c>
      <c r="D14" s="11" t="s">
        <v>422</v>
      </c>
      <c r="E14" s="11">
        <v>1537736.03</v>
      </c>
      <c r="F14" s="11" t="s">
        <v>422</v>
      </c>
      <c r="G14" s="11">
        <v>0</v>
      </c>
      <c r="H14" s="11" t="s">
        <v>422</v>
      </c>
    </row>
    <row r="15" spans="1:8" ht="12" customHeight="1" x14ac:dyDescent="0.25">
      <c r="A15" s="2" t="str">
        <f>"Jun "&amp;RIGHT(A6,4)</f>
        <v>Jun 2024</v>
      </c>
      <c r="B15" s="11">
        <v>722550.67</v>
      </c>
      <c r="C15" s="11" t="s">
        <v>422</v>
      </c>
      <c r="D15" s="11" t="s">
        <v>422</v>
      </c>
      <c r="E15" s="11">
        <v>722550.67</v>
      </c>
      <c r="F15" s="11" t="s">
        <v>422</v>
      </c>
      <c r="G15" s="11">
        <v>0</v>
      </c>
      <c r="H15" s="11" t="s">
        <v>422</v>
      </c>
    </row>
    <row r="16" spans="1:8" ht="12" customHeight="1" x14ac:dyDescent="0.25">
      <c r="A16" s="2" t="str">
        <f>"Jul "&amp;RIGHT(A6,4)</f>
        <v>Jul 2024</v>
      </c>
      <c r="B16" s="11">
        <v>389065.74</v>
      </c>
      <c r="C16" s="11" t="s">
        <v>422</v>
      </c>
      <c r="D16" s="11" t="s">
        <v>422</v>
      </c>
      <c r="E16" s="11">
        <v>389065.74</v>
      </c>
      <c r="F16" s="11" t="s">
        <v>422</v>
      </c>
      <c r="G16" s="11">
        <v>2559.06</v>
      </c>
      <c r="H16" s="11" t="s">
        <v>422</v>
      </c>
    </row>
    <row r="17" spans="1:8" ht="12" customHeight="1" x14ac:dyDescent="0.25">
      <c r="A17" s="2" t="str">
        <f>"Aug "&amp;RIGHT(A6,4)</f>
        <v>Aug 2024</v>
      </c>
      <c r="B17" s="11">
        <v>1000454.76</v>
      </c>
      <c r="C17" s="11" t="s">
        <v>422</v>
      </c>
      <c r="D17" s="11" t="s">
        <v>422</v>
      </c>
      <c r="E17" s="11">
        <v>1000454.76</v>
      </c>
      <c r="F17" s="11" t="s">
        <v>422</v>
      </c>
      <c r="G17" s="11">
        <v>0</v>
      </c>
      <c r="H17" s="11" t="s">
        <v>422</v>
      </c>
    </row>
    <row r="18" spans="1:8" ht="12" customHeight="1" x14ac:dyDescent="0.25">
      <c r="A18" s="2" t="str">
        <f>"Sep "&amp;RIGHT(A6,4)</f>
        <v>Sep 2024</v>
      </c>
      <c r="B18" s="11" t="s">
        <v>422</v>
      </c>
      <c r="C18" s="11" t="s">
        <v>422</v>
      </c>
      <c r="D18" s="11" t="s">
        <v>422</v>
      </c>
      <c r="E18" s="11" t="s">
        <v>422</v>
      </c>
      <c r="F18" s="11" t="s">
        <v>422</v>
      </c>
      <c r="G18" s="11">
        <v>0</v>
      </c>
      <c r="H18" s="11" t="s">
        <v>422</v>
      </c>
    </row>
    <row r="19" spans="1:8" ht="12" customHeight="1" x14ac:dyDescent="0.25">
      <c r="A19" s="12" t="s">
        <v>55</v>
      </c>
      <c r="B19" s="13">
        <v>8838007.6199999992</v>
      </c>
      <c r="C19" s="13" t="s">
        <v>422</v>
      </c>
      <c r="D19" s="13" t="s">
        <v>422</v>
      </c>
      <c r="E19" s="13">
        <v>8838007.6199999992</v>
      </c>
      <c r="F19" s="13" t="s">
        <v>422</v>
      </c>
      <c r="G19" s="13">
        <v>2559.06</v>
      </c>
      <c r="H19" s="13" t="s">
        <v>422</v>
      </c>
    </row>
    <row r="20" spans="1:8" ht="12" customHeight="1" x14ac:dyDescent="0.25">
      <c r="A20" s="14" t="s">
        <v>424</v>
      </c>
      <c r="B20" s="15">
        <v>8838007.6199999992</v>
      </c>
      <c r="C20" s="15" t="s">
        <v>422</v>
      </c>
      <c r="D20" s="15" t="s">
        <v>422</v>
      </c>
      <c r="E20" s="15">
        <v>8838007.6199999992</v>
      </c>
      <c r="F20" s="15" t="s">
        <v>422</v>
      </c>
      <c r="G20" s="15">
        <v>2559.06</v>
      </c>
      <c r="H20" s="15" t="s">
        <v>422</v>
      </c>
    </row>
    <row r="21" spans="1:8" ht="12" customHeight="1" x14ac:dyDescent="0.25">
      <c r="A21" s="3" t="str">
        <f>"FY "&amp;RIGHT(A6,4)+1</f>
        <v>FY 2025</v>
      </c>
    </row>
    <row r="22" spans="1:8" ht="12" customHeight="1" x14ac:dyDescent="0.25">
      <c r="A22" s="2" t="str">
        <f>"Oct "&amp;RIGHT(A6,4)</f>
        <v>Oct 2024</v>
      </c>
      <c r="B22" s="11" t="s">
        <v>422</v>
      </c>
      <c r="C22" s="11" t="s">
        <v>422</v>
      </c>
      <c r="D22" s="11" t="s">
        <v>422</v>
      </c>
      <c r="E22" s="11" t="s">
        <v>422</v>
      </c>
      <c r="F22" s="11" t="s">
        <v>422</v>
      </c>
      <c r="G22" s="11">
        <v>0</v>
      </c>
      <c r="H22" s="11" t="s">
        <v>422</v>
      </c>
    </row>
    <row r="23" spans="1:8" ht="12" customHeight="1" x14ac:dyDescent="0.25">
      <c r="A23" s="2" t="str">
        <f>"Nov "&amp;RIGHT(A6,4)</f>
        <v>Nov 2024</v>
      </c>
      <c r="B23" s="11" t="s">
        <v>422</v>
      </c>
      <c r="C23" s="11" t="s">
        <v>422</v>
      </c>
      <c r="D23" s="11" t="s">
        <v>422</v>
      </c>
      <c r="E23" s="11" t="s">
        <v>422</v>
      </c>
      <c r="F23" s="11">
        <v>80481.600000000006</v>
      </c>
      <c r="G23" s="11">
        <v>0</v>
      </c>
      <c r="H23" s="11" t="s">
        <v>422</v>
      </c>
    </row>
    <row r="24" spans="1:8" ht="12" customHeight="1" x14ac:dyDescent="0.25">
      <c r="A24" s="2" t="str">
        <f>"Dec "&amp;RIGHT(A6,4)</f>
        <v>Dec 2024</v>
      </c>
      <c r="B24" s="11" t="s">
        <v>422</v>
      </c>
      <c r="C24" s="11" t="s">
        <v>422</v>
      </c>
      <c r="D24" s="11" t="s">
        <v>422</v>
      </c>
      <c r="E24" s="11" t="s">
        <v>422</v>
      </c>
      <c r="F24" s="11">
        <v>20102.02</v>
      </c>
      <c r="G24" s="11">
        <v>0</v>
      </c>
      <c r="H24" s="11" t="s">
        <v>422</v>
      </c>
    </row>
    <row r="25" spans="1:8" ht="12" customHeight="1" x14ac:dyDescent="0.25">
      <c r="A25" s="2" t="str">
        <f>"Jan "&amp;RIGHT(A6,4)+1</f>
        <v>Jan 2025</v>
      </c>
      <c r="B25" s="11" t="s">
        <v>422</v>
      </c>
      <c r="C25" s="11" t="s">
        <v>422</v>
      </c>
      <c r="D25" s="11" t="s">
        <v>422</v>
      </c>
      <c r="E25" s="11" t="s">
        <v>422</v>
      </c>
      <c r="F25" s="11" t="s">
        <v>422</v>
      </c>
      <c r="G25" s="11">
        <v>0</v>
      </c>
      <c r="H25" s="11" t="s">
        <v>422</v>
      </c>
    </row>
    <row r="26" spans="1:8" ht="12" customHeight="1" x14ac:dyDescent="0.25">
      <c r="A26" s="2" t="str">
        <f>"Feb "&amp;RIGHT(A6,4)+1</f>
        <v>Feb 2025</v>
      </c>
      <c r="B26" s="11" t="s">
        <v>422</v>
      </c>
      <c r="C26" s="11" t="s">
        <v>422</v>
      </c>
      <c r="D26" s="11" t="s">
        <v>422</v>
      </c>
      <c r="E26" s="11" t="s">
        <v>422</v>
      </c>
      <c r="F26" s="11" t="s">
        <v>422</v>
      </c>
      <c r="G26" s="11">
        <v>0</v>
      </c>
      <c r="H26" s="11" t="s">
        <v>422</v>
      </c>
    </row>
    <row r="27" spans="1:8" ht="12" customHeight="1" x14ac:dyDescent="0.25">
      <c r="A27" s="2" t="str">
        <f>"Mar "&amp;RIGHT(A6,4)+1</f>
        <v>Mar 2025</v>
      </c>
      <c r="B27" s="11" t="s">
        <v>422</v>
      </c>
      <c r="C27" s="11" t="s">
        <v>422</v>
      </c>
      <c r="D27" s="11" t="s">
        <v>422</v>
      </c>
      <c r="E27" s="11" t="s">
        <v>422</v>
      </c>
      <c r="F27" s="11" t="s">
        <v>422</v>
      </c>
      <c r="G27" s="11">
        <v>0</v>
      </c>
      <c r="H27" s="11" t="s">
        <v>422</v>
      </c>
    </row>
    <row r="28" spans="1:8" ht="12" customHeight="1" x14ac:dyDescent="0.25">
      <c r="A28" s="2" t="str">
        <f>"Apr "&amp;RIGHT(A6,4)+1</f>
        <v>Apr 2025</v>
      </c>
      <c r="B28" s="11" t="s">
        <v>422</v>
      </c>
      <c r="C28" s="11" t="s">
        <v>422</v>
      </c>
      <c r="D28" s="11" t="s">
        <v>422</v>
      </c>
      <c r="E28" s="11" t="s">
        <v>422</v>
      </c>
      <c r="F28" s="11" t="s">
        <v>422</v>
      </c>
      <c r="G28" s="11">
        <v>0</v>
      </c>
      <c r="H28" s="11" t="s">
        <v>422</v>
      </c>
    </row>
    <row r="29" spans="1:8" ht="12" customHeight="1" x14ac:dyDescent="0.25">
      <c r="A29" s="2" t="str">
        <f>"May "&amp;RIGHT(A6,4)+1</f>
        <v>May 2025</v>
      </c>
      <c r="B29" s="11" t="s">
        <v>422</v>
      </c>
      <c r="C29" s="11" t="s">
        <v>422</v>
      </c>
      <c r="D29" s="11" t="s">
        <v>422</v>
      </c>
      <c r="E29" s="11" t="s">
        <v>422</v>
      </c>
      <c r="F29" s="11" t="s">
        <v>422</v>
      </c>
      <c r="G29" s="11">
        <v>0</v>
      </c>
      <c r="H29" s="11" t="s">
        <v>422</v>
      </c>
    </row>
    <row r="30" spans="1:8" ht="12" customHeight="1" x14ac:dyDescent="0.25">
      <c r="A30" s="2" t="str">
        <f>"Jun "&amp;RIGHT(A6,4)+1</f>
        <v>Jun 2025</v>
      </c>
      <c r="B30" s="11" t="s">
        <v>422</v>
      </c>
      <c r="C30" s="11" t="s">
        <v>422</v>
      </c>
      <c r="D30" s="11" t="s">
        <v>422</v>
      </c>
      <c r="E30" s="11" t="s">
        <v>422</v>
      </c>
      <c r="F30" s="11" t="s">
        <v>422</v>
      </c>
      <c r="G30" s="11">
        <v>0</v>
      </c>
      <c r="H30" s="11" t="s">
        <v>422</v>
      </c>
    </row>
    <row r="31" spans="1:8" ht="12" customHeight="1" x14ac:dyDescent="0.25">
      <c r="A31" s="2" t="str">
        <f>"Jul "&amp;RIGHT(A6,4)+1</f>
        <v>Jul 2025</v>
      </c>
      <c r="B31" s="11" t="s">
        <v>422</v>
      </c>
      <c r="C31" s="11" t="s">
        <v>422</v>
      </c>
      <c r="D31" s="11" t="s">
        <v>422</v>
      </c>
      <c r="E31" s="11" t="s">
        <v>422</v>
      </c>
      <c r="F31" s="11" t="s">
        <v>422</v>
      </c>
      <c r="G31" s="11">
        <v>0</v>
      </c>
      <c r="H31" s="11" t="s">
        <v>422</v>
      </c>
    </row>
    <row r="32" spans="1:8" ht="12" customHeight="1" x14ac:dyDescent="0.25">
      <c r="A32" s="2" t="str">
        <f>"Aug "&amp;RIGHT(A6,4)+1</f>
        <v>Aug 2025</v>
      </c>
      <c r="B32" s="11" t="s">
        <v>422</v>
      </c>
      <c r="C32" s="11" t="s">
        <v>422</v>
      </c>
      <c r="D32" s="11" t="s">
        <v>422</v>
      </c>
      <c r="E32" s="11" t="s">
        <v>422</v>
      </c>
      <c r="F32" s="11" t="s">
        <v>422</v>
      </c>
      <c r="G32" s="11">
        <v>0</v>
      </c>
      <c r="H32" s="11" t="s">
        <v>422</v>
      </c>
    </row>
    <row r="33" spans="1:8" ht="12" customHeight="1" x14ac:dyDescent="0.25">
      <c r="A33" s="2" t="str">
        <f>"Sep "&amp;RIGHT(A6,4)+1</f>
        <v>Sep 2025</v>
      </c>
      <c r="B33" s="11" t="s">
        <v>422</v>
      </c>
      <c r="C33" s="11" t="s">
        <v>422</v>
      </c>
      <c r="D33" s="11" t="s">
        <v>422</v>
      </c>
      <c r="E33" s="11" t="s">
        <v>422</v>
      </c>
      <c r="F33" s="11" t="s">
        <v>422</v>
      </c>
      <c r="G33" s="11">
        <v>0</v>
      </c>
      <c r="H33" s="11" t="s">
        <v>422</v>
      </c>
    </row>
    <row r="34" spans="1:8" ht="12" customHeight="1" x14ac:dyDescent="0.25">
      <c r="A34" s="12" t="s">
        <v>55</v>
      </c>
      <c r="B34" s="13" t="s">
        <v>422</v>
      </c>
      <c r="C34" s="13" t="s">
        <v>422</v>
      </c>
      <c r="D34" s="13" t="s">
        <v>422</v>
      </c>
      <c r="E34" s="13" t="s">
        <v>422</v>
      </c>
      <c r="F34" s="13">
        <v>100583.62</v>
      </c>
      <c r="G34" s="13">
        <v>0</v>
      </c>
      <c r="H34" s="13" t="s">
        <v>422</v>
      </c>
    </row>
    <row r="35" spans="1:8" ht="12" customHeight="1" x14ac:dyDescent="0.25">
      <c r="A35" s="14" t="str">
        <f>"Total "&amp;MID(A20,7,LEN(A20)-13)&amp;" Months"</f>
        <v>Total 12 Months</v>
      </c>
      <c r="B35" s="15" t="s">
        <v>422</v>
      </c>
      <c r="C35" s="15" t="s">
        <v>422</v>
      </c>
      <c r="D35" s="15" t="s">
        <v>422</v>
      </c>
      <c r="E35" s="15" t="s">
        <v>422</v>
      </c>
      <c r="F35" s="15">
        <v>100583.62</v>
      </c>
      <c r="G35" s="15">
        <v>0</v>
      </c>
      <c r="H35" s="15" t="s">
        <v>422</v>
      </c>
    </row>
    <row r="36" spans="1:8" ht="12" customHeight="1" x14ac:dyDescent="0.25">
      <c r="A36" s="89"/>
      <c r="B36" s="89"/>
      <c r="C36" s="89"/>
      <c r="D36" s="89"/>
      <c r="E36" s="89"/>
      <c r="F36" s="89"/>
      <c r="G36" s="89"/>
      <c r="H36" s="89"/>
    </row>
    <row r="37" spans="1:8" ht="70" customHeight="1" x14ac:dyDescent="0.25">
      <c r="A37" s="91" t="s">
        <v>389</v>
      </c>
      <c r="B37" s="91"/>
      <c r="C37" s="91"/>
      <c r="D37" s="91"/>
      <c r="E37" s="91"/>
      <c r="F37" s="91"/>
      <c r="G37" s="91"/>
      <c r="H37" s="91"/>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sqref="A1:I1"/>
    </sheetView>
  </sheetViews>
  <sheetFormatPr defaultRowHeight="12.5" x14ac:dyDescent="0.25"/>
  <cols>
    <col min="1" max="5" width="11.453125" customWidth="1"/>
    <col min="6" max="7" width="12.26953125" customWidth="1"/>
    <col min="8" max="8" width="12.453125" customWidth="1"/>
    <col min="9" max="9" width="11.453125" customWidth="1"/>
    <col min="10" max="10" width="12.54296875" bestFit="1" customWidth="1"/>
  </cols>
  <sheetData>
    <row r="1" spans="1:10" ht="12" customHeight="1" x14ac:dyDescent="0.25">
      <c r="A1" s="96" t="s">
        <v>427</v>
      </c>
      <c r="B1" s="96"/>
      <c r="C1" s="96"/>
      <c r="D1" s="96"/>
      <c r="E1" s="96"/>
      <c r="F1" s="96"/>
      <c r="G1" s="96"/>
      <c r="H1" s="96"/>
      <c r="I1" s="96"/>
      <c r="J1" s="83">
        <v>46003</v>
      </c>
    </row>
    <row r="2" spans="1:10" ht="12" customHeight="1" x14ac:dyDescent="0.25">
      <c r="A2" s="98" t="s">
        <v>316</v>
      </c>
      <c r="B2" s="98"/>
      <c r="C2" s="98"/>
      <c r="D2" s="98"/>
      <c r="E2" s="98"/>
      <c r="F2" s="98"/>
      <c r="G2" s="98"/>
      <c r="H2" s="98"/>
      <c r="I2" s="98"/>
      <c r="J2" s="1"/>
    </row>
    <row r="3" spans="1:10" ht="24" customHeight="1" x14ac:dyDescent="0.25">
      <c r="A3" s="100" t="s">
        <v>50</v>
      </c>
      <c r="B3" s="95" t="s">
        <v>194</v>
      </c>
      <c r="C3" s="93"/>
      <c r="D3" s="95" t="s">
        <v>56</v>
      </c>
      <c r="E3" s="93"/>
      <c r="F3" s="92" t="s">
        <v>195</v>
      </c>
      <c r="G3" s="92" t="s">
        <v>328</v>
      </c>
      <c r="H3" s="92" t="s">
        <v>57</v>
      </c>
      <c r="I3" s="92" t="s">
        <v>327</v>
      </c>
      <c r="J3" s="94" t="s">
        <v>58</v>
      </c>
    </row>
    <row r="4" spans="1:10" ht="24" customHeight="1" x14ac:dyDescent="0.25">
      <c r="A4" s="101"/>
      <c r="B4" s="10" t="s">
        <v>59</v>
      </c>
      <c r="C4" s="10" t="s">
        <v>60</v>
      </c>
      <c r="D4" s="10" t="s">
        <v>61</v>
      </c>
      <c r="E4" s="10" t="s">
        <v>201</v>
      </c>
      <c r="F4" s="93"/>
      <c r="G4" s="102"/>
      <c r="H4" s="93"/>
      <c r="I4" s="93"/>
      <c r="J4" s="95"/>
    </row>
    <row r="5" spans="1:10" ht="12" customHeight="1" x14ac:dyDescent="0.25">
      <c r="A5" s="1"/>
      <c r="B5" s="89" t="str">
        <f>REPT("-",17)&amp;" Number "&amp;REPT("-",17)</f>
        <v>----------------- Number -----------------</v>
      </c>
      <c r="C5" s="89"/>
      <c r="D5" s="89" t="str">
        <f>REPT("-",67)&amp;" Dollars "&amp;REPT("-",67)</f>
        <v>------------------------------------------------------------------- Dollars -------------------------------------------------------------------</v>
      </c>
      <c r="E5" s="89"/>
      <c r="F5" s="89"/>
      <c r="G5" s="89"/>
      <c r="H5" s="89"/>
      <c r="I5" s="89"/>
      <c r="J5" s="89"/>
    </row>
    <row r="6" spans="1:10" ht="12" customHeight="1" x14ac:dyDescent="0.25">
      <c r="A6" s="3" t="s">
        <v>423</v>
      </c>
    </row>
    <row r="7" spans="1:10" ht="12" customHeight="1" x14ac:dyDescent="0.25">
      <c r="A7" s="2" t="str">
        <f>"Oct "&amp;RIGHT(A6,4)-1</f>
        <v>Oct 2023</v>
      </c>
      <c r="B7" s="11">
        <v>22126282</v>
      </c>
      <c r="C7" s="11">
        <v>41694229</v>
      </c>
      <c r="D7" s="16">
        <v>188.1191</v>
      </c>
      <c r="E7" s="11">
        <v>7843481071</v>
      </c>
      <c r="F7" s="11" t="s">
        <v>422</v>
      </c>
      <c r="G7" s="11" t="s">
        <v>422</v>
      </c>
      <c r="H7" s="11" t="s">
        <v>422</v>
      </c>
      <c r="I7" s="11">
        <v>33112666</v>
      </c>
      <c r="J7" s="11">
        <v>7876593737</v>
      </c>
    </row>
    <row r="8" spans="1:10" ht="12" customHeight="1" x14ac:dyDescent="0.25">
      <c r="A8" s="2" t="str">
        <f>"Nov "&amp;RIGHT(A6,4)-1</f>
        <v>Nov 2023</v>
      </c>
      <c r="B8" s="11">
        <v>21984534</v>
      </c>
      <c r="C8" s="11">
        <v>41433737</v>
      </c>
      <c r="D8" s="16">
        <v>188.673</v>
      </c>
      <c r="E8" s="11">
        <v>7817428598</v>
      </c>
      <c r="F8" s="11" t="s">
        <v>422</v>
      </c>
      <c r="G8" s="11" t="s">
        <v>422</v>
      </c>
      <c r="H8" s="11" t="s">
        <v>422</v>
      </c>
      <c r="I8" s="11">
        <v>33112666</v>
      </c>
      <c r="J8" s="11">
        <v>7850541264</v>
      </c>
    </row>
    <row r="9" spans="1:10" ht="12" customHeight="1" x14ac:dyDescent="0.25">
      <c r="A9" s="2" t="str">
        <f>"Dec "&amp;RIGHT(A6,4)-1</f>
        <v>Dec 2023</v>
      </c>
      <c r="B9" s="11">
        <v>21950141</v>
      </c>
      <c r="C9" s="11">
        <v>41335813</v>
      </c>
      <c r="D9" s="16">
        <v>190.0025</v>
      </c>
      <c r="E9" s="11">
        <v>7853909524</v>
      </c>
      <c r="F9" s="11">
        <v>1203134886</v>
      </c>
      <c r="G9" s="11">
        <v>78478330</v>
      </c>
      <c r="H9" s="11">
        <v>105446850</v>
      </c>
      <c r="I9" s="11">
        <v>33112666</v>
      </c>
      <c r="J9" s="11">
        <v>9274082256</v>
      </c>
    </row>
    <row r="10" spans="1:10" ht="12" customHeight="1" x14ac:dyDescent="0.25">
      <c r="A10" s="2" t="str">
        <f>"Jan "&amp;RIGHT(A6,4)</f>
        <v>Jan 2024</v>
      </c>
      <c r="B10" s="11">
        <v>21955757</v>
      </c>
      <c r="C10" s="11">
        <v>41279845</v>
      </c>
      <c r="D10" s="16">
        <v>187.68889999999999</v>
      </c>
      <c r="E10" s="11">
        <v>7747767649</v>
      </c>
      <c r="F10" s="11" t="s">
        <v>422</v>
      </c>
      <c r="G10" s="11" t="s">
        <v>422</v>
      </c>
      <c r="H10" s="11" t="s">
        <v>422</v>
      </c>
      <c r="I10" s="11">
        <v>33112666</v>
      </c>
      <c r="J10" s="11">
        <v>7780880315</v>
      </c>
    </row>
    <row r="11" spans="1:10" ht="12" customHeight="1" x14ac:dyDescent="0.25">
      <c r="A11" s="2" t="str">
        <f>"Feb "&amp;RIGHT(A6,4)</f>
        <v>Feb 2024</v>
      </c>
      <c r="B11" s="11">
        <v>21958843</v>
      </c>
      <c r="C11" s="11">
        <v>41261754</v>
      </c>
      <c r="D11" s="16">
        <v>183.3235</v>
      </c>
      <c r="E11" s="11">
        <v>7564248764</v>
      </c>
      <c r="F11" s="11" t="s">
        <v>422</v>
      </c>
      <c r="G11" s="11" t="s">
        <v>422</v>
      </c>
      <c r="H11" s="11" t="s">
        <v>422</v>
      </c>
      <c r="I11" s="11">
        <v>33112666</v>
      </c>
      <c r="J11" s="11">
        <v>7597361430</v>
      </c>
    </row>
    <row r="12" spans="1:10" ht="12" customHeight="1" x14ac:dyDescent="0.25">
      <c r="A12" s="2" t="str">
        <f>"Mar "&amp;RIGHT(A6,4)</f>
        <v>Mar 2024</v>
      </c>
      <c r="B12" s="11">
        <v>22157600</v>
      </c>
      <c r="C12" s="11">
        <v>41571972</v>
      </c>
      <c r="D12" s="16">
        <v>186.10640000000001</v>
      </c>
      <c r="E12" s="11">
        <v>7736809885</v>
      </c>
      <c r="F12" s="11">
        <v>1185440464</v>
      </c>
      <c r="G12" s="11">
        <v>93983260</v>
      </c>
      <c r="H12" s="11">
        <v>75233836</v>
      </c>
      <c r="I12" s="11">
        <v>33112666</v>
      </c>
      <c r="J12" s="11">
        <v>9124580111</v>
      </c>
    </row>
    <row r="13" spans="1:10" ht="12" customHeight="1" x14ac:dyDescent="0.25">
      <c r="A13" s="2" t="str">
        <f>"Apr "&amp;RIGHT(A6,4)</f>
        <v>Apr 2024</v>
      </c>
      <c r="B13" s="11">
        <v>22214555</v>
      </c>
      <c r="C13" s="11">
        <v>41612145</v>
      </c>
      <c r="D13" s="16">
        <v>179.3066</v>
      </c>
      <c r="E13" s="11">
        <v>7461332614</v>
      </c>
      <c r="F13" s="11" t="s">
        <v>422</v>
      </c>
      <c r="G13" s="11" t="s">
        <v>422</v>
      </c>
      <c r="H13" s="11" t="s">
        <v>422</v>
      </c>
      <c r="I13" s="11">
        <v>33112666</v>
      </c>
      <c r="J13" s="11">
        <v>7494445280</v>
      </c>
    </row>
    <row r="14" spans="1:10" ht="12" customHeight="1" x14ac:dyDescent="0.25">
      <c r="A14" s="2" t="str">
        <f>"May "&amp;RIGHT(A6,4)</f>
        <v>May 2024</v>
      </c>
      <c r="B14" s="11">
        <v>22310754</v>
      </c>
      <c r="C14" s="11">
        <v>41798836</v>
      </c>
      <c r="D14" s="16">
        <v>184.38239999999999</v>
      </c>
      <c r="E14" s="11">
        <v>7706968097</v>
      </c>
      <c r="F14" s="11" t="s">
        <v>422</v>
      </c>
      <c r="G14" s="11" t="s">
        <v>422</v>
      </c>
      <c r="H14" s="11" t="s">
        <v>422</v>
      </c>
      <c r="I14" s="11">
        <v>33112666</v>
      </c>
      <c r="J14" s="11">
        <v>7740080763</v>
      </c>
    </row>
    <row r="15" spans="1:10" ht="12" customHeight="1" x14ac:dyDescent="0.25">
      <c r="A15" s="2" t="str">
        <f>"Jun "&amp;RIGHT(A6,4)</f>
        <v>Jun 2024</v>
      </c>
      <c r="B15" s="11">
        <v>22311979</v>
      </c>
      <c r="C15" s="11">
        <v>41865578</v>
      </c>
      <c r="D15" s="16">
        <v>183.88399999999999</v>
      </c>
      <c r="E15" s="11">
        <v>7698411614</v>
      </c>
      <c r="F15" s="11">
        <v>1315037958</v>
      </c>
      <c r="G15" s="11">
        <v>59043931</v>
      </c>
      <c r="H15" s="11">
        <v>88600555</v>
      </c>
      <c r="I15" s="11">
        <v>33112666</v>
      </c>
      <c r="J15" s="11">
        <v>9194206724</v>
      </c>
    </row>
    <row r="16" spans="1:10" ht="12" customHeight="1" x14ac:dyDescent="0.25">
      <c r="A16" s="2" t="str">
        <f>"Jul "&amp;RIGHT(A6,4)</f>
        <v>Jul 2024</v>
      </c>
      <c r="B16" s="11">
        <v>22424680</v>
      </c>
      <c r="C16" s="11">
        <v>42027532</v>
      </c>
      <c r="D16" s="16">
        <v>190.4068</v>
      </c>
      <c r="E16" s="11">
        <v>8002327701</v>
      </c>
      <c r="F16" s="11" t="s">
        <v>422</v>
      </c>
      <c r="G16" s="11" t="s">
        <v>422</v>
      </c>
      <c r="H16" s="11" t="s">
        <v>422</v>
      </c>
      <c r="I16" s="11">
        <v>33112666</v>
      </c>
      <c r="J16" s="11">
        <v>8035440367</v>
      </c>
    </row>
    <row r="17" spans="1:10" ht="12" customHeight="1" x14ac:dyDescent="0.25">
      <c r="A17" s="2" t="str">
        <f>"Aug "&amp;RIGHT(A6,4)</f>
        <v>Aug 2024</v>
      </c>
      <c r="B17" s="11">
        <v>22537448</v>
      </c>
      <c r="C17" s="11">
        <v>42274429</v>
      </c>
      <c r="D17" s="16">
        <v>188.53110000000001</v>
      </c>
      <c r="E17" s="11">
        <v>7970042918</v>
      </c>
      <c r="F17" s="11" t="s">
        <v>422</v>
      </c>
      <c r="G17" s="11" t="s">
        <v>422</v>
      </c>
      <c r="H17" s="11" t="s">
        <v>422</v>
      </c>
      <c r="I17" s="11">
        <v>33112666</v>
      </c>
      <c r="J17" s="11">
        <v>8003155584</v>
      </c>
    </row>
    <row r="18" spans="1:10" ht="12" customHeight="1" x14ac:dyDescent="0.25">
      <c r="A18" s="2" t="str">
        <f>"Sep "&amp;RIGHT(A6,4)</f>
        <v>Sep 2024</v>
      </c>
      <c r="B18" s="11">
        <v>22575014</v>
      </c>
      <c r="C18" s="11">
        <v>42316586</v>
      </c>
      <c r="D18" s="16">
        <v>183.6661</v>
      </c>
      <c r="E18" s="11">
        <v>7772124081</v>
      </c>
      <c r="F18" s="11">
        <v>1644316726</v>
      </c>
      <c r="G18" s="11">
        <v>273021694</v>
      </c>
      <c r="H18" s="11">
        <v>117811167</v>
      </c>
      <c r="I18" s="11">
        <v>33112674</v>
      </c>
      <c r="J18" s="11">
        <v>9840386342</v>
      </c>
    </row>
    <row r="19" spans="1:10" ht="12" customHeight="1" x14ac:dyDescent="0.25">
      <c r="A19" s="12" t="s">
        <v>55</v>
      </c>
      <c r="B19" s="13">
        <v>22208965.583299998</v>
      </c>
      <c r="C19" s="13">
        <v>41706038</v>
      </c>
      <c r="D19" s="17">
        <v>186.1738</v>
      </c>
      <c r="E19" s="13">
        <v>93174852516</v>
      </c>
      <c r="F19" s="13">
        <v>5347930034</v>
      </c>
      <c r="G19" s="13">
        <v>504527215</v>
      </c>
      <c r="H19" s="13">
        <v>387092408</v>
      </c>
      <c r="I19" s="13">
        <v>397352000</v>
      </c>
      <c r="J19" s="13">
        <v>99811754173</v>
      </c>
    </row>
    <row r="20" spans="1:10" ht="12" customHeight="1" x14ac:dyDescent="0.25">
      <c r="A20" s="14" t="s">
        <v>424</v>
      </c>
      <c r="B20" s="15">
        <v>22208965.583299998</v>
      </c>
      <c r="C20" s="15">
        <v>41706038</v>
      </c>
      <c r="D20" s="18">
        <v>186.1738</v>
      </c>
      <c r="E20" s="15">
        <v>93174852516</v>
      </c>
      <c r="F20" s="15">
        <v>5347930034</v>
      </c>
      <c r="G20" s="15">
        <v>504527215</v>
      </c>
      <c r="H20" s="15">
        <v>387092408</v>
      </c>
      <c r="I20" s="15">
        <v>397352000</v>
      </c>
      <c r="J20" s="15">
        <v>99811754173</v>
      </c>
    </row>
    <row r="21" spans="1:10" ht="12" customHeight="1" x14ac:dyDescent="0.25">
      <c r="A21" s="3" t="str">
        <f>"FY "&amp;RIGHT(A6,4)+1</f>
        <v>FY 2025</v>
      </c>
      <c r="B21" s="11"/>
      <c r="C21" s="11"/>
      <c r="D21" s="11"/>
      <c r="E21" s="11"/>
      <c r="F21" s="11"/>
      <c r="G21" s="11"/>
      <c r="H21" s="11"/>
      <c r="I21" s="11"/>
      <c r="J21" s="11"/>
    </row>
    <row r="22" spans="1:10" ht="12" customHeight="1" x14ac:dyDescent="0.25">
      <c r="A22" s="2" t="str">
        <f>"Oct "&amp;RIGHT(A6,4)</f>
        <v>Oct 2024</v>
      </c>
      <c r="B22" s="11">
        <v>23013814</v>
      </c>
      <c r="C22" s="11">
        <v>43250829</v>
      </c>
      <c r="D22" s="16">
        <v>196.6566</v>
      </c>
      <c r="E22" s="11">
        <v>8505560187</v>
      </c>
      <c r="F22" s="11" t="s">
        <v>422</v>
      </c>
      <c r="G22" s="11" t="s">
        <v>422</v>
      </c>
      <c r="H22" s="11" t="s">
        <v>422</v>
      </c>
      <c r="I22" s="11" t="s">
        <v>422</v>
      </c>
      <c r="J22" s="11">
        <v>8505560187</v>
      </c>
    </row>
    <row r="23" spans="1:10" ht="12" customHeight="1" x14ac:dyDescent="0.25">
      <c r="A23" s="2" t="str">
        <f>"Nov "&amp;RIGHT(A6,4)</f>
        <v>Nov 2024</v>
      </c>
      <c r="B23" s="11">
        <v>22928793</v>
      </c>
      <c r="C23" s="11">
        <v>43018848</v>
      </c>
      <c r="D23" s="16">
        <v>194.35390000000001</v>
      </c>
      <c r="E23" s="11">
        <v>8360881445</v>
      </c>
      <c r="F23" s="11" t="s">
        <v>422</v>
      </c>
      <c r="G23" s="11" t="s">
        <v>422</v>
      </c>
      <c r="H23" s="11" t="s">
        <v>422</v>
      </c>
      <c r="I23" s="11" t="s">
        <v>422</v>
      </c>
      <c r="J23" s="11">
        <v>8360881445</v>
      </c>
    </row>
    <row r="24" spans="1:10" ht="12" customHeight="1" x14ac:dyDescent="0.25">
      <c r="A24" s="2" t="str">
        <f>"Dec "&amp;RIGHT(A6,4)</f>
        <v>Dec 2024</v>
      </c>
      <c r="B24" s="11">
        <v>22902423</v>
      </c>
      <c r="C24" s="11">
        <v>42957379</v>
      </c>
      <c r="D24" s="16">
        <v>190.36789999999999</v>
      </c>
      <c r="E24" s="11">
        <v>8177708101</v>
      </c>
      <c r="F24" s="11">
        <v>1238891416</v>
      </c>
      <c r="G24" s="11">
        <v>86600821</v>
      </c>
      <c r="H24" s="11">
        <v>102062585</v>
      </c>
      <c r="I24" s="11" t="s">
        <v>422</v>
      </c>
      <c r="J24" s="11">
        <v>9605262923</v>
      </c>
    </row>
    <row r="25" spans="1:10" ht="12" customHeight="1" x14ac:dyDescent="0.25">
      <c r="A25" s="2" t="str">
        <f>"Jan "&amp;RIGHT(A6,4)+1</f>
        <v>Jan 2025</v>
      </c>
      <c r="B25" s="11">
        <v>22705926</v>
      </c>
      <c r="C25" s="11">
        <v>42819061</v>
      </c>
      <c r="D25" s="16">
        <v>185.95230000000001</v>
      </c>
      <c r="E25" s="11">
        <v>7962304363</v>
      </c>
      <c r="F25" s="11" t="s">
        <v>422</v>
      </c>
      <c r="G25" s="11" t="s">
        <v>422</v>
      </c>
      <c r="H25" s="11" t="s">
        <v>422</v>
      </c>
      <c r="I25" s="11" t="s">
        <v>422</v>
      </c>
      <c r="J25" s="11">
        <v>7962304363</v>
      </c>
    </row>
    <row r="26" spans="1:10" ht="12" customHeight="1" x14ac:dyDescent="0.25">
      <c r="A26" s="2" t="str">
        <f>"Feb "&amp;RIGHT(A6,4)+1</f>
        <v>Feb 2025</v>
      </c>
      <c r="B26" s="11">
        <v>22600332</v>
      </c>
      <c r="C26" s="11">
        <v>42180523</v>
      </c>
      <c r="D26" s="16">
        <v>187.4614</v>
      </c>
      <c r="E26" s="11">
        <v>7907221718</v>
      </c>
      <c r="F26" s="11" t="s">
        <v>422</v>
      </c>
      <c r="G26" s="11" t="s">
        <v>422</v>
      </c>
      <c r="H26" s="11" t="s">
        <v>422</v>
      </c>
      <c r="I26" s="11" t="s">
        <v>422</v>
      </c>
      <c r="J26" s="11">
        <v>7907221718</v>
      </c>
    </row>
    <row r="27" spans="1:10" ht="12" customHeight="1" x14ac:dyDescent="0.25">
      <c r="A27" s="2" t="str">
        <f>"Mar "&amp;RIGHT(A6,4)+1</f>
        <v>Mar 2025</v>
      </c>
      <c r="B27" s="11">
        <v>22633956</v>
      </c>
      <c r="C27" s="11">
        <v>42193855</v>
      </c>
      <c r="D27" s="16">
        <v>188.10900000000001</v>
      </c>
      <c r="E27" s="11">
        <v>7937043153</v>
      </c>
      <c r="F27" s="11">
        <v>1246043538</v>
      </c>
      <c r="G27" s="11">
        <v>84067353</v>
      </c>
      <c r="H27" s="11">
        <v>78966263</v>
      </c>
      <c r="I27" s="11" t="s">
        <v>422</v>
      </c>
      <c r="J27" s="11">
        <v>9346120307</v>
      </c>
    </row>
    <row r="28" spans="1:10" ht="12" customHeight="1" x14ac:dyDescent="0.25">
      <c r="A28" s="2" t="str">
        <f>"Apr "&amp;RIGHT(A6,4)+1</f>
        <v>Apr 2025</v>
      </c>
      <c r="B28" s="11">
        <v>22531012</v>
      </c>
      <c r="C28" s="11">
        <v>42353149</v>
      </c>
      <c r="D28" s="16">
        <v>186.8597</v>
      </c>
      <c r="E28" s="11">
        <v>7914097578</v>
      </c>
      <c r="F28" s="11" t="s">
        <v>422</v>
      </c>
      <c r="G28" s="11" t="s">
        <v>422</v>
      </c>
      <c r="H28" s="11" t="s">
        <v>422</v>
      </c>
      <c r="I28" s="11" t="s">
        <v>422</v>
      </c>
      <c r="J28" s="11">
        <v>7914097578</v>
      </c>
    </row>
    <row r="29" spans="1:10" ht="12" customHeight="1" x14ac:dyDescent="0.25">
      <c r="A29" s="2" t="str">
        <f>"May "&amp;RIGHT(A6,4)+1</f>
        <v>May 2025</v>
      </c>
      <c r="B29" s="11">
        <v>22492408</v>
      </c>
      <c r="C29" s="11">
        <v>42248301</v>
      </c>
      <c r="D29" s="16">
        <v>186.31319999999999</v>
      </c>
      <c r="E29" s="11">
        <v>7871418160</v>
      </c>
      <c r="F29" s="11" t="s">
        <v>422</v>
      </c>
      <c r="G29" s="11" t="s">
        <v>422</v>
      </c>
      <c r="H29" s="11" t="s">
        <v>422</v>
      </c>
      <c r="I29" s="11" t="s">
        <v>422</v>
      </c>
      <c r="J29" s="11">
        <v>7871418160</v>
      </c>
    </row>
    <row r="30" spans="1:10" ht="12" customHeight="1" x14ac:dyDescent="0.25">
      <c r="A30" s="2" t="str">
        <f>"Jun "&amp;RIGHT(A6,4)+1</f>
        <v>Jun 2025</v>
      </c>
      <c r="B30" s="11">
        <v>22380202</v>
      </c>
      <c r="C30" s="11">
        <v>42069286</v>
      </c>
      <c r="D30" s="16">
        <v>185.1833</v>
      </c>
      <c r="E30" s="11">
        <v>7790528940</v>
      </c>
      <c r="F30" s="11">
        <v>1305608712</v>
      </c>
      <c r="G30" s="11">
        <v>90273510</v>
      </c>
      <c r="H30" s="11">
        <v>110776167</v>
      </c>
      <c r="I30" s="11" t="s">
        <v>422</v>
      </c>
      <c r="J30" s="11">
        <v>9297187329</v>
      </c>
    </row>
    <row r="31" spans="1:10" ht="12" customHeight="1" x14ac:dyDescent="0.25">
      <c r="A31" s="2" t="str">
        <f>"Jul "&amp;RIGHT(A6,4)+1</f>
        <v>Jul 2025</v>
      </c>
      <c r="B31" s="11">
        <v>22342029.6668</v>
      </c>
      <c r="C31" s="11">
        <v>41997633.437899999</v>
      </c>
      <c r="D31" s="16">
        <v>186.15479999999999</v>
      </c>
      <c r="E31" s="11">
        <v>7818063112.5341997</v>
      </c>
      <c r="F31" s="11" t="s">
        <v>422</v>
      </c>
      <c r="G31" s="11" t="s">
        <v>422</v>
      </c>
      <c r="H31" s="11" t="s">
        <v>422</v>
      </c>
      <c r="I31" s="11" t="s">
        <v>422</v>
      </c>
      <c r="J31" s="11">
        <v>7818063112.5341997</v>
      </c>
    </row>
    <row r="32" spans="1:10" ht="12" customHeight="1" x14ac:dyDescent="0.25">
      <c r="A32" s="2" t="str">
        <f>"Aug "&amp;RIGHT(A6,4)+1</f>
        <v>Aug 2025</v>
      </c>
      <c r="B32" s="11">
        <v>22242605.470100001</v>
      </c>
      <c r="C32" s="11">
        <v>41819999.145300001</v>
      </c>
      <c r="D32" s="16">
        <v>186.49160000000001</v>
      </c>
      <c r="E32" s="11">
        <v>7799079494.0148001</v>
      </c>
      <c r="F32" s="11" t="s">
        <v>422</v>
      </c>
      <c r="G32" s="11" t="s">
        <v>422</v>
      </c>
      <c r="H32" s="11" t="s">
        <v>422</v>
      </c>
      <c r="I32" s="11" t="s">
        <v>422</v>
      </c>
      <c r="J32" s="11">
        <v>7799079494.0148001</v>
      </c>
    </row>
    <row r="33" spans="1:10" ht="12" customHeight="1" x14ac:dyDescent="0.25">
      <c r="A33" s="2" t="str">
        <f>"Sep "&amp;RIGHT(A6,4)+1</f>
        <v>Sep 2025</v>
      </c>
      <c r="B33" s="11">
        <v>22158264.1349</v>
      </c>
      <c r="C33" s="11">
        <v>41614900.536600001</v>
      </c>
      <c r="D33" s="16">
        <v>186.13159999999999</v>
      </c>
      <c r="E33" s="11">
        <v>7745848240.1279001</v>
      </c>
      <c r="F33" s="11">
        <v>1372954569.3332</v>
      </c>
      <c r="G33" s="11">
        <v>126483211</v>
      </c>
      <c r="H33" s="11">
        <v>115570526.3335</v>
      </c>
      <c r="I33" s="11" t="s">
        <v>422</v>
      </c>
      <c r="J33" s="11">
        <v>9360856546.7945995</v>
      </c>
    </row>
    <row r="34" spans="1:10" ht="12" customHeight="1" x14ac:dyDescent="0.25">
      <c r="A34" s="12" t="s">
        <v>55</v>
      </c>
      <c r="B34" s="13">
        <v>22577647.105999999</v>
      </c>
      <c r="C34" s="13">
        <v>42376980.3433</v>
      </c>
      <c r="D34" s="17">
        <v>188.3683</v>
      </c>
      <c r="E34" s="13">
        <v>95789754491.676895</v>
      </c>
      <c r="F34" s="13">
        <v>5163498235.3332005</v>
      </c>
      <c r="G34" s="13">
        <v>387424895</v>
      </c>
      <c r="H34" s="13">
        <v>407375541.33350003</v>
      </c>
      <c r="I34" s="13" t="s">
        <v>422</v>
      </c>
      <c r="J34" s="13">
        <v>101748053163.3436</v>
      </c>
    </row>
    <row r="35" spans="1:10" ht="12" customHeight="1" x14ac:dyDescent="0.25">
      <c r="A35" s="14" t="str">
        <f>"Total "&amp;MID(A20,7,LEN(A20)-13)&amp;" Months"</f>
        <v>Total 12 Months</v>
      </c>
      <c r="B35" s="15">
        <v>22577647.105999999</v>
      </c>
      <c r="C35" s="15">
        <v>42376980.3433</v>
      </c>
      <c r="D35" s="18">
        <v>188.3683</v>
      </c>
      <c r="E35" s="15">
        <v>95789754491.676895</v>
      </c>
      <c r="F35" s="15">
        <v>5163498235.3332005</v>
      </c>
      <c r="G35" s="15">
        <v>387424895</v>
      </c>
      <c r="H35" s="15">
        <v>407375541.33350003</v>
      </c>
      <c r="I35" s="15" t="s">
        <v>422</v>
      </c>
      <c r="J35" s="15">
        <v>101748053163.3436</v>
      </c>
    </row>
    <row r="36" spans="1:10" ht="12" customHeight="1" x14ac:dyDescent="0.25">
      <c r="A36" s="89"/>
      <c r="B36" s="89"/>
      <c r="C36" s="89"/>
      <c r="D36" s="89"/>
      <c r="E36" s="89"/>
      <c r="F36" s="89"/>
      <c r="G36" s="89"/>
      <c r="H36" s="89"/>
      <c r="I36" s="89"/>
      <c r="J36" s="89"/>
    </row>
    <row r="37" spans="1:10" ht="97.15" customHeight="1" x14ac:dyDescent="0.25">
      <c r="A37" s="91" t="s">
        <v>381</v>
      </c>
      <c r="B37" s="91"/>
      <c r="C37" s="91"/>
      <c r="D37" s="91"/>
      <c r="E37" s="91"/>
      <c r="F37" s="91"/>
      <c r="G37" s="91"/>
      <c r="H37" s="91"/>
      <c r="I37" s="91"/>
      <c r="J37" s="91"/>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5" x14ac:dyDescent="0.25"/>
  <cols>
    <col min="1" max="1" width="12.1796875" customWidth="1"/>
    <col min="2" max="9" width="11.453125" customWidth="1"/>
    <col min="10" max="10" width="27.453125" customWidth="1"/>
  </cols>
  <sheetData>
    <row r="1" spans="1:9" ht="12" customHeight="1" x14ac:dyDescent="0.25">
      <c r="A1" s="96" t="s">
        <v>427</v>
      </c>
      <c r="B1" s="96"/>
      <c r="C1" s="96"/>
      <c r="D1" s="96"/>
      <c r="E1" s="96"/>
      <c r="F1" s="96"/>
      <c r="G1" s="96"/>
      <c r="H1" s="96"/>
      <c r="I1" s="83">
        <v>46003</v>
      </c>
    </row>
    <row r="2" spans="1:9" ht="12" customHeight="1" x14ac:dyDescent="0.25">
      <c r="A2" s="98" t="s">
        <v>247</v>
      </c>
      <c r="B2" s="98"/>
      <c r="C2" s="98"/>
      <c r="D2" s="98"/>
      <c r="E2" s="98"/>
      <c r="F2" s="98"/>
      <c r="G2" s="98"/>
      <c r="H2" s="98"/>
      <c r="I2" s="1"/>
    </row>
    <row r="3" spans="1:9" ht="24" customHeight="1" x14ac:dyDescent="0.25">
      <c r="A3" s="100" t="s">
        <v>50</v>
      </c>
      <c r="B3" s="95" t="s">
        <v>172</v>
      </c>
      <c r="C3" s="95"/>
      <c r="D3" s="93"/>
      <c r="E3" s="92" t="s">
        <v>173</v>
      </c>
      <c r="F3" s="92" t="s">
        <v>174</v>
      </c>
      <c r="G3" s="92" t="s">
        <v>175</v>
      </c>
      <c r="H3" s="92" t="s">
        <v>248</v>
      </c>
      <c r="I3" s="94" t="s">
        <v>176</v>
      </c>
    </row>
    <row r="4" spans="1:9" ht="24" customHeight="1" x14ac:dyDescent="0.25">
      <c r="A4" s="101"/>
      <c r="B4" s="10" t="s">
        <v>246</v>
      </c>
      <c r="C4" s="10" t="s">
        <v>177</v>
      </c>
      <c r="D4" s="10" t="s">
        <v>55</v>
      </c>
      <c r="E4" s="93"/>
      <c r="F4" s="93"/>
      <c r="G4" s="93"/>
      <c r="H4" s="93"/>
      <c r="I4" s="95"/>
    </row>
    <row r="5" spans="1:9" ht="12" customHeight="1" x14ac:dyDescent="0.25">
      <c r="A5" s="1"/>
      <c r="B5" s="89" t="str">
        <f>REPT("-",88)&amp;" Dollars "&amp;REPT("-",148)</f>
        <v>---------------------------------------------------------------------------------------- Dollars ----------------------------------------------------------------------------------------------------------------------------------------------------</v>
      </c>
      <c r="C5" s="89"/>
      <c r="D5" s="89"/>
      <c r="E5" s="89"/>
      <c r="F5" s="89"/>
      <c r="G5" s="89"/>
      <c r="H5" s="89"/>
      <c r="I5" s="89"/>
    </row>
    <row r="6" spans="1:9" ht="12" customHeight="1" x14ac:dyDescent="0.25">
      <c r="A6" s="3" t="s">
        <v>423</v>
      </c>
    </row>
    <row r="7" spans="1:9" ht="12" customHeight="1" x14ac:dyDescent="0.25">
      <c r="A7" s="2" t="str">
        <f>"Oct "&amp;RIGHT(A6,4)-1</f>
        <v>Oct 2023</v>
      </c>
      <c r="B7" s="11">
        <v>1741.76</v>
      </c>
      <c r="C7" s="11" t="s">
        <v>422</v>
      </c>
      <c r="D7" s="11">
        <v>1741.76</v>
      </c>
      <c r="E7" s="11" t="s">
        <v>422</v>
      </c>
      <c r="F7" s="11" t="s">
        <v>422</v>
      </c>
      <c r="G7" s="11">
        <v>1741.76</v>
      </c>
      <c r="H7" s="11">
        <v>264760602.53999999</v>
      </c>
      <c r="I7" s="11">
        <v>264762344.30000001</v>
      </c>
    </row>
    <row r="8" spans="1:9" ht="12" customHeight="1" x14ac:dyDescent="0.25">
      <c r="A8" s="2" t="str">
        <f>"Nov "&amp;RIGHT(A6,4)-1</f>
        <v>Nov 2023</v>
      </c>
      <c r="B8" s="11">
        <v>1738.1842999999999</v>
      </c>
      <c r="C8" s="11" t="s">
        <v>422</v>
      </c>
      <c r="D8" s="11">
        <v>1738.1842999999999</v>
      </c>
      <c r="E8" s="11" t="s">
        <v>422</v>
      </c>
      <c r="F8" s="11" t="s">
        <v>422</v>
      </c>
      <c r="G8" s="11">
        <v>687892.18429999996</v>
      </c>
      <c r="H8" s="11">
        <v>213931127.71000001</v>
      </c>
      <c r="I8" s="11">
        <v>214619019.89430001</v>
      </c>
    </row>
    <row r="9" spans="1:9" ht="12" customHeight="1" x14ac:dyDescent="0.25">
      <c r="A9" s="2" t="str">
        <f>"Dec "&amp;RIGHT(A6,4)-1</f>
        <v>Dec 2023</v>
      </c>
      <c r="B9" s="11">
        <v>1196.807</v>
      </c>
      <c r="C9" s="11" t="s">
        <v>422</v>
      </c>
      <c r="D9" s="11">
        <v>1196.807</v>
      </c>
      <c r="E9" s="11" t="s">
        <v>422</v>
      </c>
      <c r="F9" s="11" t="s">
        <v>422</v>
      </c>
      <c r="G9" s="11">
        <v>1196.807</v>
      </c>
      <c r="H9" s="11">
        <v>186028620.72</v>
      </c>
      <c r="I9" s="11">
        <v>186029817.52700001</v>
      </c>
    </row>
    <row r="10" spans="1:9" ht="12" customHeight="1" x14ac:dyDescent="0.25">
      <c r="A10" s="2" t="str">
        <f>"Jan "&amp;RIGHT(A6,4)</f>
        <v>Jan 2024</v>
      </c>
      <c r="B10" s="11">
        <v>1366.88</v>
      </c>
      <c r="C10" s="11" t="s">
        <v>422</v>
      </c>
      <c r="D10" s="11">
        <v>1366.88</v>
      </c>
      <c r="E10" s="11" t="s">
        <v>422</v>
      </c>
      <c r="F10" s="11" t="s">
        <v>422</v>
      </c>
      <c r="G10" s="11">
        <v>1366.88</v>
      </c>
      <c r="H10" s="11">
        <v>163115760.66</v>
      </c>
      <c r="I10" s="11">
        <v>163117127.53999999</v>
      </c>
    </row>
    <row r="11" spans="1:9" ht="12" customHeight="1" x14ac:dyDescent="0.25">
      <c r="A11" s="2" t="str">
        <f>"Feb "&amp;RIGHT(A6,4)</f>
        <v>Feb 2024</v>
      </c>
      <c r="B11" s="11">
        <v>1973.62</v>
      </c>
      <c r="C11" s="11" t="s">
        <v>422</v>
      </c>
      <c r="D11" s="11">
        <v>1973.62</v>
      </c>
      <c r="E11" s="11" t="s">
        <v>422</v>
      </c>
      <c r="F11" s="11" t="s">
        <v>422</v>
      </c>
      <c r="G11" s="11">
        <v>983901.43</v>
      </c>
      <c r="H11" s="11">
        <v>157404464.28999999</v>
      </c>
      <c r="I11" s="11">
        <v>158388365.72</v>
      </c>
    </row>
    <row r="12" spans="1:9" ht="12" customHeight="1" x14ac:dyDescent="0.25">
      <c r="A12" s="2" t="str">
        <f>"Mar "&amp;RIGHT(A6,4)</f>
        <v>Mar 2024</v>
      </c>
      <c r="B12" s="11">
        <v>1286.2143000000001</v>
      </c>
      <c r="C12" s="11" t="s">
        <v>422</v>
      </c>
      <c r="D12" s="11">
        <v>1286.2143000000001</v>
      </c>
      <c r="E12" s="11" t="s">
        <v>422</v>
      </c>
      <c r="F12" s="11" t="s">
        <v>422</v>
      </c>
      <c r="G12" s="11">
        <v>1761345.5142999999</v>
      </c>
      <c r="H12" s="11">
        <v>163657342.93000001</v>
      </c>
      <c r="I12" s="11">
        <v>165418688.4443</v>
      </c>
    </row>
    <row r="13" spans="1:9" ht="12" customHeight="1" x14ac:dyDescent="0.25">
      <c r="A13" s="2" t="str">
        <f>"Apr "&amp;RIGHT(A6,4)</f>
        <v>Apr 2024</v>
      </c>
      <c r="B13" s="11">
        <v>1091.9449</v>
      </c>
      <c r="C13" s="11" t="s">
        <v>422</v>
      </c>
      <c r="D13" s="11">
        <v>1091.9449</v>
      </c>
      <c r="E13" s="11" t="s">
        <v>422</v>
      </c>
      <c r="F13" s="11" t="s">
        <v>422</v>
      </c>
      <c r="G13" s="11">
        <v>1761151.2549000001</v>
      </c>
      <c r="H13" s="11">
        <v>202410621.16</v>
      </c>
      <c r="I13" s="11">
        <v>204171772.4149</v>
      </c>
    </row>
    <row r="14" spans="1:9" ht="12" customHeight="1" x14ac:dyDescent="0.25">
      <c r="A14" s="2" t="str">
        <f>"May "&amp;RIGHT(A6,4)</f>
        <v>May 2024</v>
      </c>
      <c r="B14" s="11">
        <v>1043.0373</v>
      </c>
      <c r="C14" s="11">
        <v>36712.19</v>
      </c>
      <c r="D14" s="11">
        <v>37755.227299999999</v>
      </c>
      <c r="E14" s="11" t="s">
        <v>422</v>
      </c>
      <c r="F14" s="11" t="s">
        <v>422</v>
      </c>
      <c r="G14" s="11">
        <v>1575491.2572999999</v>
      </c>
      <c r="H14" s="11">
        <v>181387408.72999999</v>
      </c>
      <c r="I14" s="11">
        <v>182962899.98730001</v>
      </c>
    </row>
    <row r="15" spans="1:9" ht="12" customHeight="1" x14ac:dyDescent="0.25">
      <c r="A15" s="2" t="str">
        <f>"Jun "&amp;RIGHT(A6,4)</f>
        <v>Jun 2024</v>
      </c>
      <c r="B15" s="11">
        <v>1172.8047999999999</v>
      </c>
      <c r="C15" s="11" t="s">
        <v>422</v>
      </c>
      <c r="D15" s="11">
        <v>1172.8047999999999</v>
      </c>
      <c r="E15" s="11" t="s">
        <v>422</v>
      </c>
      <c r="F15" s="11" t="s">
        <v>422</v>
      </c>
      <c r="G15" s="11">
        <v>723723.47479999997</v>
      </c>
      <c r="H15" s="11">
        <v>179073920.41999999</v>
      </c>
      <c r="I15" s="11">
        <v>179797643.89480001</v>
      </c>
    </row>
    <row r="16" spans="1:9" ht="12" customHeight="1" x14ac:dyDescent="0.25">
      <c r="A16" s="2" t="str">
        <f>"Jul "&amp;RIGHT(A6,4)</f>
        <v>Jul 2024</v>
      </c>
      <c r="B16" s="11">
        <v>1943.915</v>
      </c>
      <c r="C16" s="11">
        <v>73424.38</v>
      </c>
      <c r="D16" s="11">
        <v>75368.294999999998</v>
      </c>
      <c r="E16" s="11" t="s">
        <v>422</v>
      </c>
      <c r="F16" s="11" t="s">
        <v>422</v>
      </c>
      <c r="G16" s="11">
        <v>466993.09499999997</v>
      </c>
      <c r="H16" s="11">
        <v>186099807.97999999</v>
      </c>
      <c r="I16" s="11">
        <v>186566801.07499999</v>
      </c>
    </row>
    <row r="17" spans="1:9" ht="12" customHeight="1" x14ac:dyDescent="0.25">
      <c r="A17" s="2" t="str">
        <f>"Aug "&amp;RIGHT(A6,4)</f>
        <v>Aug 2024</v>
      </c>
      <c r="B17" s="11">
        <v>1981.71</v>
      </c>
      <c r="C17" s="11">
        <v>179324.52</v>
      </c>
      <c r="D17" s="11">
        <v>181306.23</v>
      </c>
      <c r="E17" s="11" t="s">
        <v>422</v>
      </c>
      <c r="F17" s="11" t="s">
        <v>422</v>
      </c>
      <c r="G17" s="11">
        <v>1181760.99</v>
      </c>
      <c r="H17" s="11">
        <v>215744268.61000001</v>
      </c>
      <c r="I17" s="11">
        <v>216926029.59999999</v>
      </c>
    </row>
    <row r="18" spans="1:9" ht="12" customHeight="1" x14ac:dyDescent="0.25">
      <c r="A18" s="2" t="str">
        <f>"Sep "&amp;RIGHT(A6,4)</f>
        <v>Sep 2024</v>
      </c>
      <c r="B18" s="11">
        <v>504.38240000000002</v>
      </c>
      <c r="C18" s="11">
        <v>73424.38</v>
      </c>
      <c r="D18" s="11">
        <v>73928.762400000007</v>
      </c>
      <c r="E18" s="11" t="s">
        <v>422</v>
      </c>
      <c r="F18" s="11" t="s">
        <v>422</v>
      </c>
      <c r="G18" s="11">
        <v>73928.762400000007</v>
      </c>
      <c r="H18" s="11">
        <v>165544880.43000001</v>
      </c>
      <c r="I18" s="11">
        <v>165618809.19240001</v>
      </c>
    </row>
    <row r="19" spans="1:9" ht="12" customHeight="1" x14ac:dyDescent="0.25">
      <c r="A19" s="12" t="s">
        <v>55</v>
      </c>
      <c r="B19" s="13">
        <v>17041.259999999998</v>
      </c>
      <c r="C19" s="13">
        <v>362885.47</v>
      </c>
      <c r="D19" s="13">
        <v>379926.73</v>
      </c>
      <c r="E19" s="13" t="s">
        <v>422</v>
      </c>
      <c r="F19" s="13" t="s">
        <v>422</v>
      </c>
      <c r="G19" s="13">
        <v>9220493.4100000001</v>
      </c>
      <c r="H19" s="13">
        <v>2279158826.1799998</v>
      </c>
      <c r="I19" s="13">
        <v>2288379319.5900002</v>
      </c>
    </row>
    <row r="20" spans="1:9" ht="12" customHeight="1" x14ac:dyDescent="0.25">
      <c r="A20" s="14" t="s">
        <v>424</v>
      </c>
      <c r="B20" s="15">
        <v>17041.259999999998</v>
      </c>
      <c r="C20" s="15">
        <v>362885.47</v>
      </c>
      <c r="D20" s="15">
        <v>379926.73</v>
      </c>
      <c r="E20" s="15" t="s">
        <v>422</v>
      </c>
      <c r="F20" s="15" t="s">
        <v>422</v>
      </c>
      <c r="G20" s="15">
        <v>9220493.4100000001</v>
      </c>
      <c r="H20" s="15">
        <v>2279158826.1799998</v>
      </c>
      <c r="I20" s="15">
        <v>2288379319.5900002</v>
      </c>
    </row>
    <row r="21" spans="1:9" ht="12" customHeight="1" x14ac:dyDescent="0.25">
      <c r="A21" s="3" t="str">
        <f>"FY "&amp;RIGHT(A6,4)+1</f>
        <v>FY 2025</v>
      </c>
    </row>
    <row r="22" spans="1:9" ht="12" customHeight="1" x14ac:dyDescent="0.25">
      <c r="A22" s="2" t="str">
        <f>"Oct "&amp;RIGHT(A6,4)</f>
        <v>Oct 2024</v>
      </c>
      <c r="B22" s="11">
        <v>793.22</v>
      </c>
      <c r="C22" s="11">
        <v>112322.34</v>
      </c>
      <c r="D22" s="11">
        <v>113115.56</v>
      </c>
      <c r="E22" s="11" t="s">
        <v>422</v>
      </c>
      <c r="F22" s="11" t="s">
        <v>422</v>
      </c>
      <c r="G22" s="11">
        <v>113115.56</v>
      </c>
      <c r="H22" s="11">
        <v>198119951.91999999</v>
      </c>
      <c r="I22" s="11">
        <v>198233067.47999999</v>
      </c>
    </row>
    <row r="23" spans="1:9" ht="12" customHeight="1" x14ac:dyDescent="0.25">
      <c r="A23" s="2" t="str">
        <f>"Nov "&amp;RIGHT(A6,4)</f>
        <v>Nov 2024</v>
      </c>
      <c r="B23" s="11">
        <v>1098.8449000000001</v>
      </c>
      <c r="C23" s="11">
        <v>157733.42000000001</v>
      </c>
      <c r="D23" s="11">
        <v>158832.26490000001</v>
      </c>
      <c r="E23" s="11" t="s">
        <v>422</v>
      </c>
      <c r="F23" s="11" t="s">
        <v>422</v>
      </c>
      <c r="G23" s="11">
        <v>239313.86489999999</v>
      </c>
      <c r="H23" s="11">
        <v>175741344.49000001</v>
      </c>
      <c r="I23" s="11">
        <v>175980658.3549</v>
      </c>
    </row>
    <row r="24" spans="1:9" ht="12" customHeight="1" x14ac:dyDescent="0.25">
      <c r="A24" s="2" t="str">
        <f>"Dec "&amp;RIGHT(A6,4)</f>
        <v>Dec 2024</v>
      </c>
      <c r="B24" s="11">
        <v>840.17229999999995</v>
      </c>
      <c r="C24" s="11">
        <v>77135.5</v>
      </c>
      <c r="D24" s="11">
        <v>77975.672300000006</v>
      </c>
      <c r="E24" s="11" t="s">
        <v>422</v>
      </c>
      <c r="F24" s="11" t="s">
        <v>422</v>
      </c>
      <c r="G24" s="11">
        <v>98077.692299999995</v>
      </c>
      <c r="H24" s="11">
        <v>163044351.71000001</v>
      </c>
      <c r="I24" s="11">
        <v>163142429.4023</v>
      </c>
    </row>
    <row r="25" spans="1:9" ht="12" customHeight="1" x14ac:dyDescent="0.25">
      <c r="A25" s="2" t="str">
        <f>"Jan "&amp;RIGHT(A6,4)+1</f>
        <v>Jan 2025</v>
      </c>
      <c r="B25" s="11">
        <v>662.03</v>
      </c>
      <c r="C25" s="11">
        <v>44887.12</v>
      </c>
      <c r="D25" s="11">
        <v>45549.15</v>
      </c>
      <c r="E25" s="11" t="s">
        <v>422</v>
      </c>
      <c r="F25" s="11" t="s">
        <v>422</v>
      </c>
      <c r="G25" s="11">
        <v>45549.15</v>
      </c>
      <c r="H25" s="11">
        <v>128394868.83</v>
      </c>
      <c r="I25" s="11">
        <v>128440417.98</v>
      </c>
    </row>
    <row r="26" spans="1:9" ht="12" customHeight="1" x14ac:dyDescent="0.25">
      <c r="A26" s="2" t="str">
        <f>"Feb "&amp;RIGHT(A6,4)+1</f>
        <v>Feb 2025</v>
      </c>
      <c r="B26" s="11">
        <v>728.30499999999995</v>
      </c>
      <c r="C26" s="11" t="s">
        <v>422</v>
      </c>
      <c r="D26" s="11">
        <v>728.30499999999995</v>
      </c>
      <c r="E26" s="11" t="s">
        <v>422</v>
      </c>
      <c r="F26" s="11" t="s">
        <v>422</v>
      </c>
      <c r="G26" s="11">
        <v>728.30499999999995</v>
      </c>
      <c r="H26" s="11">
        <v>96539729.920000002</v>
      </c>
      <c r="I26" s="11">
        <v>96540458.224999994</v>
      </c>
    </row>
    <row r="27" spans="1:9" ht="12" customHeight="1" x14ac:dyDescent="0.25">
      <c r="A27" s="2" t="str">
        <f>"Mar "&amp;RIGHT(A6,4)+1</f>
        <v>Mar 2025</v>
      </c>
      <c r="B27" s="11">
        <v>854.75</v>
      </c>
      <c r="C27" s="11" t="s">
        <v>422</v>
      </c>
      <c r="D27" s="11">
        <v>854.75</v>
      </c>
      <c r="E27" s="11" t="s">
        <v>422</v>
      </c>
      <c r="F27" s="11" t="s">
        <v>422</v>
      </c>
      <c r="G27" s="11">
        <v>854.75</v>
      </c>
      <c r="H27" s="11">
        <v>95781082.329999998</v>
      </c>
      <c r="I27" s="11">
        <v>95781937.079999998</v>
      </c>
    </row>
    <row r="28" spans="1:9" ht="12" customHeight="1" x14ac:dyDescent="0.25">
      <c r="A28" s="2" t="str">
        <f>"Apr "&amp;RIGHT(A6,4)+1</f>
        <v>Apr 2025</v>
      </c>
      <c r="B28" s="11">
        <v>728.72</v>
      </c>
      <c r="C28" s="11">
        <v>24570</v>
      </c>
      <c r="D28" s="11">
        <v>25298.720000000001</v>
      </c>
      <c r="E28" s="11" t="s">
        <v>422</v>
      </c>
      <c r="F28" s="11" t="s">
        <v>422</v>
      </c>
      <c r="G28" s="11">
        <v>25298.720000000001</v>
      </c>
      <c r="H28" s="11">
        <v>95307771.180000007</v>
      </c>
      <c r="I28" s="11">
        <v>95333069.900000006</v>
      </c>
    </row>
    <row r="29" spans="1:9" ht="12" customHeight="1" x14ac:dyDescent="0.25">
      <c r="A29" s="2" t="str">
        <f>"May "&amp;RIGHT(A6,4)+1</f>
        <v>May 2025</v>
      </c>
      <c r="B29" s="11">
        <v>595.04499999999996</v>
      </c>
      <c r="C29" s="11" t="s">
        <v>422</v>
      </c>
      <c r="D29" s="11">
        <v>595.04499999999996</v>
      </c>
      <c r="E29" s="11" t="s">
        <v>422</v>
      </c>
      <c r="F29" s="11" t="s">
        <v>422</v>
      </c>
      <c r="G29" s="11">
        <v>595.04499999999996</v>
      </c>
      <c r="H29" s="11">
        <v>108990524.45</v>
      </c>
      <c r="I29" s="11">
        <v>108991119.495</v>
      </c>
    </row>
    <row r="30" spans="1:9" ht="12" customHeight="1" x14ac:dyDescent="0.25">
      <c r="A30" s="2" t="str">
        <f>"Jun "&amp;RIGHT(A6,4)+1</f>
        <v>Jun 2025</v>
      </c>
      <c r="B30" s="11">
        <v>582.505</v>
      </c>
      <c r="C30" s="11" t="s">
        <v>422</v>
      </c>
      <c r="D30" s="11">
        <v>582.505</v>
      </c>
      <c r="E30" s="11" t="s">
        <v>422</v>
      </c>
      <c r="F30" s="11" t="s">
        <v>422</v>
      </c>
      <c r="G30" s="11">
        <v>582.505</v>
      </c>
      <c r="H30" s="11">
        <v>124713650.67</v>
      </c>
      <c r="I30" s="11">
        <v>124714233.175</v>
      </c>
    </row>
    <row r="31" spans="1:9" ht="12" customHeight="1" x14ac:dyDescent="0.25">
      <c r="A31" s="2" t="str">
        <f>"Jul "&amp;RIGHT(A6,4)+1</f>
        <v>Jul 2025</v>
      </c>
      <c r="B31" s="11">
        <v>746.70500000000004</v>
      </c>
      <c r="C31" s="11">
        <v>24570</v>
      </c>
      <c r="D31" s="11">
        <v>25316.705000000002</v>
      </c>
      <c r="E31" s="11" t="s">
        <v>422</v>
      </c>
      <c r="F31" s="11" t="s">
        <v>422</v>
      </c>
      <c r="G31" s="11">
        <v>25316.705000000002</v>
      </c>
      <c r="H31" s="11">
        <v>119218623.29000001</v>
      </c>
      <c r="I31" s="11">
        <v>119243939.995</v>
      </c>
    </row>
    <row r="32" spans="1:9" ht="12" customHeight="1" x14ac:dyDescent="0.25">
      <c r="A32" s="2" t="str">
        <f>"Aug "&amp;RIGHT(A6,4)+1</f>
        <v>Aug 2025</v>
      </c>
      <c r="B32" s="11">
        <v>486.7</v>
      </c>
      <c r="C32" s="11" t="s">
        <v>422</v>
      </c>
      <c r="D32" s="11">
        <v>486.7</v>
      </c>
      <c r="E32" s="11" t="s">
        <v>422</v>
      </c>
      <c r="F32" s="11" t="s">
        <v>422</v>
      </c>
      <c r="G32" s="11">
        <v>486.7</v>
      </c>
      <c r="H32" s="11">
        <v>116548638.31</v>
      </c>
      <c r="I32" s="11">
        <v>116549125.01000001</v>
      </c>
    </row>
    <row r="33" spans="1:10" ht="12" customHeight="1" x14ac:dyDescent="0.25">
      <c r="A33" s="2" t="str">
        <f>"Sep "&amp;RIGHT(A6,4)+1</f>
        <v>Sep 2025</v>
      </c>
      <c r="B33" s="11">
        <v>459.22500000000002</v>
      </c>
      <c r="C33" s="11" t="s">
        <v>422</v>
      </c>
      <c r="D33" s="11">
        <v>459.22500000000002</v>
      </c>
      <c r="E33" s="11" t="s">
        <v>422</v>
      </c>
      <c r="F33" s="11" t="s">
        <v>422</v>
      </c>
      <c r="G33" s="11">
        <v>459.22500000000002</v>
      </c>
      <c r="H33" s="11">
        <v>113900316.02</v>
      </c>
      <c r="I33" s="11">
        <v>113900775.245</v>
      </c>
    </row>
    <row r="34" spans="1:10" ht="12" customHeight="1" x14ac:dyDescent="0.25">
      <c r="A34" s="12" t="s">
        <v>55</v>
      </c>
      <c r="B34" s="13">
        <v>8576.2222000000002</v>
      </c>
      <c r="C34" s="13">
        <v>441218.38</v>
      </c>
      <c r="D34" s="13">
        <v>449794.60220000002</v>
      </c>
      <c r="E34" s="13" t="s">
        <v>422</v>
      </c>
      <c r="F34" s="13" t="s">
        <v>422</v>
      </c>
      <c r="G34" s="13">
        <v>550378.22219999996</v>
      </c>
      <c r="H34" s="13">
        <v>1536300853.1199999</v>
      </c>
      <c r="I34" s="13">
        <v>1536851231.3422</v>
      </c>
    </row>
    <row r="35" spans="1:10" ht="12" customHeight="1" x14ac:dyDescent="0.25">
      <c r="A35" s="14" t="str">
        <f>"Total "&amp;MID(A20,7,LEN(A20)-13)&amp;" Months"</f>
        <v>Total 12 Months</v>
      </c>
      <c r="B35" s="15">
        <v>8576.2222000000002</v>
      </c>
      <c r="C35" s="15">
        <v>441218.38</v>
      </c>
      <c r="D35" s="15">
        <v>449794.60220000002</v>
      </c>
      <c r="E35" s="15" t="s">
        <v>422</v>
      </c>
      <c r="F35" s="15" t="s">
        <v>422</v>
      </c>
      <c r="G35" s="15">
        <v>550378.22219999996</v>
      </c>
      <c r="H35" s="15">
        <v>1536300853.1199999</v>
      </c>
      <c r="I35" s="15">
        <v>1536851231.3422</v>
      </c>
    </row>
    <row r="36" spans="1:10" ht="12" customHeight="1" x14ac:dyDescent="0.25">
      <c r="A36" s="116"/>
      <c r="B36" s="116"/>
      <c r="C36" s="116"/>
      <c r="D36" s="116"/>
      <c r="E36" s="116"/>
      <c r="F36" s="116"/>
      <c r="G36" s="116"/>
      <c r="H36" s="116"/>
      <c r="I36" s="116"/>
      <c r="J36" s="116"/>
    </row>
    <row r="37" spans="1:10" ht="70" customHeight="1" x14ac:dyDescent="0.25">
      <c r="A37" s="91" t="s">
        <v>388</v>
      </c>
      <c r="B37" s="91"/>
      <c r="C37" s="91"/>
      <c r="D37" s="91"/>
      <c r="E37" s="91"/>
      <c r="F37" s="91"/>
      <c r="G37" s="91"/>
      <c r="H37" s="91"/>
      <c r="I37" s="91"/>
      <c r="J37" s="91"/>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5" x14ac:dyDescent="0.25"/>
  <cols>
    <col min="1" max="1" width="12.1796875" customWidth="1"/>
    <col min="2" max="7" width="11.453125" customWidth="1"/>
  </cols>
  <sheetData>
    <row r="1" spans="1:7" ht="12" customHeight="1" x14ac:dyDescent="0.25">
      <c r="A1" s="96" t="s">
        <v>427</v>
      </c>
      <c r="B1" s="96"/>
      <c r="C1" s="96"/>
      <c r="D1" s="96"/>
      <c r="E1" s="96"/>
      <c r="F1" s="96"/>
      <c r="G1" s="83">
        <v>46003</v>
      </c>
    </row>
    <row r="2" spans="1:7" ht="12" customHeight="1" x14ac:dyDescent="0.25">
      <c r="A2" s="98" t="s">
        <v>178</v>
      </c>
      <c r="B2" s="98"/>
      <c r="C2" s="98"/>
      <c r="D2" s="98"/>
      <c r="E2" s="98"/>
      <c r="F2" s="98"/>
      <c r="G2" s="1"/>
    </row>
    <row r="3" spans="1:7" ht="24" customHeight="1" x14ac:dyDescent="0.25">
      <c r="A3" s="100" t="s">
        <v>50</v>
      </c>
      <c r="B3" s="95" t="s">
        <v>179</v>
      </c>
      <c r="C3" s="95"/>
      <c r="D3" s="93"/>
      <c r="E3" s="95" t="s">
        <v>180</v>
      </c>
      <c r="F3" s="93"/>
      <c r="G3" s="94" t="s">
        <v>181</v>
      </c>
    </row>
    <row r="4" spans="1:7" ht="24" customHeight="1" x14ac:dyDescent="0.25">
      <c r="A4" s="100"/>
      <c r="B4" s="92" t="s">
        <v>182</v>
      </c>
      <c r="C4" s="92" t="s">
        <v>183</v>
      </c>
      <c r="D4" s="92" t="s">
        <v>55</v>
      </c>
      <c r="E4" s="92" t="s">
        <v>184</v>
      </c>
      <c r="F4" s="92" t="s">
        <v>249</v>
      </c>
      <c r="G4" s="94"/>
    </row>
    <row r="5" spans="1:7" ht="24" customHeight="1" x14ac:dyDescent="0.25">
      <c r="A5" s="101"/>
      <c r="B5" s="93"/>
      <c r="C5" s="93"/>
      <c r="D5" s="93"/>
      <c r="E5" s="93"/>
      <c r="F5" s="93"/>
      <c r="G5" s="95"/>
    </row>
    <row r="6" spans="1:7" ht="12" customHeight="1" x14ac:dyDescent="0.25">
      <c r="A6" s="1"/>
      <c r="B6" s="89" t="str">
        <f>REPT("-",64)&amp;" Dollars "&amp;REPT("-",64)</f>
        <v>---------------------------------------------------------------- Dollars ----------------------------------------------------------------</v>
      </c>
      <c r="C6" s="89"/>
      <c r="D6" s="89"/>
      <c r="E6" s="89"/>
      <c r="F6" s="89"/>
      <c r="G6" s="89"/>
    </row>
    <row r="7" spans="1:7" ht="12" customHeight="1" x14ac:dyDescent="0.25">
      <c r="A7" s="3" t="s">
        <v>423</v>
      </c>
    </row>
    <row r="8" spans="1:7" ht="12" customHeight="1" x14ac:dyDescent="0.25">
      <c r="A8" s="2" t="str">
        <f>"Oct "&amp;RIGHT(A7,4)-1</f>
        <v>Oct 2023</v>
      </c>
      <c r="B8" s="11">
        <v>230234956.8881</v>
      </c>
      <c r="C8" s="11" t="s">
        <v>422</v>
      </c>
      <c r="D8" s="11">
        <v>230234956.8881</v>
      </c>
      <c r="E8" s="11">
        <v>1741.76</v>
      </c>
      <c r="F8" s="11">
        <v>264760602.53999999</v>
      </c>
      <c r="G8" s="11">
        <v>494997301.18809998</v>
      </c>
    </row>
    <row r="9" spans="1:7" ht="12" customHeight="1" x14ac:dyDescent="0.25">
      <c r="A9" s="2" t="str">
        <f>"Nov "&amp;RIGHT(A7,4)-1</f>
        <v>Nov 2023</v>
      </c>
      <c r="B9" s="11">
        <v>188766998.4278</v>
      </c>
      <c r="C9" s="11" t="s">
        <v>422</v>
      </c>
      <c r="D9" s="11">
        <v>188766998.4278</v>
      </c>
      <c r="E9" s="11">
        <v>687892.18429999996</v>
      </c>
      <c r="F9" s="11">
        <v>213931127.71000001</v>
      </c>
      <c r="G9" s="11">
        <v>403386018.32209998</v>
      </c>
    </row>
    <row r="10" spans="1:7" ht="12" customHeight="1" x14ac:dyDescent="0.25">
      <c r="A10" s="2" t="str">
        <f>"Dec "&amp;RIGHT(A7,4)-1</f>
        <v>Dec 2023</v>
      </c>
      <c r="B10" s="11">
        <v>197771212.27070001</v>
      </c>
      <c r="C10" s="11" t="s">
        <v>422</v>
      </c>
      <c r="D10" s="11">
        <v>197771212.27070001</v>
      </c>
      <c r="E10" s="11">
        <v>1196.807</v>
      </c>
      <c r="F10" s="11">
        <v>186028620.72</v>
      </c>
      <c r="G10" s="11">
        <v>383801029.79769999</v>
      </c>
    </row>
    <row r="11" spans="1:7" ht="12" customHeight="1" x14ac:dyDescent="0.25">
      <c r="A11" s="2" t="str">
        <f>"Jan "&amp;RIGHT(A7,4)</f>
        <v>Jan 2024</v>
      </c>
      <c r="B11" s="11">
        <v>199977969.61140001</v>
      </c>
      <c r="C11" s="11" t="s">
        <v>422</v>
      </c>
      <c r="D11" s="11">
        <v>199977969.61140001</v>
      </c>
      <c r="E11" s="11">
        <v>1366.88</v>
      </c>
      <c r="F11" s="11">
        <v>163115760.66</v>
      </c>
      <c r="G11" s="11">
        <v>363095097.15140003</v>
      </c>
    </row>
    <row r="12" spans="1:7" ht="12" customHeight="1" x14ac:dyDescent="0.25">
      <c r="A12" s="2" t="str">
        <f>"Feb "&amp;RIGHT(A7,4)</f>
        <v>Feb 2024</v>
      </c>
      <c r="B12" s="11">
        <v>153717993.998</v>
      </c>
      <c r="C12" s="11" t="s">
        <v>422</v>
      </c>
      <c r="D12" s="11">
        <v>153717993.998</v>
      </c>
      <c r="E12" s="11">
        <v>983901.43</v>
      </c>
      <c r="F12" s="11">
        <v>157404464.28999999</v>
      </c>
      <c r="G12" s="11">
        <v>312106359.71799999</v>
      </c>
    </row>
    <row r="13" spans="1:7" ht="12" customHeight="1" x14ac:dyDescent="0.25">
      <c r="A13" s="2" t="str">
        <f>"Mar "&amp;RIGHT(A7,4)</f>
        <v>Mar 2024</v>
      </c>
      <c r="B13" s="11">
        <v>181915236.8874</v>
      </c>
      <c r="C13" s="11" t="s">
        <v>422</v>
      </c>
      <c r="D13" s="11">
        <v>181915236.8874</v>
      </c>
      <c r="E13" s="11">
        <v>1761345.5142999999</v>
      </c>
      <c r="F13" s="11">
        <v>163657342.93000001</v>
      </c>
      <c r="G13" s="11">
        <v>347333925.33170003</v>
      </c>
    </row>
    <row r="14" spans="1:7" ht="12" customHeight="1" x14ac:dyDescent="0.25">
      <c r="A14" s="2" t="str">
        <f>"Apr "&amp;RIGHT(A7,4)</f>
        <v>Apr 2024</v>
      </c>
      <c r="B14" s="11">
        <v>107135381.8705</v>
      </c>
      <c r="C14" s="11" t="s">
        <v>422</v>
      </c>
      <c r="D14" s="11">
        <v>107135381.8705</v>
      </c>
      <c r="E14" s="11">
        <v>1761151.2549000001</v>
      </c>
      <c r="F14" s="11">
        <v>202410621.16</v>
      </c>
      <c r="G14" s="11">
        <v>311307154.28539997</v>
      </c>
    </row>
    <row r="15" spans="1:7" ht="12" customHeight="1" x14ac:dyDescent="0.25">
      <c r="A15" s="2" t="str">
        <f>"May "&amp;RIGHT(A7,4)</f>
        <v>May 2024</v>
      </c>
      <c r="B15" s="11">
        <v>66080032.583800003</v>
      </c>
      <c r="C15" s="11" t="s">
        <v>422</v>
      </c>
      <c r="D15" s="11">
        <v>66080032.583800003</v>
      </c>
      <c r="E15" s="11">
        <v>1575491.2572999999</v>
      </c>
      <c r="F15" s="11">
        <v>181387408.72999999</v>
      </c>
      <c r="G15" s="11">
        <v>249042932.5711</v>
      </c>
    </row>
    <row r="16" spans="1:7" ht="12" customHeight="1" x14ac:dyDescent="0.25">
      <c r="A16" s="2" t="str">
        <f>"Jun "&amp;RIGHT(A7,4)</f>
        <v>Jun 2024</v>
      </c>
      <c r="B16" s="11">
        <v>121979941.171</v>
      </c>
      <c r="C16" s="11" t="s">
        <v>422</v>
      </c>
      <c r="D16" s="11">
        <v>121979941.171</v>
      </c>
      <c r="E16" s="11">
        <v>723723.47479999997</v>
      </c>
      <c r="F16" s="11">
        <v>179073920.41999999</v>
      </c>
      <c r="G16" s="11">
        <v>301777585.06580001</v>
      </c>
    </row>
    <row r="17" spans="1:7" ht="12" customHeight="1" x14ac:dyDescent="0.25">
      <c r="A17" s="2" t="str">
        <f>"Jul "&amp;RIGHT(A7,4)</f>
        <v>Jul 2024</v>
      </c>
      <c r="B17" s="11">
        <v>186947406.00819999</v>
      </c>
      <c r="C17" s="11" t="s">
        <v>422</v>
      </c>
      <c r="D17" s="11">
        <v>186947406.00819999</v>
      </c>
      <c r="E17" s="11">
        <v>466993.09499999997</v>
      </c>
      <c r="F17" s="11">
        <v>186099807.97999999</v>
      </c>
      <c r="G17" s="11">
        <v>373514207.08319998</v>
      </c>
    </row>
    <row r="18" spans="1:7" ht="12" customHeight="1" x14ac:dyDescent="0.25">
      <c r="A18" s="2" t="str">
        <f>"Aug "&amp;RIGHT(A7,4)</f>
        <v>Aug 2024</v>
      </c>
      <c r="B18" s="11">
        <v>225530040.1243</v>
      </c>
      <c r="C18" s="11" t="s">
        <v>422</v>
      </c>
      <c r="D18" s="11">
        <v>225530040.1243</v>
      </c>
      <c r="E18" s="11">
        <v>1181760.99</v>
      </c>
      <c r="F18" s="11">
        <v>215744268.61000001</v>
      </c>
      <c r="G18" s="11">
        <v>442456069.72430003</v>
      </c>
    </row>
    <row r="19" spans="1:7" ht="12" customHeight="1" x14ac:dyDescent="0.25">
      <c r="A19" s="2" t="str">
        <f>"Sep "&amp;RIGHT(A7,4)</f>
        <v>Sep 2024</v>
      </c>
      <c r="B19" s="11">
        <v>257943579.61930001</v>
      </c>
      <c r="C19" s="11" t="s">
        <v>422</v>
      </c>
      <c r="D19" s="11">
        <v>257943579.61930001</v>
      </c>
      <c r="E19" s="11">
        <v>73928.762400000007</v>
      </c>
      <c r="F19" s="11">
        <v>165544880.43000001</v>
      </c>
      <c r="G19" s="11">
        <v>423562388.81169999</v>
      </c>
    </row>
    <row r="20" spans="1:7" ht="12" customHeight="1" x14ac:dyDescent="0.25">
      <c r="A20" s="12" t="s">
        <v>55</v>
      </c>
      <c r="B20" s="13">
        <v>2118000749.4605</v>
      </c>
      <c r="C20" s="13" t="s">
        <v>422</v>
      </c>
      <c r="D20" s="13">
        <v>2118000749.4605</v>
      </c>
      <c r="E20" s="13">
        <v>9220493.4100000001</v>
      </c>
      <c r="F20" s="13">
        <v>2279158826.1799998</v>
      </c>
      <c r="G20" s="13">
        <v>4406380069.0504999</v>
      </c>
    </row>
    <row r="21" spans="1:7" ht="12" customHeight="1" x14ac:dyDescent="0.25">
      <c r="A21" s="14" t="s">
        <v>424</v>
      </c>
      <c r="B21" s="15">
        <v>2118000749.4605</v>
      </c>
      <c r="C21" s="15" t="s">
        <v>422</v>
      </c>
      <c r="D21" s="15">
        <v>2118000749.4605</v>
      </c>
      <c r="E21" s="15">
        <v>9220493.4100000001</v>
      </c>
      <c r="F21" s="15">
        <v>2279158826.1799998</v>
      </c>
      <c r="G21" s="15">
        <v>4406380069.0504999</v>
      </c>
    </row>
    <row r="22" spans="1:7" ht="12" customHeight="1" x14ac:dyDescent="0.25">
      <c r="A22" s="3" t="str">
        <f>"FY "&amp;RIGHT(A7,4)+1</f>
        <v>FY 2025</v>
      </c>
    </row>
    <row r="23" spans="1:7" ht="12" customHeight="1" x14ac:dyDescent="0.25">
      <c r="A23" s="2" t="str">
        <f>"Oct "&amp;RIGHT(A7,4)</f>
        <v>Oct 2024</v>
      </c>
      <c r="B23" s="11">
        <v>258816248.1735</v>
      </c>
      <c r="C23" s="11" t="s">
        <v>422</v>
      </c>
      <c r="D23" s="11">
        <v>258816248.1735</v>
      </c>
      <c r="E23" s="11">
        <v>113115.56</v>
      </c>
      <c r="F23" s="11">
        <v>198119951.91999999</v>
      </c>
      <c r="G23" s="11">
        <v>457049315.65350002</v>
      </c>
    </row>
    <row r="24" spans="1:7" ht="12" customHeight="1" x14ac:dyDescent="0.25">
      <c r="A24" s="2" t="str">
        <f>"Nov "&amp;RIGHT(A7,4)</f>
        <v>Nov 2024</v>
      </c>
      <c r="B24" s="11">
        <v>197772277.85049999</v>
      </c>
      <c r="C24" s="11" t="s">
        <v>422</v>
      </c>
      <c r="D24" s="11">
        <v>197772277.85049999</v>
      </c>
      <c r="E24" s="11">
        <v>239313.86489999999</v>
      </c>
      <c r="F24" s="11">
        <v>175741344.49000001</v>
      </c>
      <c r="G24" s="11">
        <v>373752936.20539999</v>
      </c>
    </row>
    <row r="25" spans="1:7" ht="12" customHeight="1" x14ac:dyDescent="0.25">
      <c r="A25" s="2" t="str">
        <f>"Dec "&amp;RIGHT(A7,4)</f>
        <v>Dec 2024</v>
      </c>
      <c r="B25" s="11">
        <v>196249022.4914</v>
      </c>
      <c r="C25" s="11" t="s">
        <v>422</v>
      </c>
      <c r="D25" s="11">
        <v>196249022.4914</v>
      </c>
      <c r="E25" s="11">
        <v>98077.692299999995</v>
      </c>
      <c r="F25" s="11">
        <v>163044351.71000001</v>
      </c>
      <c r="G25" s="11">
        <v>359391451.8937</v>
      </c>
    </row>
    <row r="26" spans="1:7" ht="12" customHeight="1" x14ac:dyDescent="0.25">
      <c r="A26" s="2" t="str">
        <f>"Jan "&amp;RIGHT(A7,4)+1</f>
        <v>Jan 2025</v>
      </c>
      <c r="B26" s="11">
        <v>199381827.546</v>
      </c>
      <c r="C26" s="11" t="s">
        <v>422</v>
      </c>
      <c r="D26" s="11">
        <v>199381827.546</v>
      </c>
      <c r="E26" s="11">
        <v>45549.15</v>
      </c>
      <c r="F26" s="11">
        <v>128394868.83</v>
      </c>
      <c r="G26" s="11">
        <v>327822245.52600002</v>
      </c>
    </row>
    <row r="27" spans="1:7" ht="12" customHeight="1" x14ac:dyDescent="0.25">
      <c r="A27" s="2" t="str">
        <f>"Feb "&amp;RIGHT(A7,4)+1</f>
        <v>Feb 2025</v>
      </c>
      <c r="B27" s="11">
        <v>168154685.11050001</v>
      </c>
      <c r="C27" s="11" t="s">
        <v>422</v>
      </c>
      <c r="D27" s="11">
        <v>168154685.11050001</v>
      </c>
      <c r="E27" s="11">
        <v>728.30499999999995</v>
      </c>
      <c r="F27" s="11">
        <v>96539729.920000002</v>
      </c>
      <c r="G27" s="11">
        <v>264695143.3355</v>
      </c>
    </row>
    <row r="28" spans="1:7" ht="12" customHeight="1" x14ac:dyDescent="0.25">
      <c r="A28" s="2" t="str">
        <f>"Mar "&amp;RIGHT(A7,4)+1</f>
        <v>Mar 2025</v>
      </c>
      <c r="B28" s="11">
        <v>198139303.6277</v>
      </c>
      <c r="C28" s="11" t="s">
        <v>422</v>
      </c>
      <c r="D28" s="11">
        <v>198139303.6277</v>
      </c>
      <c r="E28" s="11">
        <v>854.75</v>
      </c>
      <c r="F28" s="11">
        <v>95781082.329999998</v>
      </c>
      <c r="G28" s="11">
        <v>293921240.70770001</v>
      </c>
    </row>
    <row r="29" spans="1:7" ht="12" customHeight="1" x14ac:dyDescent="0.25">
      <c r="A29" s="2" t="str">
        <f>"Apr "&amp;RIGHT(A7,4)+1</f>
        <v>Apr 2025</v>
      </c>
      <c r="B29" s="11">
        <v>116708739.8202</v>
      </c>
      <c r="C29" s="11" t="s">
        <v>422</v>
      </c>
      <c r="D29" s="11">
        <v>116708739.8202</v>
      </c>
      <c r="E29" s="11">
        <v>25298.720000000001</v>
      </c>
      <c r="F29" s="11">
        <v>95307771.180000007</v>
      </c>
      <c r="G29" s="11">
        <v>212041809.7202</v>
      </c>
    </row>
    <row r="30" spans="1:7" ht="12" customHeight="1" x14ac:dyDescent="0.25">
      <c r="A30" s="2" t="str">
        <f>"May "&amp;RIGHT(A7,4)+1</f>
        <v>May 2025</v>
      </c>
      <c r="B30" s="11">
        <v>85082004.961400002</v>
      </c>
      <c r="C30" s="11" t="s">
        <v>422</v>
      </c>
      <c r="D30" s="11">
        <v>85082004.961400002</v>
      </c>
      <c r="E30" s="11">
        <v>595.04499999999996</v>
      </c>
      <c r="F30" s="11">
        <v>108990524.45</v>
      </c>
      <c r="G30" s="11">
        <v>194073124.45640001</v>
      </c>
    </row>
    <row r="31" spans="1:7" ht="12" customHeight="1" x14ac:dyDescent="0.25">
      <c r="A31" s="2" t="str">
        <f>"Jun "&amp;RIGHT(A7,4)+1</f>
        <v>Jun 2025</v>
      </c>
      <c r="B31" s="11">
        <v>114290015.33419999</v>
      </c>
      <c r="C31" s="11" t="s">
        <v>422</v>
      </c>
      <c r="D31" s="11">
        <v>114290015.33419999</v>
      </c>
      <c r="E31" s="11">
        <v>582.505</v>
      </c>
      <c r="F31" s="11">
        <v>124713650.67</v>
      </c>
      <c r="G31" s="11">
        <v>239004248.50920001</v>
      </c>
    </row>
    <row r="32" spans="1:7" ht="12" customHeight="1" x14ac:dyDescent="0.25">
      <c r="A32" s="2" t="str">
        <f>"Jul "&amp;RIGHT(A7,4)+1</f>
        <v>Jul 2025</v>
      </c>
      <c r="B32" s="11">
        <v>214341912.40009999</v>
      </c>
      <c r="C32" s="11" t="s">
        <v>422</v>
      </c>
      <c r="D32" s="11">
        <v>214341912.40009999</v>
      </c>
      <c r="E32" s="11">
        <v>25316.705000000002</v>
      </c>
      <c r="F32" s="11">
        <v>119218623.29000001</v>
      </c>
      <c r="G32" s="11">
        <v>333585852.3951</v>
      </c>
    </row>
    <row r="33" spans="1:7" ht="12" customHeight="1" x14ac:dyDescent="0.25">
      <c r="A33" s="2" t="str">
        <f>"Aug "&amp;RIGHT(A7,4)+1</f>
        <v>Aug 2025</v>
      </c>
      <c r="B33" s="11">
        <v>225879723.41929999</v>
      </c>
      <c r="C33" s="11" t="s">
        <v>422</v>
      </c>
      <c r="D33" s="11">
        <v>225879723.41929999</v>
      </c>
      <c r="E33" s="11">
        <v>486.7</v>
      </c>
      <c r="F33" s="11">
        <v>116548638.31</v>
      </c>
      <c r="G33" s="11">
        <v>342428848.42930001</v>
      </c>
    </row>
    <row r="34" spans="1:7" ht="12" customHeight="1" x14ac:dyDescent="0.25">
      <c r="A34" s="2" t="str">
        <f>"Sep "&amp;RIGHT(A7,4)+1</f>
        <v>Sep 2025</v>
      </c>
      <c r="B34" s="11">
        <v>247027900.2335</v>
      </c>
      <c r="C34" s="11" t="s">
        <v>422</v>
      </c>
      <c r="D34" s="11">
        <v>247027900.2335</v>
      </c>
      <c r="E34" s="11">
        <v>459.22500000000002</v>
      </c>
      <c r="F34" s="11">
        <v>113900316.02</v>
      </c>
      <c r="G34" s="11">
        <v>360928675.47850001</v>
      </c>
    </row>
    <row r="35" spans="1:7" ht="12" customHeight="1" x14ac:dyDescent="0.25">
      <c r="A35" s="12" t="s">
        <v>55</v>
      </c>
      <c r="B35" s="13">
        <v>2221843660.9682999</v>
      </c>
      <c r="C35" s="13" t="s">
        <v>422</v>
      </c>
      <c r="D35" s="13">
        <v>2221843660.9682999</v>
      </c>
      <c r="E35" s="13">
        <v>550378.22219999996</v>
      </c>
      <c r="F35" s="13">
        <v>1536300853.1199999</v>
      </c>
      <c r="G35" s="13">
        <v>3758694892.3105001</v>
      </c>
    </row>
    <row r="36" spans="1:7" ht="12" customHeight="1" x14ac:dyDescent="0.25">
      <c r="A36" s="14" t="str">
        <f>"Total "&amp;MID(A21,7,LEN(A21)-13)&amp;" Months"</f>
        <v>Total 12 Months</v>
      </c>
      <c r="B36" s="15">
        <v>2221843660.9682999</v>
      </c>
      <c r="C36" s="15" t="s">
        <v>422</v>
      </c>
      <c r="D36" s="15">
        <v>2221843660.9682999</v>
      </c>
      <c r="E36" s="15">
        <v>550378.22219999996</v>
      </c>
      <c r="F36" s="15">
        <v>1536300853.1199999</v>
      </c>
      <c r="G36" s="15">
        <v>3758694892.3105001</v>
      </c>
    </row>
    <row r="37" spans="1:7" ht="12" customHeight="1" x14ac:dyDescent="0.25">
      <c r="A37" s="89"/>
      <c r="B37" s="89"/>
      <c r="C37" s="89"/>
      <c r="D37" s="89"/>
      <c r="E37" s="89"/>
      <c r="F37" s="89"/>
      <c r="G37" s="89"/>
    </row>
    <row r="38" spans="1:7" ht="70" customHeight="1" x14ac:dyDescent="0.25">
      <c r="A38" s="91" t="s">
        <v>387</v>
      </c>
      <c r="B38" s="91"/>
      <c r="C38" s="91"/>
      <c r="D38" s="91"/>
      <c r="E38" s="91"/>
      <c r="F38" s="91"/>
      <c r="G38" s="91"/>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5" x14ac:dyDescent="0.25"/>
  <cols>
    <col min="1" max="1" width="12.1796875" customWidth="1"/>
    <col min="2" max="2" width="19.26953125" bestFit="1" customWidth="1"/>
    <col min="3" max="8" width="11.453125" customWidth="1"/>
  </cols>
  <sheetData>
    <row r="1" spans="1:8" ht="12" customHeight="1" x14ac:dyDescent="0.25">
      <c r="A1" s="96" t="s">
        <v>427</v>
      </c>
      <c r="B1" s="96"/>
      <c r="C1" s="96"/>
      <c r="D1" s="96"/>
      <c r="E1" s="96"/>
      <c r="F1" s="96"/>
      <c r="G1" s="96"/>
      <c r="H1" s="83">
        <v>46003</v>
      </c>
    </row>
    <row r="2" spans="1:8" ht="12" customHeight="1" x14ac:dyDescent="0.25">
      <c r="A2" s="98" t="s">
        <v>250</v>
      </c>
      <c r="B2" s="98"/>
      <c r="C2" s="98"/>
      <c r="D2" s="98"/>
      <c r="E2" s="98"/>
      <c r="F2" s="98"/>
      <c r="G2" s="98"/>
      <c r="H2" s="1"/>
    </row>
    <row r="3" spans="1:8" ht="24" customHeight="1" x14ac:dyDescent="0.25">
      <c r="A3" s="100" t="s">
        <v>50</v>
      </c>
      <c r="B3" s="92" t="s">
        <v>321</v>
      </c>
      <c r="C3" s="92" t="s">
        <v>260</v>
      </c>
      <c r="D3" s="95" t="s">
        <v>53</v>
      </c>
      <c r="E3" s="93"/>
      <c r="F3" s="95" t="s">
        <v>185</v>
      </c>
      <c r="G3" s="95"/>
      <c r="H3" s="95"/>
    </row>
    <row r="4" spans="1:8" ht="24" customHeight="1" x14ac:dyDescent="0.25">
      <c r="A4" s="101"/>
      <c r="B4" s="93"/>
      <c r="C4" s="93"/>
      <c r="D4" s="10" t="s">
        <v>251</v>
      </c>
      <c r="E4" s="10" t="s">
        <v>339</v>
      </c>
      <c r="F4" s="10" t="s">
        <v>371</v>
      </c>
      <c r="G4" s="10" t="s">
        <v>252</v>
      </c>
      <c r="H4" s="9" t="s">
        <v>55</v>
      </c>
    </row>
    <row r="5" spans="1:8" ht="12" customHeight="1" x14ac:dyDescent="0.25">
      <c r="A5" s="1"/>
      <c r="B5" s="89" t="str">
        <f>REPT("-",78)&amp;" Dollars "&amp;REPT("-",78)</f>
        <v>------------------------------------------------------------------------------ Dollars ------------------------------------------------------------------------------</v>
      </c>
      <c r="C5" s="89"/>
      <c r="D5" s="89"/>
      <c r="E5" s="89"/>
      <c r="F5" s="89"/>
      <c r="G5" s="89"/>
      <c r="H5" s="89"/>
    </row>
    <row r="6" spans="1:8" ht="12" customHeight="1" x14ac:dyDescent="0.25">
      <c r="A6" s="3" t="s">
        <v>423</v>
      </c>
    </row>
    <row r="7" spans="1:8" ht="12" customHeight="1" x14ac:dyDescent="0.25">
      <c r="A7" s="2" t="str">
        <f>"Oct "&amp;RIGHT(A6,4)-1</f>
        <v>Oct 2023</v>
      </c>
      <c r="B7" s="11">
        <v>7876593737</v>
      </c>
      <c r="C7" s="11">
        <v>246850166</v>
      </c>
      <c r="D7" s="11">
        <v>1097042934</v>
      </c>
      <c r="E7" s="11">
        <v>26249317.394699998</v>
      </c>
      <c r="F7" s="11">
        <v>8598293.2383999992</v>
      </c>
      <c r="G7" s="11" t="s">
        <v>422</v>
      </c>
      <c r="H7" s="11">
        <v>8598293.2383999992</v>
      </c>
    </row>
    <row r="8" spans="1:8" ht="12" customHeight="1" x14ac:dyDescent="0.25">
      <c r="A8" s="2" t="str">
        <f>"Nov "&amp;RIGHT(A6,4)-1</f>
        <v>Nov 2023</v>
      </c>
      <c r="B8" s="11">
        <v>7850541264</v>
      </c>
      <c r="C8" s="11">
        <v>246850166</v>
      </c>
      <c r="D8" s="11">
        <v>470579486</v>
      </c>
      <c r="E8" s="11">
        <v>26489110.8695</v>
      </c>
      <c r="F8" s="11">
        <v>10332718.3126</v>
      </c>
      <c r="G8" s="11">
        <v>39313.31</v>
      </c>
      <c r="H8" s="11">
        <v>10372031.6226</v>
      </c>
    </row>
    <row r="9" spans="1:8" ht="12" customHeight="1" x14ac:dyDescent="0.25">
      <c r="A9" s="2" t="str">
        <f>"Dec "&amp;RIGHT(A6,4)-1</f>
        <v>Dec 2023</v>
      </c>
      <c r="B9" s="11">
        <v>9274082256</v>
      </c>
      <c r="C9" s="11">
        <v>258370807</v>
      </c>
      <c r="D9" s="11">
        <v>607907162</v>
      </c>
      <c r="E9" s="11">
        <v>25919053.5121</v>
      </c>
      <c r="F9" s="11">
        <v>16148785.0056</v>
      </c>
      <c r="G9" s="11" t="s">
        <v>422</v>
      </c>
      <c r="H9" s="11">
        <v>16148785.0056</v>
      </c>
    </row>
    <row r="10" spans="1:8" ht="12" customHeight="1" x14ac:dyDescent="0.25">
      <c r="A10" s="2" t="str">
        <f>"Jan "&amp;RIGHT(A6,4)</f>
        <v>Jan 2024</v>
      </c>
      <c r="B10" s="11">
        <v>7780880315</v>
      </c>
      <c r="C10" s="11">
        <v>246850166</v>
      </c>
      <c r="D10" s="11">
        <v>584498034</v>
      </c>
      <c r="E10" s="11">
        <v>26109410.269200001</v>
      </c>
      <c r="F10" s="11">
        <v>8802113.3071999997</v>
      </c>
      <c r="G10" s="11" t="s">
        <v>422</v>
      </c>
      <c r="H10" s="11">
        <v>8802113.3071999997</v>
      </c>
    </row>
    <row r="11" spans="1:8" ht="12" customHeight="1" x14ac:dyDescent="0.25">
      <c r="A11" s="2" t="str">
        <f>"Feb "&amp;RIGHT(A6,4)</f>
        <v>Feb 2024</v>
      </c>
      <c r="B11" s="11">
        <v>7597361430</v>
      </c>
      <c r="C11" s="11">
        <v>246850166</v>
      </c>
      <c r="D11" s="11">
        <v>522134097</v>
      </c>
      <c r="E11" s="11">
        <v>25724237.5436</v>
      </c>
      <c r="F11" s="11">
        <v>8479973.3643999994</v>
      </c>
      <c r="G11" s="11" t="s">
        <v>422</v>
      </c>
      <c r="H11" s="11">
        <v>8479973.3643999994</v>
      </c>
    </row>
    <row r="12" spans="1:8" ht="12" customHeight="1" x14ac:dyDescent="0.25">
      <c r="A12" s="2" t="str">
        <f>"Mar "&amp;RIGHT(A6,4)</f>
        <v>Mar 2024</v>
      </c>
      <c r="B12" s="11">
        <v>9124580111</v>
      </c>
      <c r="C12" s="11">
        <v>256562627</v>
      </c>
      <c r="D12" s="11">
        <v>558058745</v>
      </c>
      <c r="E12" s="11">
        <v>27941887.861099999</v>
      </c>
      <c r="F12" s="11">
        <v>17753688.150600001</v>
      </c>
      <c r="G12" s="11" t="s">
        <v>422</v>
      </c>
      <c r="H12" s="11">
        <v>17753688.150600001</v>
      </c>
    </row>
    <row r="13" spans="1:8" ht="12" customHeight="1" x14ac:dyDescent="0.25">
      <c r="A13" s="2" t="str">
        <f>"Apr "&amp;RIGHT(A6,4)</f>
        <v>Apr 2024</v>
      </c>
      <c r="B13" s="11">
        <v>7494445280</v>
      </c>
      <c r="C13" s="11">
        <v>246850166</v>
      </c>
      <c r="D13" s="11">
        <v>548746737</v>
      </c>
      <c r="E13" s="11">
        <v>27387384.980700001</v>
      </c>
      <c r="F13" s="11">
        <v>8702057.0197000001</v>
      </c>
      <c r="G13" s="11" t="s">
        <v>422</v>
      </c>
      <c r="H13" s="11">
        <v>8702057.0197000001</v>
      </c>
    </row>
    <row r="14" spans="1:8" ht="12" customHeight="1" x14ac:dyDescent="0.25">
      <c r="A14" s="2" t="str">
        <f>"May "&amp;RIGHT(A6,4)</f>
        <v>May 2024</v>
      </c>
      <c r="B14" s="11">
        <v>7740080763</v>
      </c>
      <c r="C14" s="11">
        <v>246850166</v>
      </c>
      <c r="D14" s="11">
        <v>537480028</v>
      </c>
      <c r="E14" s="11">
        <v>26111589.418699998</v>
      </c>
      <c r="F14" s="11">
        <v>8268087.2324000001</v>
      </c>
      <c r="G14" s="11">
        <v>36712.19</v>
      </c>
      <c r="H14" s="11">
        <v>8304799.4223999996</v>
      </c>
    </row>
    <row r="15" spans="1:8" ht="12" customHeight="1" x14ac:dyDescent="0.25">
      <c r="A15" s="2" t="str">
        <f>"Jun "&amp;RIGHT(A6,4)</f>
        <v>Jun 2024</v>
      </c>
      <c r="B15" s="11">
        <v>9194206724</v>
      </c>
      <c r="C15" s="11">
        <v>255721329</v>
      </c>
      <c r="D15" s="11">
        <v>526168913</v>
      </c>
      <c r="E15" s="11">
        <v>25665703.908599999</v>
      </c>
      <c r="F15" s="11">
        <v>22052632.987199999</v>
      </c>
      <c r="G15" s="11" t="s">
        <v>422</v>
      </c>
      <c r="H15" s="11">
        <v>22052632.987199999</v>
      </c>
    </row>
    <row r="16" spans="1:8" ht="12" customHeight="1" x14ac:dyDescent="0.25">
      <c r="A16" s="2" t="str">
        <f>"Jul "&amp;RIGHT(A6,4)</f>
        <v>Jul 2024</v>
      </c>
      <c r="B16" s="11">
        <v>8035440367</v>
      </c>
      <c r="C16" s="11">
        <v>246850166</v>
      </c>
      <c r="D16" s="11">
        <v>570426295</v>
      </c>
      <c r="E16" s="11">
        <v>24636852.790100001</v>
      </c>
      <c r="F16" s="11">
        <v>9556337.9831000008</v>
      </c>
      <c r="G16" s="11">
        <v>967104.15</v>
      </c>
      <c r="H16" s="11">
        <v>10523442.133099999</v>
      </c>
    </row>
    <row r="17" spans="1:8" ht="12" customHeight="1" x14ac:dyDescent="0.25">
      <c r="A17" s="2" t="str">
        <f>"Aug "&amp;RIGHT(A6,4)</f>
        <v>Aug 2024</v>
      </c>
      <c r="B17" s="11">
        <v>8003155584</v>
      </c>
      <c r="C17" s="11">
        <v>246850166</v>
      </c>
      <c r="D17" s="11">
        <v>550127648</v>
      </c>
      <c r="E17" s="11">
        <v>25703229.760499999</v>
      </c>
      <c r="F17" s="11">
        <v>9335696.7437999994</v>
      </c>
      <c r="G17" s="11">
        <v>656460.80000000005</v>
      </c>
      <c r="H17" s="11">
        <v>9992157.5438000001</v>
      </c>
    </row>
    <row r="18" spans="1:8" ht="12" customHeight="1" x14ac:dyDescent="0.25">
      <c r="A18" s="2" t="str">
        <f>"Sep "&amp;RIGHT(A6,4)</f>
        <v>Sep 2024</v>
      </c>
      <c r="B18" s="11">
        <v>9840386342</v>
      </c>
      <c r="C18" s="11">
        <v>261942815</v>
      </c>
      <c r="D18" s="11">
        <v>728232615</v>
      </c>
      <c r="E18" s="11">
        <v>96633117.979300007</v>
      </c>
      <c r="F18" s="11">
        <v>60846132.092399999</v>
      </c>
      <c r="G18" s="11">
        <v>549373.81999999995</v>
      </c>
      <c r="H18" s="11">
        <v>61395505.9124</v>
      </c>
    </row>
    <row r="19" spans="1:8" ht="12" customHeight="1" x14ac:dyDescent="0.25">
      <c r="A19" s="12" t="s">
        <v>55</v>
      </c>
      <c r="B19" s="13">
        <v>99811754173</v>
      </c>
      <c r="C19" s="13">
        <v>3007398906</v>
      </c>
      <c r="D19" s="13">
        <v>7301402694</v>
      </c>
      <c r="E19" s="13">
        <v>384570896.2881</v>
      </c>
      <c r="F19" s="13">
        <v>188876515.43740001</v>
      </c>
      <c r="G19" s="13">
        <v>2248964.27</v>
      </c>
      <c r="H19" s="13">
        <v>191125479.70739999</v>
      </c>
    </row>
    <row r="20" spans="1:8" ht="12" customHeight="1" x14ac:dyDescent="0.25">
      <c r="A20" s="14" t="s">
        <v>424</v>
      </c>
      <c r="B20" s="15">
        <v>99811754173</v>
      </c>
      <c r="C20" s="15">
        <v>3007398906</v>
      </c>
      <c r="D20" s="15">
        <v>7301402694</v>
      </c>
      <c r="E20" s="15">
        <v>384570896.2881</v>
      </c>
      <c r="F20" s="15">
        <v>188876515.43740001</v>
      </c>
      <c r="G20" s="15">
        <v>2248964.27</v>
      </c>
      <c r="H20" s="15">
        <v>191125479.70739999</v>
      </c>
    </row>
    <row r="21" spans="1:8" ht="12" customHeight="1" x14ac:dyDescent="0.25">
      <c r="A21" s="3" t="str">
        <f>"FY "&amp;RIGHT(A6,4)+1</f>
        <v>FY 2025</v>
      </c>
    </row>
    <row r="22" spans="1:8" ht="12" customHeight="1" x14ac:dyDescent="0.25">
      <c r="A22" s="2" t="str">
        <f>"Oct "&amp;RIGHT(A6,4)</f>
        <v>Oct 2024</v>
      </c>
      <c r="B22" s="11">
        <v>8505560187</v>
      </c>
      <c r="C22" s="11" t="s">
        <v>422</v>
      </c>
      <c r="D22" s="11">
        <v>1205611941</v>
      </c>
      <c r="E22" s="11">
        <v>23640029.861499999</v>
      </c>
      <c r="F22" s="11">
        <v>7840552.2419999996</v>
      </c>
      <c r="G22" s="11">
        <v>112322.34</v>
      </c>
      <c r="H22" s="11">
        <v>7952874.5820000004</v>
      </c>
    </row>
    <row r="23" spans="1:8" ht="12" customHeight="1" x14ac:dyDescent="0.25">
      <c r="A23" s="2" t="str">
        <f>"Nov "&amp;RIGHT(A6,4)</f>
        <v>Nov 2024</v>
      </c>
      <c r="B23" s="11">
        <v>8360881445</v>
      </c>
      <c r="C23" s="11" t="s">
        <v>422</v>
      </c>
      <c r="D23" s="11">
        <v>602445285</v>
      </c>
      <c r="E23" s="11">
        <v>23617313.781399999</v>
      </c>
      <c r="F23" s="11">
        <v>7817528.1140000001</v>
      </c>
      <c r="G23" s="11">
        <v>157733.42000000001</v>
      </c>
      <c r="H23" s="11">
        <v>7975261.534</v>
      </c>
    </row>
    <row r="24" spans="1:8" ht="12" customHeight="1" x14ac:dyDescent="0.25">
      <c r="A24" s="2" t="str">
        <f>"Dec "&amp;RIGHT(A6,4)</f>
        <v>Dec 2024</v>
      </c>
      <c r="B24" s="11">
        <v>9605262923</v>
      </c>
      <c r="C24" s="11">
        <v>10254443</v>
      </c>
      <c r="D24" s="11">
        <v>589075584</v>
      </c>
      <c r="E24" s="11">
        <v>45209717.051700003</v>
      </c>
      <c r="F24" s="11">
        <v>14027231.152000001</v>
      </c>
      <c r="G24" s="11">
        <v>77135.5</v>
      </c>
      <c r="H24" s="11">
        <v>14104366.652000001</v>
      </c>
    </row>
    <row r="25" spans="1:8" ht="12" customHeight="1" x14ac:dyDescent="0.25">
      <c r="A25" s="2" t="str">
        <f>"Jan "&amp;RIGHT(A6,4)+1</f>
        <v>Jan 2025</v>
      </c>
      <c r="B25" s="11">
        <v>7962304363</v>
      </c>
      <c r="C25" s="11" t="s">
        <v>422</v>
      </c>
      <c r="D25" s="11">
        <v>593964951.66670001</v>
      </c>
      <c r="E25" s="11">
        <v>23061701.972899999</v>
      </c>
      <c r="F25" s="11">
        <v>8319279.9430999998</v>
      </c>
      <c r="G25" s="11">
        <v>44887.12</v>
      </c>
      <c r="H25" s="11">
        <v>8364167.0630999999</v>
      </c>
    </row>
    <row r="26" spans="1:8" ht="12" customHeight="1" x14ac:dyDescent="0.25">
      <c r="A26" s="2" t="str">
        <f>"Feb "&amp;RIGHT(A6,4)+1</f>
        <v>Feb 2025</v>
      </c>
      <c r="B26" s="11">
        <v>7907221718</v>
      </c>
      <c r="C26" s="11" t="s">
        <v>422</v>
      </c>
      <c r="D26" s="11">
        <v>567196362.33329999</v>
      </c>
      <c r="E26" s="11">
        <v>23199240.335299999</v>
      </c>
      <c r="F26" s="11">
        <v>7766557.6601999998</v>
      </c>
      <c r="G26" s="11" t="s">
        <v>422</v>
      </c>
      <c r="H26" s="11">
        <v>7766557.6601999998</v>
      </c>
    </row>
    <row r="27" spans="1:8" ht="12" customHeight="1" x14ac:dyDescent="0.25">
      <c r="A27" s="2" t="str">
        <f>"Mar "&amp;RIGHT(A6,4)+1</f>
        <v>Mar 2025</v>
      </c>
      <c r="B27" s="11">
        <v>9346120307</v>
      </c>
      <c r="C27" s="11">
        <v>5925816</v>
      </c>
      <c r="D27" s="11">
        <v>575099308</v>
      </c>
      <c r="E27" s="11">
        <v>45918480.005400002</v>
      </c>
      <c r="F27" s="11">
        <v>18492243.452300001</v>
      </c>
      <c r="G27" s="11" t="s">
        <v>422</v>
      </c>
      <c r="H27" s="11">
        <v>18492243.452300001</v>
      </c>
    </row>
    <row r="28" spans="1:8" ht="12" customHeight="1" x14ac:dyDescent="0.25">
      <c r="A28" s="2" t="str">
        <f>"Apr "&amp;RIGHT(A6,4)+1</f>
        <v>Apr 2025</v>
      </c>
      <c r="B28" s="11">
        <v>7914097578</v>
      </c>
      <c r="C28" s="11" t="s">
        <v>422</v>
      </c>
      <c r="D28" s="11">
        <v>605758420</v>
      </c>
      <c r="E28" s="11">
        <v>23467497.645500001</v>
      </c>
      <c r="F28" s="11">
        <v>8370302.3246999998</v>
      </c>
      <c r="G28" s="11">
        <v>129257.7</v>
      </c>
      <c r="H28" s="11">
        <v>8499560.0247000009</v>
      </c>
    </row>
    <row r="29" spans="1:8" ht="12" customHeight="1" x14ac:dyDescent="0.25">
      <c r="A29" s="2" t="str">
        <f>"May "&amp;RIGHT(A6,4)+1</f>
        <v>May 2025</v>
      </c>
      <c r="B29" s="11">
        <v>7871418160</v>
      </c>
      <c r="C29" s="11" t="s">
        <v>422</v>
      </c>
      <c r="D29" s="11">
        <v>577023000</v>
      </c>
      <c r="E29" s="11">
        <v>23530733.575599998</v>
      </c>
      <c r="F29" s="11">
        <v>8532192.8408000004</v>
      </c>
      <c r="G29" s="11" t="s">
        <v>422</v>
      </c>
      <c r="H29" s="11">
        <v>8532192.8408000004</v>
      </c>
    </row>
    <row r="30" spans="1:8" ht="12" customHeight="1" x14ac:dyDescent="0.25">
      <c r="A30" s="2" t="str">
        <f>"Jun "&amp;RIGHT(A6,4)+1</f>
        <v>Jun 2025</v>
      </c>
      <c r="B30" s="11">
        <v>9297187329</v>
      </c>
      <c r="C30" s="11">
        <v>16376792</v>
      </c>
      <c r="D30" s="11">
        <v>592070161</v>
      </c>
      <c r="E30" s="11">
        <v>42618191.802100003</v>
      </c>
      <c r="F30" s="11">
        <v>22640465.987100001</v>
      </c>
      <c r="G30" s="11" t="s">
        <v>422</v>
      </c>
      <c r="H30" s="11">
        <v>22640465.987100001</v>
      </c>
    </row>
    <row r="31" spans="1:8" ht="12" customHeight="1" x14ac:dyDescent="0.25">
      <c r="A31" s="2" t="str">
        <f>"Jul "&amp;RIGHT(A6,4)+1</f>
        <v>Jul 2025</v>
      </c>
      <c r="B31" s="11">
        <v>7818063112.5341997</v>
      </c>
      <c r="C31" s="11" t="s">
        <v>422</v>
      </c>
      <c r="D31" s="11">
        <v>584812991</v>
      </c>
      <c r="E31" s="11">
        <v>23425509.7663</v>
      </c>
      <c r="F31" s="11">
        <v>9014792.3538000006</v>
      </c>
      <c r="G31" s="11">
        <v>1991490.83</v>
      </c>
      <c r="H31" s="11">
        <v>11006283.183800001</v>
      </c>
    </row>
    <row r="32" spans="1:8" ht="12" customHeight="1" x14ac:dyDescent="0.25">
      <c r="A32" s="2" t="str">
        <f>"Aug "&amp;RIGHT(A6,4)+1</f>
        <v>Aug 2025</v>
      </c>
      <c r="B32" s="11">
        <v>7799079494.0148001</v>
      </c>
      <c r="C32" s="11" t="s">
        <v>422</v>
      </c>
      <c r="D32" s="11">
        <v>579282160</v>
      </c>
      <c r="E32" s="11">
        <v>22694676.360599998</v>
      </c>
      <c r="F32" s="11">
        <v>9008257.8187000006</v>
      </c>
      <c r="G32" s="11">
        <v>24052.42</v>
      </c>
      <c r="H32" s="11">
        <v>9032310.2387000006</v>
      </c>
    </row>
    <row r="33" spans="1:8" ht="12" customHeight="1" x14ac:dyDescent="0.25">
      <c r="A33" s="2" t="str">
        <f>"Sep "&amp;RIGHT(A6,4)+1</f>
        <v>Sep 2025</v>
      </c>
      <c r="B33" s="11">
        <v>9360856546.7945995</v>
      </c>
      <c r="C33" s="11">
        <v>2021903</v>
      </c>
      <c r="D33" s="11">
        <v>606098594.72720003</v>
      </c>
      <c r="E33" s="11">
        <v>29574842.265900001</v>
      </c>
      <c r="F33" s="11">
        <v>21888283.655999999</v>
      </c>
      <c r="G33" s="11">
        <v>116319.53</v>
      </c>
      <c r="H33" s="11">
        <v>22004603.186000001</v>
      </c>
    </row>
    <row r="34" spans="1:8" ht="12" customHeight="1" x14ac:dyDescent="0.25">
      <c r="A34" s="12" t="s">
        <v>55</v>
      </c>
      <c r="B34" s="13">
        <v>101748053163.3436</v>
      </c>
      <c r="C34" s="13">
        <v>34578954</v>
      </c>
      <c r="D34" s="13">
        <v>7678438758.7271996</v>
      </c>
      <c r="E34" s="13">
        <v>349957934.4242</v>
      </c>
      <c r="F34" s="13">
        <v>143717687.5447</v>
      </c>
      <c r="G34" s="13">
        <v>2653198.86</v>
      </c>
      <c r="H34" s="13">
        <v>146370886.40470001</v>
      </c>
    </row>
    <row r="35" spans="1:8" ht="12" customHeight="1" x14ac:dyDescent="0.25">
      <c r="A35" s="14" t="str">
        <f>"Total "&amp;MID(A20,7,LEN(A20)-13)&amp;" Months"</f>
        <v>Total 12 Months</v>
      </c>
      <c r="B35" s="15">
        <v>101748053163.3436</v>
      </c>
      <c r="C35" s="15">
        <v>34578954</v>
      </c>
      <c r="D35" s="15">
        <v>7678438758.7271996</v>
      </c>
      <c r="E35" s="15">
        <v>349957934.4242</v>
      </c>
      <c r="F35" s="15">
        <v>143717687.5447</v>
      </c>
      <c r="G35" s="15">
        <v>2653198.86</v>
      </c>
      <c r="H35" s="15">
        <v>146370886.40470001</v>
      </c>
    </row>
    <row r="36" spans="1:8" ht="12" customHeight="1" x14ac:dyDescent="0.25">
      <c r="A36" s="89"/>
      <c r="B36" s="89"/>
      <c r="C36" s="89"/>
      <c r="D36" s="89"/>
      <c r="E36" s="89"/>
      <c r="F36" s="89"/>
      <c r="G36" s="89"/>
      <c r="H36" s="89"/>
    </row>
    <row r="37" spans="1:8" ht="84" customHeight="1" x14ac:dyDescent="0.25">
      <c r="A37" s="91" t="s">
        <v>386</v>
      </c>
      <c r="B37" s="91"/>
      <c r="C37" s="91"/>
      <c r="D37" s="91"/>
      <c r="E37" s="91"/>
      <c r="F37" s="91"/>
      <c r="G37" s="91"/>
      <c r="H37" s="91"/>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5" x14ac:dyDescent="0.25"/>
  <cols>
    <col min="1" max="1" width="12.1796875" customWidth="1"/>
    <col min="2" max="9" width="11.453125" customWidth="1"/>
  </cols>
  <sheetData>
    <row r="1" spans="1:9" ht="12" customHeight="1" x14ac:dyDescent="0.25">
      <c r="A1" s="96" t="s">
        <v>427</v>
      </c>
      <c r="B1" s="96"/>
      <c r="C1" s="96"/>
      <c r="D1" s="96"/>
      <c r="E1" s="96"/>
      <c r="F1" s="96"/>
      <c r="G1" s="96"/>
      <c r="H1" s="96"/>
      <c r="I1" s="83">
        <v>46003</v>
      </c>
    </row>
    <row r="2" spans="1:9" ht="12" customHeight="1" x14ac:dyDescent="0.25">
      <c r="A2" s="98" t="s">
        <v>253</v>
      </c>
      <c r="B2" s="98"/>
      <c r="C2" s="98"/>
      <c r="D2" s="98"/>
      <c r="E2" s="98"/>
      <c r="F2" s="98"/>
      <c r="G2" s="98"/>
      <c r="H2" s="98"/>
      <c r="I2" s="1"/>
    </row>
    <row r="3" spans="1:9" ht="24" customHeight="1" x14ac:dyDescent="0.25">
      <c r="A3" s="100" t="s">
        <v>50</v>
      </c>
      <c r="B3" s="95" t="s">
        <v>254</v>
      </c>
      <c r="C3" s="95"/>
      <c r="D3" s="95"/>
      <c r="E3" s="95"/>
      <c r="F3" s="95"/>
      <c r="G3" s="95"/>
      <c r="H3" s="93"/>
      <c r="I3" s="94" t="s">
        <v>52</v>
      </c>
    </row>
    <row r="4" spans="1:9" ht="24" customHeight="1" x14ac:dyDescent="0.25">
      <c r="A4" s="101"/>
      <c r="B4" s="10" t="s">
        <v>186</v>
      </c>
      <c r="C4" s="10" t="s">
        <v>187</v>
      </c>
      <c r="D4" s="10" t="s">
        <v>188</v>
      </c>
      <c r="E4" s="10" t="s">
        <v>171</v>
      </c>
      <c r="F4" s="10" t="s">
        <v>189</v>
      </c>
      <c r="G4" s="10" t="s">
        <v>190</v>
      </c>
      <c r="H4" s="10" t="s">
        <v>55</v>
      </c>
      <c r="I4" s="95"/>
    </row>
    <row r="5" spans="1:9" ht="12" customHeight="1" x14ac:dyDescent="0.25">
      <c r="A5" s="1"/>
      <c r="B5" s="89" t="str">
        <f>REPT("-",90)&amp;" Dollars "&amp;REPT("-",90)</f>
        <v>------------------------------------------------------------------------------------------ Dollars ------------------------------------------------------------------------------------------</v>
      </c>
      <c r="C5" s="89"/>
      <c r="D5" s="89"/>
      <c r="E5" s="89"/>
      <c r="F5" s="89"/>
      <c r="G5" s="89"/>
      <c r="H5" s="89"/>
      <c r="I5" s="89"/>
    </row>
    <row r="6" spans="1:9" ht="12" customHeight="1" x14ac:dyDescent="0.25">
      <c r="A6" s="3" t="s">
        <v>423</v>
      </c>
    </row>
    <row r="7" spans="1:9" ht="12" customHeight="1" x14ac:dyDescent="0.25">
      <c r="A7" s="2" t="str">
        <f>"Oct "&amp;RIGHT(A6,4)-1</f>
        <v>Oct 2023</v>
      </c>
      <c r="B7" s="11">
        <v>2019144518.2349999</v>
      </c>
      <c r="C7" s="11" t="s">
        <v>422</v>
      </c>
      <c r="D7" s="11">
        <v>642754342.26999998</v>
      </c>
      <c r="E7" s="11">
        <v>357520874.50999999</v>
      </c>
      <c r="F7" s="11">
        <v>109905.91</v>
      </c>
      <c r="G7" s="11" t="s">
        <v>422</v>
      </c>
      <c r="H7" s="11">
        <v>3019529640.9250002</v>
      </c>
      <c r="I7" s="11">
        <v>495474.58750000002</v>
      </c>
    </row>
    <row r="8" spans="1:9" ht="12" customHeight="1" x14ac:dyDescent="0.25">
      <c r="A8" s="2" t="str">
        <f>"Nov "&amp;RIGHT(A6,4)-1</f>
        <v>Nov 2023</v>
      </c>
      <c r="B8" s="11">
        <v>1726227189.99</v>
      </c>
      <c r="C8" s="11" t="s">
        <v>422</v>
      </c>
      <c r="D8" s="11">
        <v>560622834.26999998</v>
      </c>
      <c r="E8" s="11">
        <v>320215667.01999998</v>
      </c>
      <c r="F8" s="11">
        <v>249492.48000000001</v>
      </c>
      <c r="G8" s="11" t="s">
        <v>422</v>
      </c>
      <c r="H8" s="11">
        <v>2607315183.7600002</v>
      </c>
      <c r="I8" s="11">
        <v>427019.57750000001</v>
      </c>
    </row>
    <row r="9" spans="1:9" ht="12" customHeight="1" x14ac:dyDescent="0.25">
      <c r="A9" s="2" t="str">
        <f>"Dec "&amp;RIGHT(A6,4)-1</f>
        <v>Dec 2023</v>
      </c>
      <c r="B9" s="11">
        <v>1366178617.8299999</v>
      </c>
      <c r="C9" s="11" t="s">
        <v>422</v>
      </c>
      <c r="D9" s="11">
        <v>439853952.81</v>
      </c>
      <c r="E9" s="11">
        <v>356096097.75999999</v>
      </c>
      <c r="F9" s="11">
        <v>3075790.65</v>
      </c>
      <c r="G9" s="11">
        <v>141162987</v>
      </c>
      <c r="H9" s="11">
        <v>2306367446.0500002</v>
      </c>
      <c r="I9" s="11">
        <v>341938.86</v>
      </c>
    </row>
    <row r="10" spans="1:9" ht="12" customHeight="1" x14ac:dyDescent="0.25">
      <c r="A10" s="2" t="str">
        <f>"Jan "&amp;RIGHT(A6,4)</f>
        <v>Jan 2024</v>
      </c>
      <c r="B10" s="11">
        <v>1707320772.7950001</v>
      </c>
      <c r="C10" s="11" t="s">
        <v>422</v>
      </c>
      <c r="D10" s="11">
        <v>522270680.57999998</v>
      </c>
      <c r="E10" s="11">
        <v>326691967.63</v>
      </c>
      <c r="F10" s="11">
        <v>230696.36</v>
      </c>
      <c r="G10" s="11" t="s">
        <v>422</v>
      </c>
      <c r="H10" s="11">
        <v>2556514117.3649998</v>
      </c>
      <c r="I10" s="11">
        <v>420461.32</v>
      </c>
    </row>
    <row r="11" spans="1:9" ht="12" customHeight="1" x14ac:dyDescent="0.25">
      <c r="A11" s="2" t="str">
        <f>"Feb "&amp;RIGHT(A6,4)</f>
        <v>Feb 2024</v>
      </c>
      <c r="B11" s="11">
        <v>1868282663.99</v>
      </c>
      <c r="C11" s="11" t="s">
        <v>422</v>
      </c>
      <c r="D11" s="11">
        <v>613746083.94000006</v>
      </c>
      <c r="E11" s="11">
        <v>350832331.64999998</v>
      </c>
      <c r="F11" s="11">
        <v>118524.52</v>
      </c>
      <c r="G11" s="11" t="s">
        <v>422</v>
      </c>
      <c r="H11" s="11">
        <v>2832979604.0999999</v>
      </c>
      <c r="I11" s="11">
        <v>456418.11499999999</v>
      </c>
    </row>
    <row r="12" spans="1:9" ht="12" customHeight="1" x14ac:dyDescent="0.25">
      <c r="A12" s="2" t="str">
        <f>"Mar "&amp;RIGHT(A6,4)</f>
        <v>Mar 2024</v>
      </c>
      <c r="B12" s="11">
        <v>1645399803.05</v>
      </c>
      <c r="C12" s="11" t="s">
        <v>422</v>
      </c>
      <c r="D12" s="11">
        <v>545916547.67999995</v>
      </c>
      <c r="E12" s="11">
        <v>409319356.83999997</v>
      </c>
      <c r="F12" s="11">
        <v>3089808.63</v>
      </c>
      <c r="G12" s="11">
        <v>141988030</v>
      </c>
      <c r="H12" s="11">
        <v>2745713546.1999998</v>
      </c>
      <c r="I12" s="11">
        <v>391208.53</v>
      </c>
    </row>
    <row r="13" spans="1:9" ht="12" customHeight="1" x14ac:dyDescent="0.25">
      <c r="A13" s="2" t="str">
        <f>"Apr "&amp;RIGHT(A6,4)</f>
        <v>Apr 2024</v>
      </c>
      <c r="B13" s="11">
        <v>1845103262.575</v>
      </c>
      <c r="C13" s="11" t="s">
        <v>422</v>
      </c>
      <c r="D13" s="11">
        <v>623720099.33000004</v>
      </c>
      <c r="E13" s="11">
        <v>369648335.61000001</v>
      </c>
      <c r="F13" s="11">
        <v>144643.71</v>
      </c>
      <c r="G13" s="11" t="s">
        <v>422</v>
      </c>
      <c r="H13" s="11">
        <v>2838616341.2249999</v>
      </c>
      <c r="I13" s="11">
        <v>468687.09250000003</v>
      </c>
    </row>
    <row r="14" spans="1:9" ht="12" customHeight="1" x14ac:dyDescent="0.25">
      <c r="A14" s="2" t="str">
        <f>"May "&amp;RIGHT(A6,4)</f>
        <v>May 2024</v>
      </c>
      <c r="B14" s="11">
        <v>1738841610.53</v>
      </c>
      <c r="C14" s="11" t="s">
        <v>422</v>
      </c>
      <c r="D14" s="11">
        <v>613289186.04999995</v>
      </c>
      <c r="E14" s="11">
        <v>359728423.12</v>
      </c>
      <c r="F14" s="11">
        <v>7314506.9800000004</v>
      </c>
      <c r="G14" s="11" t="s">
        <v>422</v>
      </c>
      <c r="H14" s="11">
        <v>2719173726.6799998</v>
      </c>
      <c r="I14" s="11">
        <v>452139.86749999999</v>
      </c>
    </row>
    <row r="15" spans="1:9" ht="12" customHeight="1" x14ac:dyDescent="0.25">
      <c r="A15" s="2" t="str">
        <f>"Jun "&amp;RIGHT(A6,4)</f>
        <v>Jun 2024</v>
      </c>
      <c r="B15" s="11">
        <v>373277648.94</v>
      </c>
      <c r="C15" s="11" t="s">
        <v>422</v>
      </c>
      <c r="D15" s="11">
        <v>133978672.58</v>
      </c>
      <c r="E15" s="11">
        <v>312377129.73000002</v>
      </c>
      <c r="F15" s="11">
        <v>214515731.16</v>
      </c>
      <c r="G15" s="11">
        <v>136483245</v>
      </c>
      <c r="H15" s="11">
        <v>1170632427.4100001</v>
      </c>
      <c r="I15" s="11">
        <v>210608.5575</v>
      </c>
    </row>
    <row r="16" spans="1:9" ht="12" customHeight="1" x14ac:dyDescent="0.25">
      <c r="A16" s="2" t="str">
        <f>"Jul "&amp;RIGHT(A6,4)</f>
        <v>Jul 2024</v>
      </c>
      <c r="B16" s="11">
        <v>232956457.71000001</v>
      </c>
      <c r="C16" s="11" t="s">
        <v>422</v>
      </c>
      <c r="D16" s="11">
        <v>35230443.460000001</v>
      </c>
      <c r="E16" s="11">
        <v>231705093.78</v>
      </c>
      <c r="F16" s="11">
        <v>292105968.64999998</v>
      </c>
      <c r="G16" s="11" t="s">
        <v>422</v>
      </c>
      <c r="H16" s="11">
        <v>791997963.60000002</v>
      </c>
      <c r="I16" s="11">
        <v>320155.23</v>
      </c>
    </row>
    <row r="17" spans="1:9" ht="12" customHeight="1" x14ac:dyDescent="0.25">
      <c r="A17" s="2" t="str">
        <f>"Aug "&amp;RIGHT(A6,4)</f>
        <v>Aug 2024</v>
      </c>
      <c r="B17" s="11">
        <v>1237884296.72</v>
      </c>
      <c r="C17" s="11" t="s">
        <v>422</v>
      </c>
      <c r="D17" s="11">
        <v>357158219.56</v>
      </c>
      <c r="E17" s="11">
        <v>285295685.70999998</v>
      </c>
      <c r="F17" s="11">
        <v>111569521.75</v>
      </c>
      <c r="G17" s="11" t="s">
        <v>422</v>
      </c>
      <c r="H17" s="11">
        <v>1991907723.74</v>
      </c>
      <c r="I17" s="11">
        <v>236890.73</v>
      </c>
    </row>
    <row r="18" spans="1:9" ht="12" customHeight="1" x14ac:dyDescent="0.25">
      <c r="A18" s="2" t="str">
        <f>"Sep "&amp;RIGHT(A6,4)</f>
        <v>Sep 2024</v>
      </c>
      <c r="B18" s="11">
        <v>2081862292.3399999</v>
      </c>
      <c r="C18" s="11" t="s">
        <v>422</v>
      </c>
      <c r="D18" s="11">
        <v>665254200.08000004</v>
      </c>
      <c r="E18" s="11">
        <v>415048273.52999997</v>
      </c>
      <c r="F18" s="11">
        <v>63016616.469999999</v>
      </c>
      <c r="G18" s="11">
        <v>264923451</v>
      </c>
      <c r="H18" s="11">
        <v>3490104833.4200001</v>
      </c>
      <c r="I18" s="11">
        <v>453495.63</v>
      </c>
    </row>
    <row r="19" spans="1:9" ht="12" customHeight="1" x14ac:dyDescent="0.25">
      <c r="A19" s="12" t="s">
        <v>55</v>
      </c>
      <c r="B19" s="13">
        <v>17842479134.705002</v>
      </c>
      <c r="C19" s="13" t="s">
        <v>422</v>
      </c>
      <c r="D19" s="13">
        <v>5753795262.6099997</v>
      </c>
      <c r="E19" s="13">
        <v>4094479236.8899999</v>
      </c>
      <c r="F19" s="13">
        <v>695541207.26999998</v>
      </c>
      <c r="G19" s="13">
        <v>684557713</v>
      </c>
      <c r="H19" s="13">
        <v>29070852554.474998</v>
      </c>
      <c r="I19" s="13">
        <v>4674498.0975000001</v>
      </c>
    </row>
    <row r="20" spans="1:9" ht="12" customHeight="1" x14ac:dyDescent="0.25">
      <c r="A20" s="14" t="s">
        <v>424</v>
      </c>
      <c r="B20" s="15">
        <v>17842479134.705002</v>
      </c>
      <c r="C20" s="15" t="s">
        <v>422</v>
      </c>
      <c r="D20" s="15">
        <v>5753795262.6099997</v>
      </c>
      <c r="E20" s="15">
        <v>4094479236.8899999</v>
      </c>
      <c r="F20" s="15">
        <v>695541207.26999998</v>
      </c>
      <c r="G20" s="15">
        <v>684557713</v>
      </c>
      <c r="H20" s="15">
        <v>29070852554.474998</v>
      </c>
      <c r="I20" s="15">
        <v>4674498.0975000001</v>
      </c>
    </row>
    <row r="21" spans="1:9" ht="12" customHeight="1" x14ac:dyDescent="0.25">
      <c r="A21" s="3" t="str">
        <f>"FY "&amp;RIGHT(A6,4)+1</f>
        <v>FY 2025</v>
      </c>
    </row>
    <row r="22" spans="1:9" ht="12" customHeight="1" x14ac:dyDescent="0.25">
      <c r="A22" s="2" t="str">
        <f>"Oct "&amp;RIGHT(A6,4)</f>
        <v>Oct 2024</v>
      </c>
      <c r="B22" s="11">
        <v>2225720612.9299998</v>
      </c>
      <c r="C22" s="11" t="s">
        <v>422</v>
      </c>
      <c r="D22" s="11">
        <v>705865216.73000002</v>
      </c>
      <c r="E22" s="11">
        <v>381555594.25999999</v>
      </c>
      <c r="F22" s="11">
        <v>558296.31999999995</v>
      </c>
      <c r="G22" s="11" t="s">
        <v>422</v>
      </c>
      <c r="H22" s="11">
        <v>3313699720.2399998</v>
      </c>
      <c r="I22" s="11">
        <v>480142.23</v>
      </c>
    </row>
    <row r="23" spans="1:9" ht="12" customHeight="1" x14ac:dyDescent="0.25">
      <c r="A23" s="2" t="str">
        <f>"Nov "&amp;RIGHT(A6,4)</f>
        <v>Nov 2024</v>
      </c>
      <c r="B23" s="11">
        <v>1716828885.1199999</v>
      </c>
      <c r="C23" s="11" t="s">
        <v>422</v>
      </c>
      <c r="D23" s="11">
        <v>557643444.15999997</v>
      </c>
      <c r="E23" s="11">
        <v>312600969.61000001</v>
      </c>
      <c r="F23" s="11">
        <v>72573.600000000006</v>
      </c>
      <c r="G23" s="11" t="s">
        <v>422</v>
      </c>
      <c r="H23" s="11">
        <v>2587145872.4899998</v>
      </c>
      <c r="I23" s="11">
        <v>379088.3</v>
      </c>
    </row>
    <row r="24" spans="1:9" ht="12" customHeight="1" x14ac:dyDescent="0.25">
      <c r="A24" s="2" t="str">
        <f>"Dec "&amp;RIGHT(A6,4)</f>
        <v>Dec 2024</v>
      </c>
      <c r="B24" s="11">
        <v>1548880474.1199999</v>
      </c>
      <c r="C24" s="11" t="s">
        <v>422</v>
      </c>
      <c r="D24" s="11">
        <v>494646360.54000002</v>
      </c>
      <c r="E24" s="11">
        <v>372884507.06</v>
      </c>
      <c r="F24" s="11">
        <v>2860238.68</v>
      </c>
      <c r="G24" s="11">
        <v>148830366</v>
      </c>
      <c r="H24" s="11">
        <v>2568101946.4000001</v>
      </c>
      <c r="I24" s="11">
        <v>334878.81</v>
      </c>
    </row>
    <row r="25" spans="1:9" ht="12" customHeight="1" x14ac:dyDescent="0.25">
      <c r="A25" s="2" t="str">
        <f>"Jan "&amp;RIGHT(A6,4)+1</f>
        <v>Jan 2025</v>
      </c>
      <c r="B25" s="11">
        <v>1796651303.45</v>
      </c>
      <c r="C25" s="11" t="s">
        <v>422</v>
      </c>
      <c r="D25" s="11">
        <v>552614507.01999998</v>
      </c>
      <c r="E25" s="11">
        <v>336627435.13</v>
      </c>
      <c r="F25" s="11">
        <v>180232.45</v>
      </c>
      <c r="G25" s="11" t="s">
        <v>422</v>
      </c>
      <c r="H25" s="11">
        <v>2686073478.0500002</v>
      </c>
      <c r="I25" s="11">
        <v>413071.29</v>
      </c>
    </row>
    <row r="26" spans="1:9" ht="12" customHeight="1" x14ac:dyDescent="0.25">
      <c r="A26" s="2" t="str">
        <f>"Feb "&amp;RIGHT(A6,4)+1</f>
        <v>Feb 2025</v>
      </c>
      <c r="B26" s="11">
        <v>1817486686.01</v>
      </c>
      <c r="C26" s="11" t="s">
        <v>422</v>
      </c>
      <c r="D26" s="11">
        <v>581080596.99000001</v>
      </c>
      <c r="E26" s="11">
        <v>336714327.67000002</v>
      </c>
      <c r="F26" s="11">
        <v>318835.65999999997</v>
      </c>
      <c r="G26" s="11" t="s">
        <v>422</v>
      </c>
      <c r="H26" s="11">
        <v>2735600446.3299999</v>
      </c>
      <c r="I26" s="11">
        <v>389476.26</v>
      </c>
    </row>
    <row r="27" spans="1:9" ht="12" customHeight="1" x14ac:dyDescent="0.25">
      <c r="A27" s="2" t="str">
        <f>"Mar "&amp;RIGHT(A6,4)+1</f>
        <v>Mar 2025</v>
      </c>
      <c r="B27" s="11">
        <v>1829514745.5999999</v>
      </c>
      <c r="C27" s="11" t="s">
        <v>422</v>
      </c>
      <c r="D27" s="11">
        <v>604627804.32000005</v>
      </c>
      <c r="E27" s="11">
        <v>441481352.04000002</v>
      </c>
      <c r="F27" s="11">
        <v>2982841.27</v>
      </c>
      <c r="G27" s="11">
        <v>119124507</v>
      </c>
      <c r="H27" s="11">
        <v>2997731250.23</v>
      </c>
      <c r="I27" s="11">
        <v>382874.59</v>
      </c>
    </row>
    <row r="28" spans="1:9" ht="12" customHeight="1" x14ac:dyDescent="0.25">
      <c r="A28" s="2" t="str">
        <f>"Apr "&amp;RIGHT(A6,4)+1</f>
        <v>Apr 2025</v>
      </c>
      <c r="B28" s="11">
        <v>1925050728.28</v>
      </c>
      <c r="C28" s="11" t="s">
        <v>422</v>
      </c>
      <c r="D28" s="11">
        <v>647605902.13999999</v>
      </c>
      <c r="E28" s="11">
        <v>379042326.69</v>
      </c>
      <c r="F28" s="11">
        <v>385938.97</v>
      </c>
      <c r="G28" s="11" t="s">
        <v>422</v>
      </c>
      <c r="H28" s="11">
        <v>2952084896.0799999</v>
      </c>
      <c r="I28" s="11">
        <v>415000.85</v>
      </c>
    </row>
    <row r="29" spans="1:9" ht="12" customHeight="1" x14ac:dyDescent="0.25">
      <c r="A29" s="2" t="str">
        <f>"May "&amp;RIGHT(A6,4)+1</f>
        <v>May 2025</v>
      </c>
      <c r="B29" s="11">
        <v>1810701844.1400001</v>
      </c>
      <c r="C29" s="11" t="s">
        <v>422</v>
      </c>
      <c r="D29" s="11">
        <v>629221334.30999994</v>
      </c>
      <c r="E29" s="11">
        <v>358758803.04000002</v>
      </c>
      <c r="F29" s="11">
        <v>7909242.8300000001</v>
      </c>
      <c r="G29" s="11" t="s">
        <v>422</v>
      </c>
      <c r="H29" s="11">
        <v>2806591224.3200002</v>
      </c>
      <c r="I29" s="11">
        <v>408610.36</v>
      </c>
    </row>
    <row r="30" spans="1:9" ht="12" customHeight="1" x14ac:dyDescent="0.25">
      <c r="A30" s="2" t="str">
        <f>"Jun "&amp;RIGHT(A6,4)+1</f>
        <v>Jun 2025</v>
      </c>
      <c r="B30" s="11">
        <v>428161192.06999999</v>
      </c>
      <c r="C30" s="11" t="s">
        <v>422</v>
      </c>
      <c r="D30" s="11">
        <v>156170567.43000001</v>
      </c>
      <c r="E30" s="11">
        <v>330689278.81999999</v>
      </c>
      <c r="F30" s="11">
        <v>242794265.46000001</v>
      </c>
      <c r="G30" s="11">
        <v>124987612</v>
      </c>
      <c r="H30" s="11">
        <v>1282802915.78</v>
      </c>
      <c r="I30" s="11">
        <v>170520.36</v>
      </c>
    </row>
    <row r="31" spans="1:9" ht="12" customHeight="1" x14ac:dyDescent="0.25">
      <c r="A31" s="2" t="str">
        <f>"Jul "&amp;RIGHT(A6,4)+1</f>
        <v>Jul 2025</v>
      </c>
      <c r="B31" s="11">
        <v>264326938.67500001</v>
      </c>
      <c r="C31" s="11" t="s">
        <v>422</v>
      </c>
      <c r="D31" s="11">
        <v>39156845.020000003</v>
      </c>
      <c r="E31" s="11">
        <v>246419331.25999999</v>
      </c>
      <c r="F31" s="11">
        <v>319745577.07999998</v>
      </c>
      <c r="G31" s="11" t="s">
        <v>422</v>
      </c>
      <c r="H31" s="11">
        <v>869648692.03499997</v>
      </c>
      <c r="I31" s="11">
        <v>227972.76500000001</v>
      </c>
    </row>
    <row r="32" spans="1:9" ht="12" customHeight="1" x14ac:dyDescent="0.25">
      <c r="A32" s="2" t="str">
        <f>"Aug "&amp;RIGHT(A6,4)+1</f>
        <v>Aug 2025</v>
      </c>
      <c r="B32" s="11">
        <v>1246328088.1700001</v>
      </c>
      <c r="C32" s="11" t="s">
        <v>422</v>
      </c>
      <c r="D32" s="11">
        <v>358569931.75999999</v>
      </c>
      <c r="E32" s="11">
        <v>283214531.20999998</v>
      </c>
      <c r="F32" s="11">
        <v>85232449.890000001</v>
      </c>
      <c r="G32" s="11" t="s">
        <v>422</v>
      </c>
      <c r="H32" s="11">
        <v>1973345001.03</v>
      </c>
      <c r="I32" s="11">
        <v>200377.53</v>
      </c>
    </row>
    <row r="33" spans="1:9" ht="12" customHeight="1" x14ac:dyDescent="0.25">
      <c r="A33" s="2" t="str">
        <f>"Sep "&amp;RIGHT(A6,4)+1</f>
        <v>Sep 2025</v>
      </c>
      <c r="B33" s="11">
        <v>2187368320.3600001</v>
      </c>
      <c r="C33" s="11" t="s">
        <v>422</v>
      </c>
      <c r="D33" s="11">
        <v>704680820.23000002</v>
      </c>
      <c r="E33" s="11">
        <v>435576955.63370001</v>
      </c>
      <c r="F33" s="11">
        <v>66944805.130000003</v>
      </c>
      <c r="G33" s="11">
        <v>175156780</v>
      </c>
      <c r="H33" s="11">
        <v>3569727681.3537002</v>
      </c>
      <c r="I33" s="11">
        <v>438446.8075</v>
      </c>
    </row>
    <row r="34" spans="1:9" ht="12" customHeight="1" x14ac:dyDescent="0.25">
      <c r="A34" s="12" t="s">
        <v>55</v>
      </c>
      <c r="B34" s="13">
        <v>18797019818.924999</v>
      </c>
      <c r="C34" s="13" t="s">
        <v>422</v>
      </c>
      <c r="D34" s="13">
        <v>6031883330.6499996</v>
      </c>
      <c r="E34" s="13">
        <v>4215565412.4236999</v>
      </c>
      <c r="F34" s="13">
        <v>729985297.34000003</v>
      </c>
      <c r="G34" s="13">
        <v>568099265</v>
      </c>
      <c r="H34" s="13">
        <v>30342553124.338699</v>
      </c>
      <c r="I34" s="13">
        <v>4240460.1524999999</v>
      </c>
    </row>
    <row r="35" spans="1:9" ht="12" customHeight="1" x14ac:dyDescent="0.25">
      <c r="A35" s="14" t="str">
        <f>"Total "&amp;MID(A20,7,LEN(A20)-13)&amp;" Months"</f>
        <v>Total 12 Months</v>
      </c>
      <c r="B35" s="15">
        <v>18797019818.924999</v>
      </c>
      <c r="C35" s="15" t="s">
        <v>422</v>
      </c>
      <c r="D35" s="15">
        <v>6031883330.6499996</v>
      </c>
      <c r="E35" s="15">
        <v>4215565412.4236999</v>
      </c>
      <c r="F35" s="15">
        <v>729985297.34000003</v>
      </c>
      <c r="G35" s="15">
        <v>568099265</v>
      </c>
      <c r="H35" s="15">
        <v>30342553124.338699</v>
      </c>
      <c r="I35" s="15">
        <v>4240460.1524999999</v>
      </c>
    </row>
    <row r="36" spans="1:9" ht="12" customHeight="1" x14ac:dyDescent="0.25">
      <c r="A36" s="89"/>
      <c r="B36" s="89"/>
      <c r="C36" s="89"/>
      <c r="D36" s="89"/>
      <c r="E36" s="89"/>
      <c r="F36" s="89"/>
      <c r="G36" s="89"/>
      <c r="H36" s="89"/>
      <c r="I36" s="89"/>
    </row>
    <row r="37" spans="1:9" ht="261.75" customHeight="1" x14ac:dyDescent="0.25">
      <c r="A37" s="91" t="s">
        <v>411</v>
      </c>
      <c r="B37" s="91"/>
      <c r="C37" s="91"/>
      <c r="D37" s="91"/>
      <c r="E37" s="91"/>
      <c r="F37" s="91"/>
      <c r="G37" s="91"/>
      <c r="H37" s="91"/>
      <c r="I37" s="91"/>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sqref="A1:H1"/>
    </sheetView>
  </sheetViews>
  <sheetFormatPr defaultRowHeight="12.5" x14ac:dyDescent="0.25"/>
  <cols>
    <col min="1" max="1" width="12.1796875" customWidth="1"/>
    <col min="2" max="5" width="11.453125" customWidth="1"/>
    <col min="6" max="7" width="12.7265625" customWidth="1"/>
    <col min="8" max="8" width="15.7265625" customWidth="1"/>
    <col min="9" max="9" width="19.26953125" customWidth="1"/>
  </cols>
  <sheetData>
    <row r="1" spans="1:9" ht="12" customHeight="1" x14ac:dyDescent="0.3">
      <c r="A1" s="96" t="s">
        <v>427</v>
      </c>
      <c r="B1" s="96"/>
      <c r="C1" s="96"/>
      <c r="D1" s="96"/>
      <c r="E1" s="96"/>
      <c r="F1" s="96"/>
      <c r="G1" s="96"/>
      <c r="H1" s="97"/>
      <c r="I1" s="83">
        <v>46003</v>
      </c>
    </row>
    <row r="2" spans="1:9" ht="12" customHeight="1" x14ac:dyDescent="0.25">
      <c r="A2" s="98" t="s">
        <v>255</v>
      </c>
      <c r="B2" s="98"/>
      <c r="C2" s="98"/>
      <c r="D2" s="98"/>
      <c r="E2" s="98"/>
      <c r="F2" s="98"/>
      <c r="G2" s="98"/>
      <c r="H2" s="5"/>
      <c r="I2" s="1"/>
    </row>
    <row r="3" spans="1:9" ht="24" customHeight="1" x14ac:dyDescent="0.25">
      <c r="A3" s="100" t="s">
        <v>50</v>
      </c>
      <c r="B3" s="92" t="s">
        <v>256</v>
      </c>
      <c r="C3" s="92" t="s">
        <v>257</v>
      </c>
      <c r="D3" s="92" t="s">
        <v>141</v>
      </c>
      <c r="E3" s="92" t="s">
        <v>191</v>
      </c>
      <c r="F3" s="92" t="s">
        <v>373</v>
      </c>
      <c r="G3" s="92" t="s">
        <v>322</v>
      </c>
      <c r="H3" s="92" t="s">
        <v>374</v>
      </c>
      <c r="I3" s="94" t="s">
        <v>323</v>
      </c>
    </row>
    <row r="4" spans="1:9" ht="24" customHeight="1" x14ac:dyDescent="0.25">
      <c r="A4" s="101"/>
      <c r="B4" s="93"/>
      <c r="C4" s="93"/>
      <c r="D4" s="93"/>
      <c r="E4" s="93"/>
      <c r="F4" s="93"/>
      <c r="G4" s="93"/>
      <c r="H4" s="93"/>
      <c r="I4" s="95"/>
    </row>
    <row r="5" spans="1:9" ht="12" customHeight="1" x14ac:dyDescent="0.25">
      <c r="A5" s="1"/>
      <c r="B5" s="89" t="str">
        <f>REPT("-",79)&amp;" Dollars "&amp;REPT("-",79)</f>
        <v>------------------------------------------------------------------------------- Dollars -------------------------------------------------------------------------------</v>
      </c>
      <c r="C5" s="89"/>
      <c r="D5" s="89"/>
      <c r="E5" s="89"/>
      <c r="F5" s="89"/>
      <c r="G5" s="89"/>
      <c r="H5" s="89"/>
      <c r="I5" s="89"/>
    </row>
    <row r="6" spans="1:9" ht="12" customHeight="1" x14ac:dyDescent="0.25">
      <c r="A6" s="3" t="s">
        <v>423</v>
      </c>
    </row>
    <row r="7" spans="1:9" ht="12" customHeight="1" x14ac:dyDescent="0.25">
      <c r="A7" s="2" t="str">
        <f>"Oct "&amp;RIGHT(A6,4)-1</f>
        <v>Oct 2023</v>
      </c>
      <c r="B7" s="11" t="s">
        <v>422</v>
      </c>
      <c r="C7" s="11" t="s">
        <v>422</v>
      </c>
      <c r="D7" s="11" t="s">
        <v>422</v>
      </c>
      <c r="E7" s="11" t="s">
        <v>422</v>
      </c>
      <c r="F7" s="11">
        <v>264760602.53999999</v>
      </c>
      <c r="G7" s="11">
        <v>8761175</v>
      </c>
      <c r="H7" s="11" t="s">
        <v>422</v>
      </c>
      <c r="I7" s="11">
        <v>12548881340.6856</v>
      </c>
    </row>
    <row r="8" spans="1:9" ht="12" customHeight="1" x14ac:dyDescent="0.25">
      <c r="A8" s="2" t="str">
        <f>"Nov "&amp;RIGHT(A6,4)-1</f>
        <v>Nov 2023</v>
      </c>
      <c r="B8" s="11" t="s">
        <v>422</v>
      </c>
      <c r="C8" s="11" t="s">
        <v>422</v>
      </c>
      <c r="D8" s="11" t="s">
        <v>422</v>
      </c>
      <c r="E8" s="11" t="s">
        <v>422</v>
      </c>
      <c r="F8" s="11">
        <v>213931127.71000001</v>
      </c>
      <c r="G8" s="11">
        <v>16758395</v>
      </c>
      <c r="H8" s="11" t="s">
        <v>422</v>
      </c>
      <c r="I8" s="11">
        <v>11443263784.5396</v>
      </c>
    </row>
    <row r="9" spans="1:9" ht="12" customHeight="1" x14ac:dyDescent="0.25">
      <c r="A9" s="2" t="str">
        <f>"Dec "&amp;RIGHT(A6,4)-1</f>
        <v>Dec 2023</v>
      </c>
      <c r="B9" s="11" t="s">
        <v>422</v>
      </c>
      <c r="C9" s="11" t="s">
        <v>422</v>
      </c>
      <c r="D9" s="11" t="s">
        <v>422</v>
      </c>
      <c r="E9" s="11" t="s">
        <v>422</v>
      </c>
      <c r="F9" s="11">
        <v>199861317.72</v>
      </c>
      <c r="G9" s="11">
        <v>12838542</v>
      </c>
      <c r="H9" s="11" t="s">
        <v>422</v>
      </c>
      <c r="I9" s="11">
        <v>12701837308.147699</v>
      </c>
    </row>
    <row r="10" spans="1:9" ht="12" customHeight="1" x14ac:dyDescent="0.25">
      <c r="A10" s="2" t="str">
        <f>"Jan "&amp;RIGHT(A6,4)</f>
        <v>Jan 2024</v>
      </c>
      <c r="B10" s="11" t="s">
        <v>422</v>
      </c>
      <c r="C10" s="11" t="s">
        <v>422</v>
      </c>
      <c r="D10" s="11" t="s">
        <v>422</v>
      </c>
      <c r="E10" s="11" t="s">
        <v>422</v>
      </c>
      <c r="F10" s="11">
        <v>163115760.66</v>
      </c>
      <c r="G10" s="11">
        <v>14170363</v>
      </c>
      <c r="H10" s="11" t="s">
        <v>422</v>
      </c>
      <c r="I10" s="11">
        <v>11381360740.9214</v>
      </c>
    </row>
    <row r="11" spans="1:9" ht="12" customHeight="1" x14ac:dyDescent="0.25">
      <c r="A11" s="2" t="str">
        <f>"Feb "&amp;RIGHT(A6,4)</f>
        <v>Feb 2024</v>
      </c>
      <c r="B11" s="11" t="s">
        <v>422</v>
      </c>
      <c r="C11" s="11" t="s">
        <v>422</v>
      </c>
      <c r="D11" s="11" t="s">
        <v>422</v>
      </c>
      <c r="E11" s="11" t="s">
        <v>422</v>
      </c>
      <c r="F11" s="11">
        <v>157404464.28999999</v>
      </c>
      <c r="G11" s="11">
        <v>15001848</v>
      </c>
      <c r="H11" s="11" t="s">
        <v>422</v>
      </c>
      <c r="I11" s="11">
        <v>11406392238.413</v>
      </c>
    </row>
    <row r="12" spans="1:9" ht="12" customHeight="1" x14ac:dyDescent="0.25">
      <c r="A12" s="2" t="str">
        <f>"Mar "&amp;RIGHT(A6,4)</f>
        <v>Mar 2024</v>
      </c>
      <c r="B12" s="11" t="s">
        <v>422</v>
      </c>
      <c r="C12" s="11" t="s">
        <v>422</v>
      </c>
      <c r="D12" s="11" t="s">
        <v>422</v>
      </c>
      <c r="E12" s="11" t="s">
        <v>422</v>
      </c>
      <c r="F12" s="11">
        <v>184917079.93000001</v>
      </c>
      <c r="G12" s="11">
        <v>13552679</v>
      </c>
      <c r="H12" s="11" t="s">
        <v>422</v>
      </c>
      <c r="I12" s="11">
        <v>12929471572.6717</v>
      </c>
    </row>
    <row r="13" spans="1:9" ht="12" customHeight="1" x14ac:dyDescent="0.25">
      <c r="A13" s="2" t="str">
        <f>"Apr "&amp;RIGHT(A6,4)</f>
        <v>Apr 2024</v>
      </c>
      <c r="B13" s="11" t="s">
        <v>422</v>
      </c>
      <c r="C13" s="11" t="s">
        <v>422</v>
      </c>
      <c r="D13" s="11" t="s">
        <v>422</v>
      </c>
      <c r="E13" s="11" t="s">
        <v>422</v>
      </c>
      <c r="F13" s="11">
        <v>202410621.16</v>
      </c>
      <c r="G13" s="11">
        <v>13823534</v>
      </c>
      <c r="H13" s="11" t="s">
        <v>422</v>
      </c>
      <c r="I13" s="11">
        <v>11381450808.4779</v>
      </c>
    </row>
    <row r="14" spans="1:9" ht="12" customHeight="1" x14ac:dyDescent="0.25">
      <c r="A14" s="2" t="str">
        <f>"May "&amp;RIGHT(A6,4)</f>
        <v>May 2024</v>
      </c>
      <c r="B14" s="11" t="s">
        <v>422</v>
      </c>
      <c r="C14" s="11" t="s">
        <v>422</v>
      </c>
      <c r="D14" s="11" t="s">
        <v>422</v>
      </c>
      <c r="E14" s="11" t="s">
        <v>422</v>
      </c>
      <c r="F14" s="11">
        <v>181387408.72999999</v>
      </c>
      <c r="G14" s="11">
        <v>10732271</v>
      </c>
      <c r="H14" s="11" t="s">
        <v>422</v>
      </c>
      <c r="I14" s="11">
        <v>11470572892.118601</v>
      </c>
    </row>
    <row r="15" spans="1:9" ht="12" customHeight="1" x14ac:dyDescent="0.25">
      <c r="A15" s="2" t="str">
        <f>"Jun "&amp;RIGHT(A6,4)</f>
        <v>Jun 2024</v>
      </c>
      <c r="B15" s="11" t="s">
        <v>422</v>
      </c>
      <c r="C15" s="11" t="s">
        <v>422</v>
      </c>
      <c r="D15" s="11" t="s">
        <v>422</v>
      </c>
      <c r="E15" s="11" t="s">
        <v>422</v>
      </c>
      <c r="F15" s="11">
        <v>231569970.41999999</v>
      </c>
      <c r="G15" s="11">
        <v>15163759</v>
      </c>
      <c r="H15" s="11" t="s">
        <v>422</v>
      </c>
      <c r="I15" s="11">
        <v>11441392068.2833</v>
      </c>
    </row>
    <row r="16" spans="1:9" ht="12" customHeight="1" x14ac:dyDescent="0.25">
      <c r="A16" s="2" t="str">
        <f>"Jul "&amp;RIGHT(A6,4)</f>
        <v>Jul 2024</v>
      </c>
      <c r="B16" s="11" t="s">
        <v>422</v>
      </c>
      <c r="C16" s="11" t="s">
        <v>422</v>
      </c>
      <c r="D16" s="11" t="s">
        <v>422</v>
      </c>
      <c r="E16" s="11" t="s">
        <v>422</v>
      </c>
      <c r="F16" s="11">
        <v>186099807.97999999</v>
      </c>
      <c r="G16" s="11">
        <v>21101578</v>
      </c>
      <c r="H16" s="11" t="s">
        <v>422</v>
      </c>
      <c r="I16" s="11">
        <v>9887396627.7332001</v>
      </c>
    </row>
    <row r="17" spans="1:9" ht="12" customHeight="1" x14ac:dyDescent="0.25">
      <c r="A17" s="2" t="str">
        <f>"Aug "&amp;RIGHT(A6,4)</f>
        <v>Aug 2024</v>
      </c>
      <c r="B17" s="11" t="s">
        <v>422</v>
      </c>
      <c r="C17" s="11" t="s">
        <v>422</v>
      </c>
      <c r="D17" s="11" t="s">
        <v>422</v>
      </c>
      <c r="E17" s="11" t="s">
        <v>422</v>
      </c>
      <c r="F17" s="11">
        <v>215744268.61000001</v>
      </c>
      <c r="G17" s="11">
        <v>2893326</v>
      </c>
      <c r="H17" s="11" t="s">
        <v>422</v>
      </c>
      <c r="I17" s="11">
        <v>11046610994.3843</v>
      </c>
    </row>
    <row r="18" spans="1:9" ht="12" customHeight="1" x14ac:dyDescent="0.25">
      <c r="A18" s="2" t="str">
        <f>"Sep "&amp;RIGHT(A6,4)</f>
        <v>Sep 2024</v>
      </c>
      <c r="B18" s="11" t="s">
        <v>422</v>
      </c>
      <c r="C18" s="11" t="s">
        <v>422</v>
      </c>
      <c r="D18" s="11" t="s">
        <v>422</v>
      </c>
      <c r="E18" s="11" t="s">
        <v>422</v>
      </c>
      <c r="F18" s="11">
        <v>229102216.43000001</v>
      </c>
      <c r="G18" s="11">
        <v>23941758</v>
      </c>
      <c r="H18" s="11" t="s">
        <v>422</v>
      </c>
      <c r="I18" s="11">
        <v>14732192699.3717</v>
      </c>
    </row>
    <row r="19" spans="1:9" ht="12" customHeight="1" x14ac:dyDescent="0.25">
      <c r="A19" s="12" t="s">
        <v>55</v>
      </c>
      <c r="B19" s="13" t="s">
        <v>422</v>
      </c>
      <c r="C19" s="13" t="s">
        <v>422</v>
      </c>
      <c r="D19" s="13" t="s">
        <v>422</v>
      </c>
      <c r="E19" s="13" t="s">
        <v>422</v>
      </c>
      <c r="F19" s="13">
        <v>2430304646.1799998</v>
      </c>
      <c r="G19" s="13">
        <v>168739228</v>
      </c>
      <c r="H19" s="13" t="s">
        <v>422</v>
      </c>
      <c r="I19" s="13">
        <v>142370823075.74799</v>
      </c>
    </row>
    <row r="20" spans="1:9" ht="12" customHeight="1" x14ac:dyDescent="0.25">
      <c r="A20" s="14" t="s">
        <v>424</v>
      </c>
      <c r="B20" s="15" t="s">
        <v>422</v>
      </c>
      <c r="C20" s="15" t="s">
        <v>422</v>
      </c>
      <c r="D20" s="15" t="s">
        <v>422</v>
      </c>
      <c r="E20" s="15" t="s">
        <v>422</v>
      </c>
      <c r="F20" s="15">
        <v>2430304646.1799998</v>
      </c>
      <c r="G20" s="15">
        <v>168739228</v>
      </c>
      <c r="H20" s="15" t="s">
        <v>422</v>
      </c>
      <c r="I20" s="15">
        <v>142370823075.74799</v>
      </c>
    </row>
    <row r="21" spans="1:9" ht="12" customHeight="1" x14ac:dyDescent="0.25">
      <c r="A21" s="3" t="str">
        <f>"FY "&amp;RIGHT(A6,4)+1</f>
        <v>FY 2025</v>
      </c>
    </row>
    <row r="22" spans="1:9" ht="12" customHeight="1" x14ac:dyDescent="0.25">
      <c r="A22" s="2" t="str">
        <f>"Oct "&amp;RIGHT(A6,4)</f>
        <v>Oct 2024</v>
      </c>
      <c r="B22" s="11" t="s">
        <v>422</v>
      </c>
      <c r="C22" s="11" t="s">
        <v>422</v>
      </c>
      <c r="D22" s="11" t="s">
        <v>422</v>
      </c>
      <c r="E22" s="11" t="s">
        <v>422</v>
      </c>
      <c r="F22" s="11">
        <v>198119951.91999999</v>
      </c>
      <c r="G22" s="11">
        <v>6727854</v>
      </c>
      <c r="H22" s="11" t="s">
        <v>422</v>
      </c>
      <c r="I22" s="11">
        <v>13261792700.8335</v>
      </c>
    </row>
    <row r="23" spans="1:9" ht="12" customHeight="1" x14ac:dyDescent="0.25">
      <c r="A23" s="2" t="str">
        <f>"Nov "&amp;RIGHT(A6,4)</f>
        <v>Nov 2024</v>
      </c>
      <c r="B23" s="11">
        <v>80481.600000000006</v>
      </c>
      <c r="C23" s="11" t="s">
        <v>422</v>
      </c>
      <c r="D23" s="11" t="s">
        <v>422</v>
      </c>
      <c r="E23" s="11" t="s">
        <v>422</v>
      </c>
      <c r="F23" s="11">
        <v>175741344.49000001</v>
      </c>
      <c r="G23" s="11">
        <v>16336095</v>
      </c>
      <c r="H23" s="11" t="s">
        <v>422</v>
      </c>
      <c r="I23" s="11">
        <v>11774602187.1954</v>
      </c>
    </row>
    <row r="24" spans="1:9" ht="12" customHeight="1" x14ac:dyDescent="0.25">
      <c r="A24" s="2" t="str">
        <f>"Dec "&amp;RIGHT(A6,4)</f>
        <v>Dec 2024</v>
      </c>
      <c r="B24" s="11">
        <v>20102.02</v>
      </c>
      <c r="C24" s="11" t="s">
        <v>422</v>
      </c>
      <c r="D24" s="11" t="s">
        <v>422</v>
      </c>
      <c r="E24" s="11" t="s">
        <v>422</v>
      </c>
      <c r="F24" s="11">
        <v>175692738.96000001</v>
      </c>
      <c r="G24" s="11">
        <v>14240273</v>
      </c>
      <c r="H24" s="11" t="s">
        <v>422</v>
      </c>
      <c r="I24" s="11">
        <v>13022296972.8937</v>
      </c>
    </row>
    <row r="25" spans="1:9" ht="12" customHeight="1" x14ac:dyDescent="0.25">
      <c r="A25" s="2" t="str">
        <f>"Jan "&amp;RIGHT(A6,4)+1</f>
        <v>Jan 2025</v>
      </c>
      <c r="B25" s="11" t="s">
        <v>422</v>
      </c>
      <c r="C25" s="11" t="s">
        <v>422</v>
      </c>
      <c r="D25" s="11" t="s">
        <v>422</v>
      </c>
      <c r="E25" s="11" t="s">
        <v>422</v>
      </c>
      <c r="F25" s="11">
        <v>128394868.83</v>
      </c>
      <c r="G25" s="11">
        <v>14237741</v>
      </c>
      <c r="H25" s="11" t="s">
        <v>422</v>
      </c>
      <c r="I25" s="11">
        <v>11416814342.8727</v>
      </c>
    </row>
    <row r="26" spans="1:9" ht="12" customHeight="1" x14ac:dyDescent="0.25">
      <c r="A26" s="2" t="str">
        <f>"Feb "&amp;RIGHT(A6,4)+1</f>
        <v>Feb 2025</v>
      </c>
      <c r="B26" s="11" t="s">
        <v>422</v>
      </c>
      <c r="C26" s="11" t="s">
        <v>422</v>
      </c>
      <c r="D26" s="11" t="s">
        <v>422</v>
      </c>
      <c r="E26" s="11" t="s">
        <v>422</v>
      </c>
      <c r="F26" s="11">
        <v>96539729.920000002</v>
      </c>
      <c r="G26" s="11">
        <v>13849353</v>
      </c>
      <c r="H26" s="11" t="s">
        <v>422</v>
      </c>
      <c r="I26" s="11">
        <v>11351762883.8388</v>
      </c>
    </row>
    <row r="27" spans="1:9" ht="12" customHeight="1" x14ac:dyDescent="0.25">
      <c r="A27" s="2" t="str">
        <f>"Mar "&amp;RIGHT(A6,4)+1</f>
        <v>Mar 2025</v>
      </c>
      <c r="B27" s="11" t="s">
        <v>422</v>
      </c>
      <c r="C27" s="11" t="s">
        <v>422</v>
      </c>
      <c r="D27" s="11" t="s">
        <v>422</v>
      </c>
      <c r="E27" s="11" t="s">
        <v>422</v>
      </c>
      <c r="F27" s="11">
        <v>113553646.58</v>
      </c>
      <c r="G27" s="11">
        <v>12369418</v>
      </c>
      <c r="H27" s="11" t="s">
        <v>422</v>
      </c>
      <c r="I27" s="11">
        <v>13115593343.8577</v>
      </c>
    </row>
    <row r="28" spans="1:9" ht="12" customHeight="1" x14ac:dyDescent="0.25">
      <c r="A28" s="2" t="str">
        <f>"Apr "&amp;RIGHT(A6,4)+1</f>
        <v>Apr 2025</v>
      </c>
      <c r="B28" s="11" t="s">
        <v>422</v>
      </c>
      <c r="C28" s="11" t="s">
        <v>422</v>
      </c>
      <c r="D28" s="11" t="s">
        <v>422</v>
      </c>
      <c r="E28" s="11" t="s">
        <v>422</v>
      </c>
      <c r="F28" s="11">
        <v>95307771.180000007</v>
      </c>
      <c r="G28" s="11">
        <v>14572662</v>
      </c>
      <c r="H28" s="11" t="s">
        <v>422</v>
      </c>
      <c r="I28" s="11">
        <v>11614203385.780199</v>
      </c>
    </row>
    <row r="29" spans="1:9" ht="12" customHeight="1" x14ac:dyDescent="0.25">
      <c r="A29" s="2" t="str">
        <f>"May "&amp;RIGHT(A6,4)+1</f>
        <v>May 2025</v>
      </c>
      <c r="B29" s="11" t="s">
        <v>422</v>
      </c>
      <c r="C29" s="11" t="s">
        <v>422</v>
      </c>
      <c r="D29" s="11" t="s">
        <v>422</v>
      </c>
      <c r="E29" s="11" t="s">
        <v>422</v>
      </c>
      <c r="F29" s="11">
        <v>108990524.45</v>
      </c>
      <c r="G29" s="11">
        <v>15192049</v>
      </c>
      <c r="H29" s="11" t="s">
        <v>422</v>
      </c>
      <c r="I29" s="11">
        <v>11411686494.5464</v>
      </c>
    </row>
    <row r="30" spans="1:9" ht="12" customHeight="1" x14ac:dyDescent="0.25">
      <c r="A30" s="2" t="str">
        <f>"Jun "&amp;RIGHT(A6,4)+1</f>
        <v>Jun 2025</v>
      </c>
      <c r="B30" s="11" t="s">
        <v>422</v>
      </c>
      <c r="C30" s="11" t="s">
        <v>422</v>
      </c>
      <c r="D30" s="11" t="s">
        <v>422</v>
      </c>
      <c r="E30" s="11" t="s">
        <v>422</v>
      </c>
      <c r="F30" s="11">
        <v>153746361.41999999</v>
      </c>
      <c r="G30" s="11">
        <v>11184553</v>
      </c>
      <c r="H30" s="11" t="s">
        <v>422</v>
      </c>
      <c r="I30" s="11">
        <v>11418797290.349199</v>
      </c>
    </row>
    <row r="31" spans="1:9" ht="12" customHeight="1" x14ac:dyDescent="0.25">
      <c r="A31" s="2" t="str">
        <f>"Jul "&amp;RIGHT(A6,4)+1</f>
        <v>Jul 2025</v>
      </c>
      <c r="B31" s="11" t="s">
        <v>422</v>
      </c>
      <c r="C31" s="11" t="s">
        <v>422</v>
      </c>
      <c r="D31" s="11" t="s">
        <v>422</v>
      </c>
      <c r="E31" s="11" t="s">
        <v>422</v>
      </c>
      <c r="F31" s="11">
        <v>119218623.29000001</v>
      </c>
      <c r="G31" s="11">
        <v>8636647</v>
      </c>
      <c r="H31" s="11" t="s">
        <v>422</v>
      </c>
      <c r="I31" s="11">
        <v>9435039831.5743008</v>
      </c>
    </row>
    <row r="32" spans="1:9" ht="12" customHeight="1" x14ac:dyDescent="0.25">
      <c r="A32" s="2" t="str">
        <f>"Aug "&amp;RIGHT(A6,4)+1</f>
        <v>Aug 2025</v>
      </c>
      <c r="B32" s="11" t="s">
        <v>422</v>
      </c>
      <c r="C32" s="11" t="s">
        <v>422</v>
      </c>
      <c r="D32" s="11" t="s">
        <v>422</v>
      </c>
      <c r="E32" s="11" t="s">
        <v>422</v>
      </c>
      <c r="F32" s="11">
        <v>116548638.31</v>
      </c>
      <c r="G32" s="11">
        <v>11629562</v>
      </c>
      <c r="H32" s="11" t="s">
        <v>422</v>
      </c>
      <c r="I32" s="11">
        <v>10511812219.4841</v>
      </c>
    </row>
    <row r="33" spans="1:9" ht="12" customHeight="1" x14ac:dyDescent="0.25">
      <c r="A33" s="2" t="str">
        <f>"Sep "&amp;RIGHT(A6,4)+1</f>
        <v>Sep 2025</v>
      </c>
      <c r="B33" s="11" t="s">
        <v>422</v>
      </c>
      <c r="C33" s="11" t="s">
        <v>422</v>
      </c>
      <c r="D33" s="11" t="s">
        <v>422</v>
      </c>
      <c r="E33" s="11" t="s">
        <v>422</v>
      </c>
      <c r="F33" s="11">
        <v>164071210.4366</v>
      </c>
      <c r="G33" s="11">
        <v>24894893</v>
      </c>
      <c r="H33" s="11" t="s">
        <v>422</v>
      </c>
      <c r="I33" s="11">
        <v>13779688721.571501</v>
      </c>
    </row>
    <row r="34" spans="1:9" ht="12" customHeight="1" x14ac:dyDescent="0.25">
      <c r="A34" s="12" t="s">
        <v>55</v>
      </c>
      <c r="B34" s="13">
        <v>100583.62</v>
      </c>
      <c r="C34" s="13" t="s">
        <v>422</v>
      </c>
      <c r="D34" s="13" t="s">
        <v>422</v>
      </c>
      <c r="E34" s="13" t="s">
        <v>422</v>
      </c>
      <c r="F34" s="13">
        <v>1645925409.7866001</v>
      </c>
      <c r="G34" s="13">
        <v>163871100</v>
      </c>
      <c r="H34" s="13" t="s">
        <v>422</v>
      </c>
      <c r="I34" s="13">
        <v>142114090374.79749</v>
      </c>
    </row>
    <row r="35" spans="1:9" ht="12" customHeight="1" x14ac:dyDescent="0.25">
      <c r="A35" s="14" t="str">
        <f>"Total "&amp;MID(A20,7,LEN(A20)-13)&amp;" Months"</f>
        <v>Total 12 Months</v>
      </c>
      <c r="B35" s="15">
        <v>100583.62</v>
      </c>
      <c r="C35" s="15" t="s">
        <v>422</v>
      </c>
      <c r="D35" s="15" t="s">
        <v>422</v>
      </c>
      <c r="E35" s="15" t="s">
        <v>422</v>
      </c>
      <c r="F35" s="15">
        <v>1645925409.7866001</v>
      </c>
      <c r="G35" s="15">
        <v>163871100</v>
      </c>
      <c r="H35" s="15" t="s">
        <v>422</v>
      </c>
      <c r="I35" s="15">
        <v>142114090374.79749</v>
      </c>
    </row>
    <row r="36" spans="1:9" ht="12" customHeight="1" x14ac:dyDescent="0.25">
      <c r="A36" s="89"/>
      <c r="B36" s="89"/>
      <c r="C36" s="89"/>
      <c r="D36" s="89"/>
      <c r="E36" s="89"/>
      <c r="F36" s="89"/>
      <c r="G36" s="89"/>
      <c r="H36" s="89"/>
      <c r="I36" s="89"/>
    </row>
    <row r="37" spans="1:9" ht="78.650000000000006" customHeight="1" x14ac:dyDescent="0.25">
      <c r="A37" s="91" t="s">
        <v>385</v>
      </c>
      <c r="B37" s="91"/>
      <c r="C37" s="91"/>
      <c r="D37" s="91"/>
      <c r="E37" s="91"/>
      <c r="F37" s="91"/>
      <c r="G37" s="91"/>
      <c r="H37" s="91"/>
      <c r="I37" s="91"/>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5" x14ac:dyDescent="0.25"/>
  <cols>
    <col min="1" max="1" width="10.7265625" style="1" customWidth="1"/>
    <col min="2" max="3" width="8.81640625" bestFit="1" customWidth="1"/>
    <col min="4" max="4" width="13.1796875" customWidth="1"/>
    <col min="7" max="7" width="10.7265625" customWidth="1"/>
    <col min="10" max="10" width="10.7265625" customWidth="1"/>
    <col min="13" max="13" width="10.7265625" customWidth="1"/>
    <col min="14" max="15" width="8.81640625" bestFit="1" customWidth="1"/>
    <col min="16" max="16" width="8.7265625" customWidth="1"/>
    <col min="17" max="18" width="8.81640625" bestFit="1" customWidth="1"/>
    <col min="19" max="19" width="17.7265625" customWidth="1"/>
    <col min="245" max="245" width="10.453125" customWidth="1"/>
    <col min="246" max="246" width="0.54296875" customWidth="1"/>
    <col min="247" max="248" width="8.81640625" bestFit="1" customWidth="1"/>
    <col min="250" max="250" width="4.7265625" customWidth="1"/>
    <col min="251" max="251" width="0.54296875" customWidth="1"/>
    <col min="255" max="255" width="4.7265625" customWidth="1"/>
    <col min="256" max="256" width="0.54296875" customWidth="1"/>
    <col min="260" max="260" width="4.7265625" customWidth="1"/>
    <col min="261" max="261" width="0.54296875" customWidth="1"/>
    <col min="265" max="265" width="4.7265625" customWidth="1"/>
    <col min="266" max="266" width="0.54296875" customWidth="1"/>
    <col min="267" max="268" width="8.81640625" bestFit="1" customWidth="1"/>
    <col min="269" max="269" width="8.7265625" customWidth="1"/>
    <col min="270" max="270" width="4.7265625" customWidth="1"/>
    <col min="271" max="271" width="0.54296875" customWidth="1"/>
    <col min="272" max="273" width="8.81640625" bestFit="1" customWidth="1"/>
    <col min="274" max="274" width="8.7265625" customWidth="1"/>
    <col min="275" max="275" width="4.7265625" customWidth="1"/>
    <col min="501" max="501" width="10.453125" customWidth="1"/>
    <col min="502" max="502" width="0.54296875" customWidth="1"/>
    <col min="503" max="504" width="8.81640625" bestFit="1" customWidth="1"/>
    <col min="506" max="506" width="4.7265625" customWidth="1"/>
    <col min="507" max="507" width="0.54296875" customWidth="1"/>
    <col min="511" max="511" width="4.7265625" customWidth="1"/>
    <col min="512" max="512" width="0.54296875" customWidth="1"/>
    <col min="516" max="516" width="4.7265625" customWidth="1"/>
    <col min="517" max="517" width="0.54296875" customWidth="1"/>
    <col min="521" max="521" width="4.7265625" customWidth="1"/>
    <col min="522" max="522" width="0.54296875" customWidth="1"/>
    <col min="523" max="524" width="8.81640625" bestFit="1" customWidth="1"/>
    <col min="525" max="525" width="8.7265625" customWidth="1"/>
    <col min="526" max="526" width="4.7265625" customWidth="1"/>
    <col min="527" max="527" width="0.54296875" customWidth="1"/>
    <col min="528" max="529" width="8.81640625" bestFit="1" customWidth="1"/>
    <col min="530" max="530" width="8.7265625" customWidth="1"/>
    <col min="531" max="531" width="4.7265625" customWidth="1"/>
    <col min="757" max="757" width="10.453125" customWidth="1"/>
    <col min="758" max="758" width="0.54296875" customWidth="1"/>
    <col min="759" max="760" width="8.81640625" bestFit="1" customWidth="1"/>
    <col min="762" max="762" width="4.7265625" customWidth="1"/>
    <col min="763" max="763" width="0.54296875" customWidth="1"/>
    <col min="767" max="767" width="4.7265625" customWidth="1"/>
    <col min="768" max="768" width="0.54296875" customWidth="1"/>
    <col min="772" max="772" width="4.7265625" customWidth="1"/>
    <col min="773" max="773" width="0.54296875" customWidth="1"/>
    <col min="777" max="777" width="4.7265625" customWidth="1"/>
    <col min="778" max="778" width="0.54296875" customWidth="1"/>
    <col min="779" max="780" width="8.81640625" bestFit="1" customWidth="1"/>
    <col min="781" max="781" width="8.7265625" customWidth="1"/>
    <col min="782" max="782" width="4.7265625" customWidth="1"/>
    <col min="783" max="783" width="0.54296875" customWidth="1"/>
    <col min="784" max="785" width="8.81640625" bestFit="1" customWidth="1"/>
    <col min="786" max="786" width="8.7265625" customWidth="1"/>
    <col min="787" max="787" width="4.7265625" customWidth="1"/>
    <col min="1013" max="1013" width="10.453125" customWidth="1"/>
    <col min="1014" max="1014" width="0.54296875" customWidth="1"/>
    <col min="1015" max="1016" width="8.81640625" bestFit="1" customWidth="1"/>
    <col min="1018" max="1018" width="4.7265625" customWidth="1"/>
    <col min="1019" max="1019" width="0.54296875" customWidth="1"/>
    <col min="1023" max="1023" width="4.7265625" customWidth="1"/>
    <col min="1024" max="1024" width="0.54296875" customWidth="1"/>
    <col min="1028" max="1028" width="4.7265625" customWidth="1"/>
    <col min="1029" max="1029" width="0.54296875" customWidth="1"/>
    <col min="1033" max="1033" width="4.7265625" customWidth="1"/>
    <col min="1034" max="1034" width="0.54296875" customWidth="1"/>
    <col min="1035" max="1036" width="8.81640625" bestFit="1" customWidth="1"/>
    <col min="1037" max="1037" width="8.7265625" customWidth="1"/>
    <col min="1038" max="1038" width="4.7265625" customWidth="1"/>
    <col min="1039" max="1039" width="0.54296875" customWidth="1"/>
    <col min="1040" max="1041" width="8.81640625" bestFit="1" customWidth="1"/>
    <col min="1042" max="1042" width="8.7265625" customWidth="1"/>
    <col min="1043" max="1043" width="4.7265625" customWidth="1"/>
    <col min="1269" max="1269" width="10.453125" customWidth="1"/>
    <col min="1270" max="1270" width="0.54296875" customWidth="1"/>
    <col min="1271" max="1272" width="8.81640625" bestFit="1" customWidth="1"/>
    <col min="1274" max="1274" width="4.7265625" customWidth="1"/>
    <col min="1275" max="1275" width="0.54296875" customWidth="1"/>
    <col min="1279" max="1279" width="4.7265625" customWidth="1"/>
    <col min="1280" max="1280" width="0.54296875" customWidth="1"/>
    <col min="1284" max="1284" width="4.7265625" customWidth="1"/>
    <col min="1285" max="1285" width="0.54296875" customWidth="1"/>
    <col min="1289" max="1289" width="4.7265625" customWidth="1"/>
    <col min="1290" max="1290" width="0.54296875" customWidth="1"/>
    <col min="1291" max="1292" width="8.81640625" bestFit="1" customWidth="1"/>
    <col min="1293" max="1293" width="8.7265625" customWidth="1"/>
    <col min="1294" max="1294" width="4.7265625" customWidth="1"/>
    <col min="1295" max="1295" width="0.54296875" customWidth="1"/>
    <col min="1296" max="1297" width="8.81640625" bestFit="1" customWidth="1"/>
    <col min="1298" max="1298" width="8.7265625" customWidth="1"/>
    <col min="1299" max="1299" width="4.7265625" customWidth="1"/>
    <col min="1525" max="1525" width="10.453125" customWidth="1"/>
    <col min="1526" max="1526" width="0.54296875" customWidth="1"/>
    <col min="1527" max="1528" width="8.81640625" bestFit="1" customWidth="1"/>
    <col min="1530" max="1530" width="4.7265625" customWidth="1"/>
    <col min="1531" max="1531" width="0.54296875" customWidth="1"/>
    <col min="1535" max="1535" width="4.7265625" customWidth="1"/>
    <col min="1536" max="1536" width="0.54296875" customWidth="1"/>
    <col min="1540" max="1540" width="4.7265625" customWidth="1"/>
    <col min="1541" max="1541" width="0.54296875" customWidth="1"/>
    <col min="1545" max="1545" width="4.7265625" customWidth="1"/>
    <col min="1546" max="1546" width="0.54296875" customWidth="1"/>
    <col min="1547" max="1548" width="8.81640625" bestFit="1" customWidth="1"/>
    <col min="1549" max="1549" width="8.7265625" customWidth="1"/>
    <col min="1550" max="1550" width="4.7265625" customWidth="1"/>
    <col min="1551" max="1551" width="0.54296875" customWidth="1"/>
    <col min="1552" max="1553" width="8.81640625" bestFit="1" customWidth="1"/>
    <col min="1554" max="1554" width="8.7265625" customWidth="1"/>
    <col min="1555" max="1555" width="4.7265625" customWidth="1"/>
    <col min="1781" max="1781" width="10.453125" customWidth="1"/>
    <col min="1782" max="1782" width="0.54296875" customWidth="1"/>
    <col min="1783" max="1784" width="8.81640625" bestFit="1" customWidth="1"/>
    <col min="1786" max="1786" width="4.7265625" customWidth="1"/>
    <col min="1787" max="1787" width="0.54296875" customWidth="1"/>
    <col min="1791" max="1791" width="4.7265625" customWidth="1"/>
    <col min="1792" max="1792" width="0.54296875" customWidth="1"/>
    <col min="1796" max="1796" width="4.7265625" customWidth="1"/>
    <col min="1797" max="1797" width="0.54296875" customWidth="1"/>
    <col min="1801" max="1801" width="4.7265625" customWidth="1"/>
    <col min="1802" max="1802" width="0.54296875" customWidth="1"/>
    <col min="1803" max="1804" width="8.81640625" bestFit="1" customWidth="1"/>
    <col min="1805" max="1805" width="8.7265625" customWidth="1"/>
    <col min="1806" max="1806" width="4.7265625" customWidth="1"/>
    <col min="1807" max="1807" width="0.54296875" customWidth="1"/>
    <col min="1808" max="1809" width="8.81640625" bestFit="1" customWidth="1"/>
    <col min="1810" max="1810" width="8.7265625" customWidth="1"/>
    <col min="1811" max="1811" width="4.7265625" customWidth="1"/>
    <col min="2037" max="2037" width="10.453125" customWidth="1"/>
    <col min="2038" max="2038" width="0.54296875" customWidth="1"/>
    <col min="2039" max="2040" width="8.81640625" bestFit="1" customWidth="1"/>
    <col min="2042" max="2042" width="4.7265625" customWidth="1"/>
    <col min="2043" max="2043" width="0.54296875" customWidth="1"/>
    <col min="2047" max="2047" width="4.7265625" customWidth="1"/>
    <col min="2048" max="2048" width="0.54296875" customWidth="1"/>
    <col min="2052" max="2052" width="4.7265625" customWidth="1"/>
    <col min="2053" max="2053" width="0.54296875" customWidth="1"/>
    <col min="2057" max="2057" width="4.7265625" customWidth="1"/>
    <col min="2058" max="2058" width="0.54296875" customWidth="1"/>
    <col min="2059" max="2060" width="8.81640625" bestFit="1" customWidth="1"/>
    <col min="2061" max="2061" width="8.7265625" customWidth="1"/>
    <col min="2062" max="2062" width="4.7265625" customWidth="1"/>
    <col min="2063" max="2063" width="0.54296875" customWidth="1"/>
    <col min="2064" max="2065" width="8.81640625" bestFit="1" customWidth="1"/>
    <col min="2066" max="2066" width="8.7265625" customWidth="1"/>
    <col min="2067" max="2067" width="4.7265625" customWidth="1"/>
    <col min="2293" max="2293" width="10.453125" customWidth="1"/>
    <col min="2294" max="2294" width="0.54296875" customWidth="1"/>
    <col min="2295" max="2296" width="8.81640625" bestFit="1" customWidth="1"/>
    <col min="2298" max="2298" width="4.7265625" customWidth="1"/>
    <col min="2299" max="2299" width="0.54296875" customWidth="1"/>
    <col min="2303" max="2303" width="4.7265625" customWidth="1"/>
    <col min="2304" max="2304" width="0.54296875" customWidth="1"/>
    <col min="2308" max="2308" width="4.7265625" customWidth="1"/>
    <col min="2309" max="2309" width="0.54296875" customWidth="1"/>
    <col min="2313" max="2313" width="4.7265625" customWidth="1"/>
    <col min="2314" max="2314" width="0.54296875" customWidth="1"/>
    <col min="2315" max="2316" width="8.81640625" bestFit="1" customWidth="1"/>
    <col min="2317" max="2317" width="8.7265625" customWidth="1"/>
    <col min="2318" max="2318" width="4.7265625" customWidth="1"/>
    <col min="2319" max="2319" width="0.54296875" customWidth="1"/>
    <col min="2320" max="2321" width="8.81640625" bestFit="1" customWidth="1"/>
    <col min="2322" max="2322" width="8.7265625" customWidth="1"/>
    <col min="2323" max="2323" width="4.7265625" customWidth="1"/>
    <col min="2549" max="2549" width="10.453125" customWidth="1"/>
    <col min="2550" max="2550" width="0.54296875" customWidth="1"/>
    <col min="2551" max="2552" width="8.81640625" bestFit="1" customWidth="1"/>
    <col min="2554" max="2554" width="4.7265625" customWidth="1"/>
    <col min="2555" max="2555" width="0.54296875" customWidth="1"/>
    <col min="2559" max="2559" width="4.7265625" customWidth="1"/>
    <col min="2560" max="2560" width="0.54296875" customWidth="1"/>
    <col min="2564" max="2564" width="4.7265625" customWidth="1"/>
    <col min="2565" max="2565" width="0.54296875" customWidth="1"/>
    <col min="2569" max="2569" width="4.7265625" customWidth="1"/>
    <col min="2570" max="2570" width="0.54296875" customWidth="1"/>
    <col min="2571" max="2572" width="8.81640625" bestFit="1" customWidth="1"/>
    <col min="2573" max="2573" width="8.7265625" customWidth="1"/>
    <col min="2574" max="2574" width="4.7265625" customWidth="1"/>
    <col min="2575" max="2575" width="0.54296875" customWidth="1"/>
    <col min="2576" max="2577" width="8.81640625" bestFit="1" customWidth="1"/>
    <col min="2578" max="2578" width="8.7265625" customWidth="1"/>
    <col min="2579" max="2579" width="4.7265625" customWidth="1"/>
    <col min="2805" max="2805" width="10.453125" customWidth="1"/>
    <col min="2806" max="2806" width="0.54296875" customWidth="1"/>
    <col min="2807" max="2808" width="8.81640625" bestFit="1" customWidth="1"/>
    <col min="2810" max="2810" width="4.7265625" customWidth="1"/>
    <col min="2811" max="2811" width="0.54296875" customWidth="1"/>
    <col min="2815" max="2815" width="4.7265625" customWidth="1"/>
    <col min="2816" max="2816" width="0.54296875" customWidth="1"/>
    <col min="2820" max="2820" width="4.7265625" customWidth="1"/>
    <col min="2821" max="2821" width="0.54296875" customWidth="1"/>
    <col min="2825" max="2825" width="4.7265625" customWidth="1"/>
    <col min="2826" max="2826" width="0.54296875" customWidth="1"/>
    <col min="2827" max="2828" width="8.81640625" bestFit="1" customWidth="1"/>
    <col min="2829" max="2829" width="8.7265625" customWidth="1"/>
    <col min="2830" max="2830" width="4.7265625" customWidth="1"/>
    <col min="2831" max="2831" width="0.54296875" customWidth="1"/>
    <col min="2832" max="2833" width="8.81640625" bestFit="1" customWidth="1"/>
    <col min="2834" max="2834" width="8.7265625" customWidth="1"/>
    <col min="2835" max="2835" width="4.7265625" customWidth="1"/>
    <col min="3061" max="3061" width="10.453125" customWidth="1"/>
    <col min="3062" max="3062" width="0.54296875" customWidth="1"/>
    <col min="3063" max="3064" width="8.81640625" bestFit="1" customWidth="1"/>
    <col min="3066" max="3066" width="4.7265625" customWidth="1"/>
    <col min="3067" max="3067" width="0.54296875" customWidth="1"/>
    <col min="3071" max="3071" width="4.7265625" customWidth="1"/>
    <col min="3072" max="3072" width="0.54296875" customWidth="1"/>
    <col min="3076" max="3076" width="4.7265625" customWidth="1"/>
    <col min="3077" max="3077" width="0.54296875" customWidth="1"/>
    <col min="3081" max="3081" width="4.7265625" customWidth="1"/>
    <col min="3082" max="3082" width="0.54296875" customWidth="1"/>
    <col min="3083" max="3084" width="8.81640625" bestFit="1" customWidth="1"/>
    <col min="3085" max="3085" width="8.7265625" customWidth="1"/>
    <col min="3086" max="3086" width="4.7265625" customWidth="1"/>
    <col min="3087" max="3087" width="0.54296875" customWidth="1"/>
    <col min="3088" max="3089" width="8.81640625" bestFit="1" customWidth="1"/>
    <col min="3090" max="3090" width="8.7265625" customWidth="1"/>
    <col min="3091" max="3091" width="4.7265625" customWidth="1"/>
    <col min="3317" max="3317" width="10.453125" customWidth="1"/>
    <col min="3318" max="3318" width="0.54296875" customWidth="1"/>
    <col min="3319" max="3320" width="8.81640625" bestFit="1" customWidth="1"/>
    <col min="3322" max="3322" width="4.7265625" customWidth="1"/>
    <col min="3323" max="3323" width="0.54296875" customWidth="1"/>
    <col min="3327" max="3327" width="4.7265625" customWidth="1"/>
    <col min="3328" max="3328" width="0.54296875" customWidth="1"/>
    <col min="3332" max="3332" width="4.7265625" customWidth="1"/>
    <col min="3333" max="3333" width="0.54296875" customWidth="1"/>
    <col min="3337" max="3337" width="4.7265625" customWidth="1"/>
    <col min="3338" max="3338" width="0.54296875" customWidth="1"/>
    <col min="3339" max="3340" width="8.81640625" bestFit="1" customWidth="1"/>
    <col min="3341" max="3341" width="8.7265625" customWidth="1"/>
    <col min="3342" max="3342" width="4.7265625" customWidth="1"/>
    <col min="3343" max="3343" width="0.54296875" customWidth="1"/>
    <col min="3344" max="3345" width="8.81640625" bestFit="1" customWidth="1"/>
    <col min="3346" max="3346" width="8.7265625" customWidth="1"/>
    <col min="3347" max="3347" width="4.7265625" customWidth="1"/>
    <col min="3573" max="3573" width="10.453125" customWidth="1"/>
    <col min="3574" max="3574" width="0.54296875" customWidth="1"/>
    <col min="3575" max="3576" width="8.81640625" bestFit="1" customWidth="1"/>
    <col min="3578" max="3578" width="4.7265625" customWidth="1"/>
    <col min="3579" max="3579" width="0.54296875" customWidth="1"/>
    <col min="3583" max="3583" width="4.7265625" customWidth="1"/>
    <col min="3584" max="3584" width="0.54296875" customWidth="1"/>
    <col min="3588" max="3588" width="4.7265625" customWidth="1"/>
    <col min="3589" max="3589" width="0.54296875" customWidth="1"/>
    <col min="3593" max="3593" width="4.7265625" customWidth="1"/>
    <col min="3594" max="3594" width="0.54296875" customWidth="1"/>
    <col min="3595" max="3596" width="8.81640625" bestFit="1" customWidth="1"/>
    <col min="3597" max="3597" width="8.7265625" customWidth="1"/>
    <col min="3598" max="3598" width="4.7265625" customWidth="1"/>
    <col min="3599" max="3599" width="0.54296875" customWidth="1"/>
    <col min="3600" max="3601" width="8.81640625" bestFit="1" customWidth="1"/>
    <col min="3602" max="3602" width="8.7265625" customWidth="1"/>
    <col min="3603" max="3603" width="4.7265625" customWidth="1"/>
    <col min="3829" max="3829" width="10.453125" customWidth="1"/>
    <col min="3830" max="3830" width="0.54296875" customWidth="1"/>
    <col min="3831" max="3832" width="8.81640625" bestFit="1" customWidth="1"/>
    <col min="3834" max="3834" width="4.7265625" customWidth="1"/>
    <col min="3835" max="3835" width="0.54296875" customWidth="1"/>
    <col min="3839" max="3839" width="4.7265625" customWidth="1"/>
    <col min="3840" max="3840" width="0.54296875" customWidth="1"/>
    <col min="3844" max="3844" width="4.7265625" customWidth="1"/>
    <col min="3845" max="3845" width="0.54296875" customWidth="1"/>
    <col min="3849" max="3849" width="4.7265625" customWidth="1"/>
    <col min="3850" max="3850" width="0.54296875" customWidth="1"/>
    <col min="3851" max="3852" width="8.81640625" bestFit="1" customWidth="1"/>
    <col min="3853" max="3853" width="8.7265625" customWidth="1"/>
    <col min="3854" max="3854" width="4.7265625" customWidth="1"/>
    <col min="3855" max="3855" width="0.54296875" customWidth="1"/>
    <col min="3856" max="3857" width="8.81640625" bestFit="1" customWidth="1"/>
    <col min="3858" max="3858" width="8.7265625" customWidth="1"/>
    <col min="3859" max="3859" width="4.7265625" customWidth="1"/>
    <col min="4085" max="4085" width="10.453125" customWidth="1"/>
    <col min="4086" max="4086" width="0.54296875" customWidth="1"/>
    <col min="4087" max="4088" width="8.81640625" bestFit="1" customWidth="1"/>
    <col min="4090" max="4090" width="4.7265625" customWidth="1"/>
    <col min="4091" max="4091" width="0.54296875" customWidth="1"/>
    <col min="4095" max="4095" width="4.7265625" customWidth="1"/>
    <col min="4096" max="4096" width="0.54296875" customWidth="1"/>
    <col min="4100" max="4100" width="4.7265625" customWidth="1"/>
    <col min="4101" max="4101" width="0.54296875" customWidth="1"/>
    <col min="4105" max="4105" width="4.7265625" customWidth="1"/>
    <col min="4106" max="4106" width="0.54296875" customWidth="1"/>
    <col min="4107" max="4108" width="8.81640625" bestFit="1" customWidth="1"/>
    <col min="4109" max="4109" width="8.7265625" customWidth="1"/>
    <col min="4110" max="4110" width="4.7265625" customWidth="1"/>
    <col min="4111" max="4111" width="0.54296875" customWidth="1"/>
    <col min="4112" max="4113" width="8.81640625" bestFit="1" customWidth="1"/>
    <col min="4114" max="4114" width="8.7265625" customWidth="1"/>
    <col min="4115" max="4115" width="4.7265625" customWidth="1"/>
    <col min="4341" max="4341" width="10.453125" customWidth="1"/>
    <col min="4342" max="4342" width="0.54296875" customWidth="1"/>
    <col min="4343" max="4344" width="8.81640625" bestFit="1" customWidth="1"/>
    <col min="4346" max="4346" width="4.7265625" customWidth="1"/>
    <col min="4347" max="4347" width="0.54296875" customWidth="1"/>
    <col min="4351" max="4351" width="4.7265625" customWidth="1"/>
    <col min="4352" max="4352" width="0.54296875" customWidth="1"/>
    <col min="4356" max="4356" width="4.7265625" customWidth="1"/>
    <col min="4357" max="4357" width="0.54296875" customWidth="1"/>
    <col min="4361" max="4361" width="4.7265625" customWidth="1"/>
    <col min="4362" max="4362" width="0.54296875" customWidth="1"/>
    <col min="4363" max="4364" width="8.81640625" bestFit="1" customWidth="1"/>
    <col min="4365" max="4365" width="8.7265625" customWidth="1"/>
    <col min="4366" max="4366" width="4.7265625" customWidth="1"/>
    <col min="4367" max="4367" width="0.54296875" customWidth="1"/>
    <col min="4368" max="4369" width="8.81640625" bestFit="1" customWidth="1"/>
    <col min="4370" max="4370" width="8.7265625" customWidth="1"/>
    <col min="4371" max="4371" width="4.7265625" customWidth="1"/>
    <col min="4597" max="4597" width="10.453125" customWidth="1"/>
    <col min="4598" max="4598" width="0.54296875" customWidth="1"/>
    <col min="4599" max="4600" width="8.81640625" bestFit="1" customWidth="1"/>
    <col min="4602" max="4602" width="4.7265625" customWidth="1"/>
    <col min="4603" max="4603" width="0.54296875" customWidth="1"/>
    <col min="4607" max="4607" width="4.7265625" customWidth="1"/>
    <col min="4608" max="4608" width="0.54296875" customWidth="1"/>
    <col min="4612" max="4612" width="4.7265625" customWidth="1"/>
    <col min="4613" max="4613" width="0.54296875" customWidth="1"/>
    <col min="4617" max="4617" width="4.7265625" customWidth="1"/>
    <col min="4618" max="4618" width="0.54296875" customWidth="1"/>
    <col min="4619" max="4620" width="8.81640625" bestFit="1" customWidth="1"/>
    <col min="4621" max="4621" width="8.7265625" customWidth="1"/>
    <col min="4622" max="4622" width="4.7265625" customWidth="1"/>
    <col min="4623" max="4623" width="0.54296875" customWidth="1"/>
    <col min="4624" max="4625" width="8.81640625" bestFit="1" customWidth="1"/>
    <col min="4626" max="4626" width="8.7265625" customWidth="1"/>
    <col min="4627" max="4627" width="4.7265625" customWidth="1"/>
    <col min="4853" max="4853" width="10.453125" customWidth="1"/>
    <col min="4854" max="4854" width="0.54296875" customWidth="1"/>
    <col min="4855" max="4856" width="8.81640625" bestFit="1" customWidth="1"/>
    <col min="4858" max="4858" width="4.7265625" customWidth="1"/>
    <col min="4859" max="4859" width="0.54296875" customWidth="1"/>
    <col min="4863" max="4863" width="4.7265625" customWidth="1"/>
    <col min="4864" max="4864" width="0.54296875" customWidth="1"/>
    <col min="4868" max="4868" width="4.7265625" customWidth="1"/>
    <col min="4869" max="4869" width="0.54296875" customWidth="1"/>
    <col min="4873" max="4873" width="4.7265625" customWidth="1"/>
    <col min="4874" max="4874" width="0.54296875" customWidth="1"/>
    <col min="4875" max="4876" width="8.81640625" bestFit="1" customWidth="1"/>
    <col min="4877" max="4877" width="8.7265625" customWidth="1"/>
    <col min="4878" max="4878" width="4.7265625" customWidth="1"/>
    <col min="4879" max="4879" width="0.54296875" customWidth="1"/>
    <col min="4880" max="4881" width="8.81640625" bestFit="1" customWidth="1"/>
    <col min="4882" max="4882" width="8.7265625" customWidth="1"/>
    <col min="4883" max="4883" width="4.7265625" customWidth="1"/>
    <col min="5109" max="5109" width="10.453125" customWidth="1"/>
    <col min="5110" max="5110" width="0.54296875" customWidth="1"/>
    <col min="5111" max="5112" width="8.81640625" bestFit="1" customWidth="1"/>
    <col min="5114" max="5114" width="4.7265625" customWidth="1"/>
    <col min="5115" max="5115" width="0.54296875" customWidth="1"/>
    <col min="5119" max="5119" width="4.7265625" customWidth="1"/>
    <col min="5120" max="5120" width="0.54296875" customWidth="1"/>
    <col min="5124" max="5124" width="4.7265625" customWidth="1"/>
    <col min="5125" max="5125" width="0.54296875" customWidth="1"/>
    <col min="5129" max="5129" width="4.7265625" customWidth="1"/>
    <col min="5130" max="5130" width="0.54296875" customWidth="1"/>
    <col min="5131" max="5132" width="8.81640625" bestFit="1" customWidth="1"/>
    <col min="5133" max="5133" width="8.7265625" customWidth="1"/>
    <col min="5134" max="5134" width="4.7265625" customWidth="1"/>
    <col min="5135" max="5135" width="0.54296875" customWidth="1"/>
    <col min="5136" max="5137" width="8.81640625" bestFit="1" customWidth="1"/>
    <col min="5138" max="5138" width="8.7265625" customWidth="1"/>
    <col min="5139" max="5139" width="4.7265625" customWidth="1"/>
    <col min="5365" max="5365" width="10.453125" customWidth="1"/>
    <col min="5366" max="5366" width="0.54296875" customWidth="1"/>
    <col min="5367" max="5368" width="8.81640625" bestFit="1" customWidth="1"/>
    <col min="5370" max="5370" width="4.7265625" customWidth="1"/>
    <col min="5371" max="5371" width="0.54296875" customWidth="1"/>
    <col min="5375" max="5375" width="4.7265625" customWidth="1"/>
    <col min="5376" max="5376" width="0.54296875" customWidth="1"/>
    <col min="5380" max="5380" width="4.7265625" customWidth="1"/>
    <col min="5381" max="5381" width="0.54296875" customWidth="1"/>
    <col min="5385" max="5385" width="4.7265625" customWidth="1"/>
    <col min="5386" max="5386" width="0.54296875" customWidth="1"/>
    <col min="5387" max="5388" width="8.81640625" bestFit="1" customWidth="1"/>
    <col min="5389" max="5389" width="8.7265625" customWidth="1"/>
    <col min="5390" max="5390" width="4.7265625" customWidth="1"/>
    <col min="5391" max="5391" width="0.54296875" customWidth="1"/>
    <col min="5392" max="5393" width="8.81640625" bestFit="1" customWidth="1"/>
    <col min="5394" max="5394" width="8.7265625" customWidth="1"/>
    <col min="5395" max="5395" width="4.7265625" customWidth="1"/>
    <col min="5621" max="5621" width="10.453125" customWidth="1"/>
    <col min="5622" max="5622" width="0.54296875" customWidth="1"/>
    <col min="5623" max="5624" width="8.81640625" bestFit="1" customWidth="1"/>
    <col min="5626" max="5626" width="4.7265625" customWidth="1"/>
    <col min="5627" max="5627" width="0.54296875" customWidth="1"/>
    <col min="5631" max="5631" width="4.7265625" customWidth="1"/>
    <col min="5632" max="5632" width="0.54296875" customWidth="1"/>
    <col min="5636" max="5636" width="4.7265625" customWidth="1"/>
    <col min="5637" max="5637" width="0.54296875" customWidth="1"/>
    <col min="5641" max="5641" width="4.7265625" customWidth="1"/>
    <col min="5642" max="5642" width="0.54296875" customWidth="1"/>
    <col min="5643" max="5644" width="8.81640625" bestFit="1" customWidth="1"/>
    <col min="5645" max="5645" width="8.7265625" customWidth="1"/>
    <col min="5646" max="5646" width="4.7265625" customWidth="1"/>
    <col min="5647" max="5647" width="0.54296875" customWidth="1"/>
    <col min="5648" max="5649" width="8.81640625" bestFit="1" customWidth="1"/>
    <col min="5650" max="5650" width="8.7265625" customWidth="1"/>
    <col min="5651" max="5651" width="4.7265625" customWidth="1"/>
    <col min="5877" max="5877" width="10.453125" customWidth="1"/>
    <col min="5878" max="5878" width="0.54296875" customWidth="1"/>
    <col min="5879" max="5880" width="8.81640625" bestFit="1" customWidth="1"/>
    <col min="5882" max="5882" width="4.7265625" customWidth="1"/>
    <col min="5883" max="5883" width="0.54296875" customWidth="1"/>
    <col min="5887" max="5887" width="4.7265625" customWidth="1"/>
    <col min="5888" max="5888" width="0.54296875" customWidth="1"/>
    <col min="5892" max="5892" width="4.7265625" customWidth="1"/>
    <col min="5893" max="5893" width="0.54296875" customWidth="1"/>
    <col min="5897" max="5897" width="4.7265625" customWidth="1"/>
    <col min="5898" max="5898" width="0.54296875" customWidth="1"/>
    <col min="5899" max="5900" width="8.81640625" bestFit="1" customWidth="1"/>
    <col min="5901" max="5901" width="8.7265625" customWidth="1"/>
    <col min="5902" max="5902" width="4.7265625" customWidth="1"/>
    <col min="5903" max="5903" width="0.54296875" customWidth="1"/>
    <col min="5904" max="5905" width="8.81640625" bestFit="1" customWidth="1"/>
    <col min="5906" max="5906" width="8.7265625" customWidth="1"/>
    <col min="5907" max="5907" width="4.7265625" customWidth="1"/>
    <col min="6133" max="6133" width="10.453125" customWidth="1"/>
    <col min="6134" max="6134" width="0.54296875" customWidth="1"/>
    <col min="6135" max="6136" width="8.81640625" bestFit="1" customWidth="1"/>
    <col min="6138" max="6138" width="4.7265625" customWidth="1"/>
    <col min="6139" max="6139" width="0.54296875" customWidth="1"/>
    <col min="6143" max="6143" width="4.7265625" customWidth="1"/>
    <col min="6144" max="6144" width="0.54296875" customWidth="1"/>
    <col min="6148" max="6148" width="4.7265625" customWidth="1"/>
    <col min="6149" max="6149" width="0.54296875" customWidth="1"/>
    <col min="6153" max="6153" width="4.7265625" customWidth="1"/>
    <col min="6154" max="6154" width="0.54296875" customWidth="1"/>
    <col min="6155" max="6156" width="8.81640625" bestFit="1" customWidth="1"/>
    <col min="6157" max="6157" width="8.7265625" customWidth="1"/>
    <col min="6158" max="6158" width="4.7265625" customWidth="1"/>
    <col min="6159" max="6159" width="0.54296875" customWidth="1"/>
    <col min="6160" max="6161" width="8.81640625" bestFit="1" customWidth="1"/>
    <col min="6162" max="6162" width="8.7265625" customWidth="1"/>
    <col min="6163" max="6163" width="4.7265625" customWidth="1"/>
    <col min="6389" max="6389" width="10.453125" customWidth="1"/>
    <col min="6390" max="6390" width="0.54296875" customWidth="1"/>
    <col min="6391" max="6392" width="8.81640625" bestFit="1" customWidth="1"/>
    <col min="6394" max="6394" width="4.7265625" customWidth="1"/>
    <col min="6395" max="6395" width="0.54296875" customWidth="1"/>
    <col min="6399" max="6399" width="4.7265625" customWidth="1"/>
    <col min="6400" max="6400" width="0.54296875" customWidth="1"/>
    <col min="6404" max="6404" width="4.7265625" customWidth="1"/>
    <col min="6405" max="6405" width="0.54296875" customWidth="1"/>
    <col min="6409" max="6409" width="4.7265625" customWidth="1"/>
    <col min="6410" max="6410" width="0.54296875" customWidth="1"/>
    <col min="6411" max="6412" width="8.81640625" bestFit="1" customWidth="1"/>
    <col min="6413" max="6413" width="8.7265625" customWidth="1"/>
    <col min="6414" max="6414" width="4.7265625" customWidth="1"/>
    <col min="6415" max="6415" width="0.54296875" customWidth="1"/>
    <col min="6416" max="6417" width="8.81640625" bestFit="1" customWidth="1"/>
    <col min="6418" max="6418" width="8.7265625" customWidth="1"/>
    <col min="6419" max="6419" width="4.7265625" customWidth="1"/>
    <col min="6645" max="6645" width="10.453125" customWidth="1"/>
    <col min="6646" max="6646" width="0.54296875" customWidth="1"/>
    <col min="6647" max="6648" width="8.81640625" bestFit="1" customWidth="1"/>
    <col min="6650" max="6650" width="4.7265625" customWidth="1"/>
    <col min="6651" max="6651" width="0.54296875" customWidth="1"/>
    <col min="6655" max="6655" width="4.7265625" customWidth="1"/>
    <col min="6656" max="6656" width="0.54296875" customWidth="1"/>
    <col min="6660" max="6660" width="4.7265625" customWidth="1"/>
    <col min="6661" max="6661" width="0.54296875" customWidth="1"/>
    <col min="6665" max="6665" width="4.7265625" customWidth="1"/>
    <col min="6666" max="6666" width="0.54296875" customWidth="1"/>
    <col min="6667" max="6668" width="8.81640625" bestFit="1" customWidth="1"/>
    <col min="6669" max="6669" width="8.7265625" customWidth="1"/>
    <col min="6670" max="6670" width="4.7265625" customWidth="1"/>
    <col min="6671" max="6671" width="0.54296875" customWidth="1"/>
    <col min="6672" max="6673" width="8.81640625" bestFit="1" customWidth="1"/>
    <col min="6674" max="6674" width="8.7265625" customWidth="1"/>
    <col min="6675" max="6675" width="4.7265625" customWidth="1"/>
    <col min="6901" max="6901" width="10.453125" customWidth="1"/>
    <col min="6902" max="6902" width="0.54296875" customWidth="1"/>
    <col min="6903" max="6904" width="8.81640625" bestFit="1" customWidth="1"/>
    <col min="6906" max="6906" width="4.7265625" customWidth="1"/>
    <col min="6907" max="6907" width="0.54296875" customWidth="1"/>
    <col min="6911" max="6911" width="4.7265625" customWidth="1"/>
    <col min="6912" max="6912" width="0.54296875" customWidth="1"/>
    <col min="6916" max="6916" width="4.7265625" customWidth="1"/>
    <col min="6917" max="6917" width="0.54296875" customWidth="1"/>
    <col min="6921" max="6921" width="4.7265625" customWidth="1"/>
    <col min="6922" max="6922" width="0.54296875" customWidth="1"/>
    <col min="6923" max="6924" width="8.81640625" bestFit="1" customWidth="1"/>
    <col min="6925" max="6925" width="8.7265625" customWidth="1"/>
    <col min="6926" max="6926" width="4.7265625" customWidth="1"/>
    <col min="6927" max="6927" width="0.54296875" customWidth="1"/>
    <col min="6928" max="6929" width="8.81640625" bestFit="1" customWidth="1"/>
    <col min="6930" max="6930" width="8.7265625" customWidth="1"/>
    <col min="6931" max="6931" width="4.7265625" customWidth="1"/>
    <col min="7157" max="7157" width="10.453125" customWidth="1"/>
    <col min="7158" max="7158" width="0.54296875" customWidth="1"/>
    <col min="7159" max="7160" width="8.81640625" bestFit="1" customWidth="1"/>
    <col min="7162" max="7162" width="4.7265625" customWidth="1"/>
    <col min="7163" max="7163" width="0.54296875" customWidth="1"/>
    <col min="7167" max="7167" width="4.7265625" customWidth="1"/>
    <col min="7168" max="7168" width="0.54296875" customWidth="1"/>
    <col min="7172" max="7172" width="4.7265625" customWidth="1"/>
    <col min="7173" max="7173" width="0.54296875" customWidth="1"/>
    <col min="7177" max="7177" width="4.7265625" customWidth="1"/>
    <col min="7178" max="7178" width="0.54296875" customWidth="1"/>
    <col min="7179" max="7180" width="8.81640625" bestFit="1" customWidth="1"/>
    <col min="7181" max="7181" width="8.7265625" customWidth="1"/>
    <col min="7182" max="7182" width="4.7265625" customWidth="1"/>
    <col min="7183" max="7183" width="0.54296875" customWidth="1"/>
    <col min="7184" max="7185" width="8.81640625" bestFit="1" customWidth="1"/>
    <col min="7186" max="7186" width="8.7265625" customWidth="1"/>
    <col min="7187" max="7187" width="4.7265625" customWidth="1"/>
    <col min="7413" max="7413" width="10.453125" customWidth="1"/>
    <col min="7414" max="7414" width="0.54296875" customWidth="1"/>
    <col min="7415" max="7416" width="8.81640625" bestFit="1" customWidth="1"/>
    <col min="7418" max="7418" width="4.7265625" customWidth="1"/>
    <col min="7419" max="7419" width="0.54296875" customWidth="1"/>
    <col min="7423" max="7423" width="4.7265625" customWidth="1"/>
    <col min="7424" max="7424" width="0.54296875" customWidth="1"/>
    <col min="7428" max="7428" width="4.7265625" customWidth="1"/>
    <col min="7429" max="7429" width="0.54296875" customWidth="1"/>
    <col min="7433" max="7433" width="4.7265625" customWidth="1"/>
    <col min="7434" max="7434" width="0.54296875" customWidth="1"/>
    <col min="7435" max="7436" width="8.81640625" bestFit="1" customWidth="1"/>
    <col min="7437" max="7437" width="8.7265625" customWidth="1"/>
    <col min="7438" max="7438" width="4.7265625" customWidth="1"/>
    <col min="7439" max="7439" width="0.54296875" customWidth="1"/>
    <col min="7440" max="7441" width="8.81640625" bestFit="1" customWidth="1"/>
    <col min="7442" max="7442" width="8.7265625" customWidth="1"/>
    <col min="7443" max="7443" width="4.7265625" customWidth="1"/>
    <col min="7669" max="7669" width="10.453125" customWidth="1"/>
    <col min="7670" max="7670" width="0.54296875" customWidth="1"/>
    <col min="7671" max="7672" width="8.81640625" bestFit="1" customWidth="1"/>
    <col min="7674" max="7674" width="4.7265625" customWidth="1"/>
    <col min="7675" max="7675" width="0.54296875" customWidth="1"/>
    <col min="7679" max="7679" width="4.7265625" customWidth="1"/>
    <col min="7680" max="7680" width="0.54296875" customWidth="1"/>
    <col min="7684" max="7684" width="4.7265625" customWidth="1"/>
    <col min="7685" max="7685" width="0.54296875" customWidth="1"/>
    <col min="7689" max="7689" width="4.7265625" customWidth="1"/>
    <col min="7690" max="7690" width="0.54296875" customWidth="1"/>
    <col min="7691" max="7692" width="8.81640625" bestFit="1" customWidth="1"/>
    <col min="7693" max="7693" width="8.7265625" customWidth="1"/>
    <col min="7694" max="7694" width="4.7265625" customWidth="1"/>
    <col min="7695" max="7695" width="0.54296875" customWidth="1"/>
    <col min="7696" max="7697" width="8.81640625" bestFit="1" customWidth="1"/>
    <col min="7698" max="7698" width="8.7265625" customWidth="1"/>
    <col min="7699" max="7699" width="4.7265625" customWidth="1"/>
    <col min="7925" max="7925" width="10.453125" customWidth="1"/>
    <col min="7926" max="7926" width="0.54296875" customWidth="1"/>
    <col min="7927" max="7928" width="8.81640625" bestFit="1" customWidth="1"/>
    <col min="7930" max="7930" width="4.7265625" customWidth="1"/>
    <col min="7931" max="7931" width="0.54296875" customWidth="1"/>
    <col min="7935" max="7935" width="4.7265625" customWidth="1"/>
    <col min="7936" max="7936" width="0.54296875" customWidth="1"/>
    <col min="7940" max="7940" width="4.7265625" customWidth="1"/>
    <col min="7941" max="7941" width="0.54296875" customWidth="1"/>
    <col min="7945" max="7945" width="4.7265625" customWidth="1"/>
    <col min="7946" max="7946" width="0.54296875" customWidth="1"/>
    <col min="7947" max="7948" width="8.81640625" bestFit="1" customWidth="1"/>
    <col min="7949" max="7949" width="8.7265625" customWidth="1"/>
    <col min="7950" max="7950" width="4.7265625" customWidth="1"/>
    <col min="7951" max="7951" width="0.54296875" customWidth="1"/>
    <col min="7952" max="7953" width="8.81640625" bestFit="1" customWidth="1"/>
    <col min="7954" max="7954" width="8.7265625" customWidth="1"/>
    <col min="7955" max="7955" width="4.7265625" customWidth="1"/>
    <col min="8181" max="8181" width="10.453125" customWidth="1"/>
    <col min="8182" max="8182" width="0.54296875" customWidth="1"/>
    <col min="8183" max="8184" width="8.81640625" bestFit="1" customWidth="1"/>
    <col min="8186" max="8186" width="4.7265625" customWidth="1"/>
    <col min="8187" max="8187" width="0.54296875" customWidth="1"/>
    <col min="8191" max="8191" width="4.7265625" customWidth="1"/>
    <col min="8192" max="8192" width="0.54296875" customWidth="1"/>
    <col min="8196" max="8196" width="4.7265625" customWidth="1"/>
    <col min="8197" max="8197" width="0.54296875" customWidth="1"/>
    <col min="8201" max="8201" width="4.7265625" customWidth="1"/>
    <col min="8202" max="8202" width="0.54296875" customWidth="1"/>
    <col min="8203" max="8204" width="8.81640625" bestFit="1" customWidth="1"/>
    <col min="8205" max="8205" width="8.7265625" customWidth="1"/>
    <col min="8206" max="8206" width="4.7265625" customWidth="1"/>
    <col min="8207" max="8207" width="0.54296875" customWidth="1"/>
    <col min="8208" max="8209" width="8.81640625" bestFit="1" customWidth="1"/>
    <col min="8210" max="8210" width="8.7265625" customWidth="1"/>
    <col min="8211" max="8211" width="4.7265625" customWidth="1"/>
    <col min="8437" max="8437" width="10.453125" customWidth="1"/>
    <col min="8438" max="8438" width="0.54296875" customWidth="1"/>
    <col min="8439" max="8440" width="8.81640625" bestFit="1" customWidth="1"/>
    <col min="8442" max="8442" width="4.7265625" customWidth="1"/>
    <col min="8443" max="8443" width="0.54296875" customWidth="1"/>
    <col min="8447" max="8447" width="4.7265625" customWidth="1"/>
    <col min="8448" max="8448" width="0.54296875" customWidth="1"/>
    <col min="8452" max="8452" width="4.7265625" customWidth="1"/>
    <col min="8453" max="8453" width="0.54296875" customWidth="1"/>
    <col min="8457" max="8457" width="4.7265625" customWidth="1"/>
    <col min="8458" max="8458" width="0.54296875" customWidth="1"/>
    <col min="8459" max="8460" width="8.81640625" bestFit="1" customWidth="1"/>
    <col min="8461" max="8461" width="8.7265625" customWidth="1"/>
    <col min="8462" max="8462" width="4.7265625" customWidth="1"/>
    <col min="8463" max="8463" width="0.54296875" customWidth="1"/>
    <col min="8464" max="8465" width="8.81640625" bestFit="1" customWidth="1"/>
    <col min="8466" max="8466" width="8.7265625" customWidth="1"/>
    <col min="8467" max="8467" width="4.7265625" customWidth="1"/>
    <col min="8693" max="8693" width="10.453125" customWidth="1"/>
    <col min="8694" max="8694" width="0.54296875" customWidth="1"/>
    <col min="8695" max="8696" width="8.81640625" bestFit="1" customWidth="1"/>
    <col min="8698" max="8698" width="4.7265625" customWidth="1"/>
    <col min="8699" max="8699" width="0.54296875" customWidth="1"/>
    <col min="8703" max="8703" width="4.7265625" customWidth="1"/>
    <col min="8704" max="8704" width="0.54296875" customWidth="1"/>
    <col min="8708" max="8708" width="4.7265625" customWidth="1"/>
    <col min="8709" max="8709" width="0.54296875" customWidth="1"/>
    <col min="8713" max="8713" width="4.7265625" customWidth="1"/>
    <col min="8714" max="8714" width="0.54296875" customWidth="1"/>
    <col min="8715" max="8716" width="8.81640625" bestFit="1" customWidth="1"/>
    <col min="8717" max="8717" width="8.7265625" customWidth="1"/>
    <col min="8718" max="8718" width="4.7265625" customWidth="1"/>
    <col min="8719" max="8719" width="0.54296875" customWidth="1"/>
    <col min="8720" max="8721" width="8.81640625" bestFit="1" customWidth="1"/>
    <col min="8722" max="8722" width="8.7265625" customWidth="1"/>
    <col min="8723" max="8723" width="4.7265625" customWidth="1"/>
    <col min="8949" max="8949" width="10.453125" customWidth="1"/>
    <col min="8950" max="8950" width="0.54296875" customWidth="1"/>
    <col min="8951" max="8952" width="8.81640625" bestFit="1" customWidth="1"/>
    <col min="8954" max="8954" width="4.7265625" customWidth="1"/>
    <col min="8955" max="8955" width="0.54296875" customWidth="1"/>
    <col min="8959" max="8959" width="4.7265625" customWidth="1"/>
    <col min="8960" max="8960" width="0.54296875" customWidth="1"/>
    <col min="8964" max="8964" width="4.7265625" customWidth="1"/>
    <col min="8965" max="8965" width="0.54296875" customWidth="1"/>
    <col min="8969" max="8969" width="4.7265625" customWidth="1"/>
    <col min="8970" max="8970" width="0.54296875" customWidth="1"/>
    <col min="8971" max="8972" width="8.81640625" bestFit="1" customWidth="1"/>
    <col min="8973" max="8973" width="8.7265625" customWidth="1"/>
    <col min="8974" max="8974" width="4.7265625" customWidth="1"/>
    <col min="8975" max="8975" width="0.54296875" customWidth="1"/>
    <col min="8976" max="8977" width="8.81640625" bestFit="1" customWidth="1"/>
    <col min="8978" max="8978" width="8.7265625" customWidth="1"/>
    <col min="8979" max="8979" width="4.7265625" customWidth="1"/>
    <col min="9205" max="9205" width="10.453125" customWidth="1"/>
    <col min="9206" max="9206" width="0.54296875" customWidth="1"/>
    <col min="9207" max="9208" width="8.81640625" bestFit="1" customWidth="1"/>
    <col min="9210" max="9210" width="4.7265625" customWidth="1"/>
    <col min="9211" max="9211" width="0.54296875" customWidth="1"/>
    <col min="9215" max="9215" width="4.7265625" customWidth="1"/>
    <col min="9216" max="9216" width="0.54296875" customWidth="1"/>
    <col min="9220" max="9220" width="4.7265625" customWidth="1"/>
    <col min="9221" max="9221" width="0.54296875" customWidth="1"/>
    <col min="9225" max="9225" width="4.7265625" customWidth="1"/>
    <col min="9226" max="9226" width="0.54296875" customWidth="1"/>
    <col min="9227" max="9228" width="8.81640625" bestFit="1" customWidth="1"/>
    <col min="9229" max="9229" width="8.7265625" customWidth="1"/>
    <col min="9230" max="9230" width="4.7265625" customWidth="1"/>
    <col min="9231" max="9231" width="0.54296875" customWidth="1"/>
    <col min="9232" max="9233" width="8.81640625" bestFit="1" customWidth="1"/>
    <col min="9234" max="9234" width="8.7265625" customWidth="1"/>
    <col min="9235" max="9235" width="4.7265625" customWidth="1"/>
    <col min="9461" max="9461" width="10.453125" customWidth="1"/>
    <col min="9462" max="9462" width="0.54296875" customWidth="1"/>
    <col min="9463" max="9464" width="8.81640625" bestFit="1" customWidth="1"/>
    <col min="9466" max="9466" width="4.7265625" customWidth="1"/>
    <col min="9467" max="9467" width="0.54296875" customWidth="1"/>
    <col min="9471" max="9471" width="4.7265625" customWidth="1"/>
    <col min="9472" max="9472" width="0.54296875" customWidth="1"/>
    <col min="9476" max="9476" width="4.7265625" customWidth="1"/>
    <col min="9477" max="9477" width="0.54296875" customWidth="1"/>
    <col min="9481" max="9481" width="4.7265625" customWidth="1"/>
    <col min="9482" max="9482" width="0.54296875" customWidth="1"/>
    <col min="9483" max="9484" width="8.81640625" bestFit="1" customWidth="1"/>
    <col min="9485" max="9485" width="8.7265625" customWidth="1"/>
    <col min="9486" max="9486" width="4.7265625" customWidth="1"/>
    <col min="9487" max="9487" width="0.54296875" customWidth="1"/>
    <col min="9488" max="9489" width="8.81640625" bestFit="1" customWidth="1"/>
    <col min="9490" max="9490" width="8.7265625" customWidth="1"/>
    <col min="9491" max="9491" width="4.7265625" customWidth="1"/>
    <col min="9717" max="9717" width="10.453125" customWidth="1"/>
    <col min="9718" max="9718" width="0.54296875" customWidth="1"/>
    <col min="9719" max="9720" width="8.81640625" bestFit="1" customWidth="1"/>
    <col min="9722" max="9722" width="4.7265625" customWidth="1"/>
    <col min="9723" max="9723" width="0.54296875" customWidth="1"/>
    <col min="9727" max="9727" width="4.7265625" customWidth="1"/>
    <col min="9728" max="9728" width="0.54296875" customWidth="1"/>
    <col min="9732" max="9732" width="4.7265625" customWidth="1"/>
    <col min="9733" max="9733" width="0.54296875" customWidth="1"/>
    <col min="9737" max="9737" width="4.7265625" customWidth="1"/>
    <col min="9738" max="9738" width="0.54296875" customWidth="1"/>
    <col min="9739" max="9740" width="8.81640625" bestFit="1" customWidth="1"/>
    <col min="9741" max="9741" width="8.7265625" customWidth="1"/>
    <col min="9742" max="9742" width="4.7265625" customWidth="1"/>
    <col min="9743" max="9743" width="0.54296875" customWidth="1"/>
    <col min="9744" max="9745" width="8.81640625" bestFit="1" customWidth="1"/>
    <col min="9746" max="9746" width="8.7265625" customWidth="1"/>
    <col min="9747" max="9747" width="4.7265625" customWidth="1"/>
    <col min="9973" max="9973" width="10.453125" customWidth="1"/>
    <col min="9974" max="9974" width="0.54296875" customWidth="1"/>
    <col min="9975" max="9976" width="8.81640625" bestFit="1" customWidth="1"/>
    <col min="9978" max="9978" width="4.7265625" customWidth="1"/>
    <col min="9979" max="9979" width="0.54296875" customWidth="1"/>
    <col min="9983" max="9983" width="4.7265625" customWidth="1"/>
    <col min="9984" max="9984" width="0.54296875" customWidth="1"/>
    <col min="9988" max="9988" width="4.7265625" customWidth="1"/>
    <col min="9989" max="9989" width="0.54296875" customWidth="1"/>
    <col min="9993" max="9993" width="4.7265625" customWidth="1"/>
    <col min="9994" max="9994" width="0.54296875" customWidth="1"/>
    <col min="9995" max="9996" width="8.81640625" bestFit="1" customWidth="1"/>
    <col min="9997" max="9997" width="8.7265625" customWidth="1"/>
    <col min="9998" max="9998" width="4.7265625" customWidth="1"/>
    <col min="9999" max="9999" width="0.54296875" customWidth="1"/>
    <col min="10000" max="10001" width="8.81640625" bestFit="1" customWidth="1"/>
    <col min="10002" max="10002" width="8.7265625" customWidth="1"/>
    <col min="10003" max="10003" width="4.7265625" customWidth="1"/>
    <col min="10229" max="10229" width="10.453125" customWidth="1"/>
    <col min="10230" max="10230" width="0.54296875" customWidth="1"/>
    <col min="10231" max="10232" width="8.81640625" bestFit="1" customWidth="1"/>
    <col min="10234" max="10234" width="4.7265625" customWidth="1"/>
    <col min="10235" max="10235" width="0.54296875" customWidth="1"/>
    <col min="10239" max="10239" width="4.7265625" customWidth="1"/>
    <col min="10240" max="10240" width="0.54296875" customWidth="1"/>
    <col min="10244" max="10244" width="4.7265625" customWidth="1"/>
    <col min="10245" max="10245" width="0.54296875" customWidth="1"/>
    <col min="10249" max="10249" width="4.7265625" customWidth="1"/>
    <col min="10250" max="10250" width="0.54296875" customWidth="1"/>
    <col min="10251" max="10252" width="8.81640625" bestFit="1" customWidth="1"/>
    <col min="10253" max="10253" width="8.7265625" customWidth="1"/>
    <col min="10254" max="10254" width="4.7265625" customWidth="1"/>
    <col min="10255" max="10255" width="0.54296875" customWidth="1"/>
    <col min="10256" max="10257" width="8.81640625" bestFit="1" customWidth="1"/>
    <col min="10258" max="10258" width="8.7265625" customWidth="1"/>
    <col min="10259" max="10259" width="4.7265625" customWidth="1"/>
    <col min="10485" max="10485" width="10.453125" customWidth="1"/>
    <col min="10486" max="10486" width="0.54296875" customWidth="1"/>
    <col min="10487" max="10488" width="8.81640625" bestFit="1" customWidth="1"/>
    <col min="10490" max="10490" width="4.7265625" customWidth="1"/>
    <col min="10491" max="10491" width="0.54296875" customWidth="1"/>
    <col min="10495" max="10495" width="4.7265625" customWidth="1"/>
    <col min="10496" max="10496" width="0.54296875" customWidth="1"/>
    <col min="10500" max="10500" width="4.7265625" customWidth="1"/>
    <col min="10501" max="10501" width="0.54296875" customWidth="1"/>
    <col min="10505" max="10505" width="4.7265625" customWidth="1"/>
    <col min="10506" max="10506" width="0.54296875" customWidth="1"/>
    <col min="10507" max="10508" width="8.81640625" bestFit="1" customWidth="1"/>
    <col min="10509" max="10509" width="8.7265625" customWidth="1"/>
    <col min="10510" max="10510" width="4.7265625" customWidth="1"/>
    <col min="10511" max="10511" width="0.54296875" customWidth="1"/>
    <col min="10512" max="10513" width="8.81640625" bestFit="1" customWidth="1"/>
    <col min="10514" max="10514" width="8.7265625" customWidth="1"/>
    <col min="10515" max="10515" width="4.7265625" customWidth="1"/>
    <col min="10741" max="10741" width="10.453125" customWidth="1"/>
    <col min="10742" max="10742" width="0.54296875" customWidth="1"/>
    <col min="10743" max="10744" width="8.81640625" bestFit="1" customWidth="1"/>
    <col min="10746" max="10746" width="4.7265625" customWidth="1"/>
    <col min="10747" max="10747" width="0.54296875" customWidth="1"/>
    <col min="10751" max="10751" width="4.7265625" customWidth="1"/>
    <col min="10752" max="10752" width="0.54296875" customWidth="1"/>
    <col min="10756" max="10756" width="4.7265625" customWidth="1"/>
    <col min="10757" max="10757" width="0.54296875" customWidth="1"/>
    <col min="10761" max="10761" width="4.7265625" customWidth="1"/>
    <col min="10762" max="10762" width="0.54296875" customWidth="1"/>
    <col min="10763" max="10764" width="8.81640625" bestFit="1" customWidth="1"/>
    <col min="10765" max="10765" width="8.7265625" customWidth="1"/>
    <col min="10766" max="10766" width="4.7265625" customWidth="1"/>
    <col min="10767" max="10767" width="0.54296875" customWidth="1"/>
    <col min="10768" max="10769" width="8.81640625" bestFit="1" customWidth="1"/>
    <col min="10770" max="10770" width="8.7265625" customWidth="1"/>
    <col min="10771" max="10771" width="4.7265625" customWidth="1"/>
    <col min="10997" max="10997" width="10.453125" customWidth="1"/>
    <col min="10998" max="10998" width="0.54296875" customWidth="1"/>
    <col min="10999" max="11000" width="8.81640625" bestFit="1" customWidth="1"/>
    <col min="11002" max="11002" width="4.7265625" customWidth="1"/>
    <col min="11003" max="11003" width="0.54296875" customWidth="1"/>
    <col min="11007" max="11007" width="4.7265625" customWidth="1"/>
    <col min="11008" max="11008" width="0.54296875" customWidth="1"/>
    <col min="11012" max="11012" width="4.7265625" customWidth="1"/>
    <col min="11013" max="11013" width="0.54296875" customWidth="1"/>
    <col min="11017" max="11017" width="4.7265625" customWidth="1"/>
    <col min="11018" max="11018" width="0.54296875" customWidth="1"/>
    <col min="11019" max="11020" width="8.81640625" bestFit="1" customWidth="1"/>
    <col min="11021" max="11021" width="8.7265625" customWidth="1"/>
    <col min="11022" max="11022" width="4.7265625" customWidth="1"/>
    <col min="11023" max="11023" width="0.54296875" customWidth="1"/>
    <col min="11024" max="11025" width="8.81640625" bestFit="1" customWidth="1"/>
    <col min="11026" max="11026" width="8.7265625" customWidth="1"/>
    <col min="11027" max="11027" width="4.7265625" customWidth="1"/>
    <col min="11253" max="11253" width="10.453125" customWidth="1"/>
    <col min="11254" max="11254" width="0.54296875" customWidth="1"/>
    <col min="11255" max="11256" width="8.81640625" bestFit="1" customWidth="1"/>
    <col min="11258" max="11258" width="4.7265625" customWidth="1"/>
    <col min="11259" max="11259" width="0.54296875" customWidth="1"/>
    <col min="11263" max="11263" width="4.7265625" customWidth="1"/>
    <col min="11264" max="11264" width="0.54296875" customWidth="1"/>
    <col min="11268" max="11268" width="4.7265625" customWidth="1"/>
    <col min="11269" max="11269" width="0.54296875" customWidth="1"/>
    <col min="11273" max="11273" width="4.7265625" customWidth="1"/>
    <col min="11274" max="11274" width="0.54296875" customWidth="1"/>
    <col min="11275" max="11276" width="8.81640625" bestFit="1" customWidth="1"/>
    <col min="11277" max="11277" width="8.7265625" customWidth="1"/>
    <col min="11278" max="11278" width="4.7265625" customWidth="1"/>
    <col min="11279" max="11279" width="0.54296875" customWidth="1"/>
    <col min="11280" max="11281" width="8.81640625" bestFit="1" customWidth="1"/>
    <col min="11282" max="11282" width="8.7265625" customWidth="1"/>
    <col min="11283" max="11283" width="4.7265625" customWidth="1"/>
    <col min="11509" max="11509" width="10.453125" customWidth="1"/>
    <col min="11510" max="11510" width="0.54296875" customWidth="1"/>
    <col min="11511" max="11512" width="8.81640625" bestFit="1" customWidth="1"/>
    <col min="11514" max="11514" width="4.7265625" customWidth="1"/>
    <col min="11515" max="11515" width="0.54296875" customWidth="1"/>
    <col min="11519" max="11519" width="4.7265625" customWidth="1"/>
    <col min="11520" max="11520" width="0.54296875" customWidth="1"/>
    <col min="11524" max="11524" width="4.7265625" customWidth="1"/>
    <col min="11525" max="11525" width="0.54296875" customWidth="1"/>
    <col min="11529" max="11529" width="4.7265625" customWidth="1"/>
    <col min="11530" max="11530" width="0.54296875" customWidth="1"/>
    <col min="11531" max="11532" width="8.81640625" bestFit="1" customWidth="1"/>
    <col min="11533" max="11533" width="8.7265625" customWidth="1"/>
    <col min="11534" max="11534" width="4.7265625" customWidth="1"/>
    <col min="11535" max="11535" width="0.54296875" customWidth="1"/>
    <col min="11536" max="11537" width="8.81640625" bestFit="1" customWidth="1"/>
    <col min="11538" max="11538" width="8.7265625" customWidth="1"/>
    <col min="11539" max="11539" width="4.7265625" customWidth="1"/>
    <col min="11765" max="11765" width="10.453125" customWidth="1"/>
    <col min="11766" max="11766" width="0.54296875" customWidth="1"/>
    <col min="11767" max="11768" width="8.81640625" bestFit="1" customWidth="1"/>
    <col min="11770" max="11770" width="4.7265625" customWidth="1"/>
    <col min="11771" max="11771" width="0.54296875" customWidth="1"/>
    <col min="11775" max="11775" width="4.7265625" customWidth="1"/>
    <col min="11776" max="11776" width="0.54296875" customWidth="1"/>
    <col min="11780" max="11780" width="4.7265625" customWidth="1"/>
    <col min="11781" max="11781" width="0.54296875" customWidth="1"/>
    <col min="11785" max="11785" width="4.7265625" customWidth="1"/>
    <col min="11786" max="11786" width="0.54296875" customWidth="1"/>
    <col min="11787" max="11788" width="8.81640625" bestFit="1" customWidth="1"/>
    <col min="11789" max="11789" width="8.7265625" customWidth="1"/>
    <col min="11790" max="11790" width="4.7265625" customWidth="1"/>
    <col min="11791" max="11791" width="0.54296875" customWidth="1"/>
    <col min="11792" max="11793" width="8.81640625" bestFit="1" customWidth="1"/>
    <col min="11794" max="11794" width="8.7265625" customWidth="1"/>
    <col min="11795" max="11795" width="4.7265625" customWidth="1"/>
    <col min="12021" max="12021" width="10.453125" customWidth="1"/>
    <col min="12022" max="12022" width="0.54296875" customWidth="1"/>
    <col min="12023" max="12024" width="8.81640625" bestFit="1" customWidth="1"/>
    <col min="12026" max="12026" width="4.7265625" customWidth="1"/>
    <col min="12027" max="12027" width="0.54296875" customWidth="1"/>
    <col min="12031" max="12031" width="4.7265625" customWidth="1"/>
    <col min="12032" max="12032" width="0.54296875" customWidth="1"/>
    <col min="12036" max="12036" width="4.7265625" customWidth="1"/>
    <col min="12037" max="12037" width="0.54296875" customWidth="1"/>
    <col min="12041" max="12041" width="4.7265625" customWidth="1"/>
    <col min="12042" max="12042" width="0.54296875" customWidth="1"/>
    <col min="12043" max="12044" width="8.81640625" bestFit="1" customWidth="1"/>
    <col min="12045" max="12045" width="8.7265625" customWidth="1"/>
    <col min="12046" max="12046" width="4.7265625" customWidth="1"/>
    <col min="12047" max="12047" width="0.54296875" customWidth="1"/>
    <col min="12048" max="12049" width="8.81640625" bestFit="1" customWidth="1"/>
    <col min="12050" max="12050" width="8.7265625" customWidth="1"/>
    <col min="12051" max="12051" width="4.7265625" customWidth="1"/>
    <col min="12277" max="12277" width="10.453125" customWidth="1"/>
    <col min="12278" max="12278" width="0.54296875" customWidth="1"/>
    <col min="12279" max="12280" width="8.81640625" bestFit="1" customWidth="1"/>
    <col min="12282" max="12282" width="4.7265625" customWidth="1"/>
    <col min="12283" max="12283" width="0.54296875" customWidth="1"/>
    <col min="12287" max="12287" width="4.7265625" customWidth="1"/>
    <col min="12288" max="12288" width="0.54296875" customWidth="1"/>
    <col min="12292" max="12292" width="4.7265625" customWidth="1"/>
    <col min="12293" max="12293" width="0.54296875" customWidth="1"/>
    <col min="12297" max="12297" width="4.7265625" customWidth="1"/>
    <col min="12298" max="12298" width="0.54296875" customWidth="1"/>
    <col min="12299" max="12300" width="8.81640625" bestFit="1" customWidth="1"/>
    <col min="12301" max="12301" width="8.7265625" customWidth="1"/>
    <col min="12302" max="12302" width="4.7265625" customWidth="1"/>
    <col min="12303" max="12303" width="0.54296875" customWidth="1"/>
    <col min="12304" max="12305" width="8.81640625" bestFit="1" customWidth="1"/>
    <col min="12306" max="12306" width="8.7265625" customWidth="1"/>
    <col min="12307" max="12307" width="4.7265625" customWidth="1"/>
    <col min="12533" max="12533" width="10.453125" customWidth="1"/>
    <col min="12534" max="12534" width="0.54296875" customWidth="1"/>
    <col min="12535" max="12536" width="8.81640625" bestFit="1" customWidth="1"/>
    <col min="12538" max="12538" width="4.7265625" customWidth="1"/>
    <col min="12539" max="12539" width="0.54296875" customWidth="1"/>
    <col min="12543" max="12543" width="4.7265625" customWidth="1"/>
    <col min="12544" max="12544" width="0.54296875" customWidth="1"/>
    <col min="12548" max="12548" width="4.7265625" customWidth="1"/>
    <col min="12549" max="12549" width="0.54296875" customWidth="1"/>
    <col min="12553" max="12553" width="4.7265625" customWidth="1"/>
    <col min="12554" max="12554" width="0.54296875" customWidth="1"/>
    <col min="12555" max="12556" width="8.81640625" bestFit="1" customWidth="1"/>
    <col min="12557" max="12557" width="8.7265625" customWidth="1"/>
    <col min="12558" max="12558" width="4.7265625" customWidth="1"/>
    <col min="12559" max="12559" width="0.54296875" customWidth="1"/>
    <col min="12560" max="12561" width="8.81640625" bestFit="1" customWidth="1"/>
    <col min="12562" max="12562" width="8.7265625" customWidth="1"/>
    <col min="12563" max="12563" width="4.7265625" customWidth="1"/>
    <col min="12789" max="12789" width="10.453125" customWidth="1"/>
    <col min="12790" max="12790" width="0.54296875" customWidth="1"/>
    <col min="12791" max="12792" width="8.81640625" bestFit="1" customWidth="1"/>
    <col min="12794" max="12794" width="4.7265625" customWidth="1"/>
    <col min="12795" max="12795" width="0.54296875" customWidth="1"/>
    <col min="12799" max="12799" width="4.7265625" customWidth="1"/>
    <col min="12800" max="12800" width="0.54296875" customWidth="1"/>
    <col min="12804" max="12804" width="4.7265625" customWidth="1"/>
    <col min="12805" max="12805" width="0.54296875" customWidth="1"/>
    <col min="12809" max="12809" width="4.7265625" customWidth="1"/>
    <col min="12810" max="12810" width="0.54296875" customWidth="1"/>
    <col min="12811" max="12812" width="8.81640625" bestFit="1" customWidth="1"/>
    <col min="12813" max="12813" width="8.7265625" customWidth="1"/>
    <col min="12814" max="12814" width="4.7265625" customWidth="1"/>
    <col min="12815" max="12815" width="0.54296875" customWidth="1"/>
    <col min="12816" max="12817" width="8.81640625" bestFit="1" customWidth="1"/>
    <col min="12818" max="12818" width="8.7265625" customWidth="1"/>
    <col min="12819" max="12819" width="4.7265625" customWidth="1"/>
    <col min="13045" max="13045" width="10.453125" customWidth="1"/>
    <col min="13046" max="13046" width="0.54296875" customWidth="1"/>
    <col min="13047" max="13048" width="8.81640625" bestFit="1" customWidth="1"/>
    <col min="13050" max="13050" width="4.7265625" customWidth="1"/>
    <col min="13051" max="13051" width="0.54296875" customWidth="1"/>
    <col min="13055" max="13055" width="4.7265625" customWidth="1"/>
    <col min="13056" max="13056" width="0.54296875" customWidth="1"/>
    <col min="13060" max="13060" width="4.7265625" customWidth="1"/>
    <col min="13061" max="13061" width="0.54296875" customWidth="1"/>
    <col min="13065" max="13065" width="4.7265625" customWidth="1"/>
    <col min="13066" max="13066" width="0.54296875" customWidth="1"/>
    <col min="13067" max="13068" width="8.81640625" bestFit="1" customWidth="1"/>
    <col min="13069" max="13069" width="8.7265625" customWidth="1"/>
    <col min="13070" max="13070" width="4.7265625" customWidth="1"/>
    <col min="13071" max="13071" width="0.54296875" customWidth="1"/>
    <col min="13072" max="13073" width="8.81640625" bestFit="1" customWidth="1"/>
    <col min="13074" max="13074" width="8.7265625" customWidth="1"/>
    <col min="13075" max="13075" width="4.7265625" customWidth="1"/>
    <col min="13301" max="13301" width="10.453125" customWidth="1"/>
    <col min="13302" max="13302" width="0.54296875" customWidth="1"/>
    <col min="13303" max="13304" width="8.81640625" bestFit="1" customWidth="1"/>
    <col min="13306" max="13306" width="4.7265625" customWidth="1"/>
    <col min="13307" max="13307" width="0.54296875" customWidth="1"/>
    <col min="13311" max="13311" width="4.7265625" customWidth="1"/>
    <col min="13312" max="13312" width="0.54296875" customWidth="1"/>
    <col min="13316" max="13316" width="4.7265625" customWidth="1"/>
    <col min="13317" max="13317" width="0.54296875" customWidth="1"/>
    <col min="13321" max="13321" width="4.7265625" customWidth="1"/>
    <col min="13322" max="13322" width="0.54296875" customWidth="1"/>
    <col min="13323" max="13324" width="8.81640625" bestFit="1" customWidth="1"/>
    <col min="13325" max="13325" width="8.7265625" customWidth="1"/>
    <col min="13326" max="13326" width="4.7265625" customWidth="1"/>
    <col min="13327" max="13327" width="0.54296875" customWidth="1"/>
    <col min="13328" max="13329" width="8.81640625" bestFit="1" customWidth="1"/>
    <col min="13330" max="13330" width="8.7265625" customWidth="1"/>
    <col min="13331" max="13331" width="4.7265625" customWidth="1"/>
    <col min="13557" max="13557" width="10.453125" customWidth="1"/>
    <col min="13558" max="13558" width="0.54296875" customWidth="1"/>
    <col min="13559" max="13560" width="8.81640625" bestFit="1" customWidth="1"/>
    <col min="13562" max="13562" width="4.7265625" customWidth="1"/>
    <col min="13563" max="13563" width="0.54296875" customWidth="1"/>
    <col min="13567" max="13567" width="4.7265625" customWidth="1"/>
    <col min="13568" max="13568" width="0.54296875" customWidth="1"/>
    <col min="13572" max="13572" width="4.7265625" customWidth="1"/>
    <col min="13573" max="13573" width="0.54296875" customWidth="1"/>
    <col min="13577" max="13577" width="4.7265625" customWidth="1"/>
    <col min="13578" max="13578" width="0.54296875" customWidth="1"/>
    <col min="13579" max="13580" width="8.81640625" bestFit="1" customWidth="1"/>
    <col min="13581" max="13581" width="8.7265625" customWidth="1"/>
    <col min="13582" max="13582" width="4.7265625" customWidth="1"/>
    <col min="13583" max="13583" width="0.54296875" customWidth="1"/>
    <col min="13584" max="13585" width="8.81640625" bestFit="1" customWidth="1"/>
    <col min="13586" max="13586" width="8.7265625" customWidth="1"/>
    <col min="13587" max="13587" width="4.7265625" customWidth="1"/>
    <col min="13813" max="13813" width="10.453125" customWidth="1"/>
    <col min="13814" max="13814" width="0.54296875" customWidth="1"/>
    <col min="13815" max="13816" width="8.81640625" bestFit="1" customWidth="1"/>
    <col min="13818" max="13818" width="4.7265625" customWidth="1"/>
    <col min="13819" max="13819" width="0.54296875" customWidth="1"/>
    <col min="13823" max="13823" width="4.7265625" customWidth="1"/>
    <col min="13824" max="13824" width="0.54296875" customWidth="1"/>
    <col min="13828" max="13828" width="4.7265625" customWidth="1"/>
    <col min="13829" max="13829" width="0.54296875" customWidth="1"/>
    <col min="13833" max="13833" width="4.7265625" customWidth="1"/>
    <col min="13834" max="13834" width="0.54296875" customWidth="1"/>
    <col min="13835" max="13836" width="8.81640625" bestFit="1" customWidth="1"/>
    <col min="13837" max="13837" width="8.7265625" customWidth="1"/>
    <col min="13838" max="13838" width="4.7265625" customWidth="1"/>
    <col min="13839" max="13839" width="0.54296875" customWidth="1"/>
    <col min="13840" max="13841" width="8.81640625" bestFit="1" customWidth="1"/>
    <col min="13842" max="13842" width="8.7265625" customWidth="1"/>
    <col min="13843" max="13843" width="4.7265625" customWidth="1"/>
    <col min="14069" max="14069" width="10.453125" customWidth="1"/>
    <col min="14070" max="14070" width="0.54296875" customWidth="1"/>
    <col min="14071" max="14072" width="8.81640625" bestFit="1" customWidth="1"/>
    <col min="14074" max="14074" width="4.7265625" customWidth="1"/>
    <col min="14075" max="14075" width="0.54296875" customWidth="1"/>
    <col min="14079" max="14079" width="4.7265625" customWidth="1"/>
    <col min="14080" max="14080" width="0.54296875" customWidth="1"/>
    <col min="14084" max="14084" width="4.7265625" customWidth="1"/>
    <col min="14085" max="14085" width="0.54296875" customWidth="1"/>
    <col min="14089" max="14089" width="4.7265625" customWidth="1"/>
    <col min="14090" max="14090" width="0.54296875" customWidth="1"/>
    <col min="14091" max="14092" width="8.81640625" bestFit="1" customWidth="1"/>
    <col min="14093" max="14093" width="8.7265625" customWidth="1"/>
    <col min="14094" max="14094" width="4.7265625" customWidth="1"/>
    <col min="14095" max="14095" width="0.54296875" customWidth="1"/>
    <col min="14096" max="14097" width="8.81640625" bestFit="1" customWidth="1"/>
    <col min="14098" max="14098" width="8.7265625" customWidth="1"/>
    <col min="14099" max="14099" width="4.7265625" customWidth="1"/>
    <col min="14325" max="14325" width="10.453125" customWidth="1"/>
    <col min="14326" max="14326" width="0.54296875" customWidth="1"/>
    <col min="14327" max="14328" width="8.81640625" bestFit="1" customWidth="1"/>
    <col min="14330" max="14330" width="4.7265625" customWidth="1"/>
    <col min="14331" max="14331" width="0.54296875" customWidth="1"/>
    <col min="14335" max="14335" width="4.7265625" customWidth="1"/>
    <col min="14336" max="14336" width="0.54296875" customWidth="1"/>
    <col min="14340" max="14340" width="4.7265625" customWidth="1"/>
    <col min="14341" max="14341" width="0.54296875" customWidth="1"/>
    <col min="14345" max="14345" width="4.7265625" customWidth="1"/>
    <col min="14346" max="14346" width="0.54296875" customWidth="1"/>
    <col min="14347" max="14348" width="8.81640625" bestFit="1" customWidth="1"/>
    <col min="14349" max="14349" width="8.7265625" customWidth="1"/>
    <col min="14350" max="14350" width="4.7265625" customWidth="1"/>
    <col min="14351" max="14351" width="0.54296875" customWidth="1"/>
    <col min="14352" max="14353" width="8.81640625" bestFit="1" customWidth="1"/>
    <col min="14354" max="14354" width="8.7265625" customWidth="1"/>
    <col min="14355" max="14355" width="4.7265625" customWidth="1"/>
    <col min="14581" max="14581" width="10.453125" customWidth="1"/>
    <col min="14582" max="14582" width="0.54296875" customWidth="1"/>
    <col min="14583" max="14584" width="8.81640625" bestFit="1" customWidth="1"/>
    <col min="14586" max="14586" width="4.7265625" customWidth="1"/>
    <col min="14587" max="14587" width="0.54296875" customWidth="1"/>
    <col min="14591" max="14591" width="4.7265625" customWidth="1"/>
    <col min="14592" max="14592" width="0.54296875" customWidth="1"/>
    <col min="14596" max="14596" width="4.7265625" customWidth="1"/>
    <col min="14597" max="14597" width="0.54296875" customWidth="1"/>
    <col min="14601" max="14601" width="4.7265625" customWidth="1"/>
    <col min="14602" max="14602" width="0.54296875" customWidth="1"/>
    <col min="14603" max="14604" width="8.81640625" bestFit="1" customWidth="1"/>
    <col min="14605" max="14605" width="8.7265625" customWidth="1"/>
    <col min="14606" max="14606" width="4.7265625" customWidth="1"/>
    <col min="14607" max="14607" width="0.54296875" customWidth="1"/>
    <col min="14608" max="14609" width="8.81640625" bestFit="1" customWidth="1"/>
    <col min="14610" max="14610" width="8.7265625" customWidth="1"/>
    <col min="14611" max="14611" width="4.7265625" customWidth="1"/>
    <col min="14837" max="14837" width="10.453125" customWidth="1"/>
    <col min="14838" max="14838" width="0.54296875" customWidth="1"/>
    <col min="14839" max="14840" width="8.81640625" bestFit="1" customWidth="1"/>
    <col min="14842" max="14842" width="4.7265625" customWidth="1"/>
    <col min="14843" max="14843" width="0.54296875" customWidth="1"/>
    <col min="14847" max="14847" width="4.7265625" customWidth="1"/>
    <col min="14848" max="14848" width="0.54296875" customWidth="1"/>
    <col min="14852" max="14852" width="4.7265625" customWidth="1"/>
    <col min="14853" max="14853" width="0.54296875" customWidth="1"/>
    <col min="14857" max="14857" width="4.7265625" customWidth="1"/>
    <col min="14858" max="14858" width="0.54296875" customWidth="1"/>
    <col min="14859" max="14860" width="8.81640625" bestFit="1" customWidth="1"/>
    <col min="14861" max="14861" width="8.7265625" customWidth="1"/>
    <col min="14862" max="14862" width="4.7265625" customWidth="1"/>
    <col min="14863" max="14863" width="0.54296875" customWidth="1"/>
    <col min="14864" max="14865" width="8.81640625" bestFit="1" customWidth="1"/>
    <col min="14866" max="14866" width="8.7265625" customWidth="1"/>
    <col min="14867" max="14867" width="4.7265625" customWidth="1"/>
    <col min="15093" max="15093" width="10.453125" customWidth="1"/>
    <col min="15094" max="15094" width="0.54296875" customWidth="1"/>
    <col min="15095" max="15096" width="8.81640625" bestFit="1" customWidth="1"/>
    <col min="15098" max="15098" width="4.7265625" customWidth="1"/>
    <col min="15099" max="15099" width="0.54296875" customWidth="1"/>
    <col min="15103" max="15103" width="4.7265625" customWidth="1"/>
    <col min="15104" max="15104" width="0.54296875" customWidth="1"/>
    <col min="15108" max="15108" width="4.7265625" customWidth="1"/>
    <col min="15109" max="15109" width="0.54296875" customWidth="1"/>
    <col min="15113" max="15113" width="4.7265625" customWidth="1"/>
    <col min="15114" max="15114" width="0.54296875" customWidth="1"/>
    <col min="15115" max="15116" width="8.81640625" bestFit="1" customWidth="1"/>
    <col min="15117" max="15117" width="8.7265625" customWidth="1"/>
    <col min="15118" max="15118" width="4.7265625" customWidth="1"/>
    <col min="15119" max="15119" width="0.54296875" customWidth="1"/>
    <col min="15120" max="15121" width="8.81640625" bestFit="1" customWidth="1"/>
    <col min="15122" max="15122" width="8.7265625" customWidth="1"/>
    <col min="15123" max="15123" width="4.7265625" customWidth="1"/>
    <col min="15349" max="15349" width="10.453125" customWidth="1"/>
    <col min="15350" max="15350" width="0.54296875" customWidth="1"/>
    <col min="15351" max="15352" width="8.81640625" bestFit="1" customWidth="1"/>
    <col min="15354" max="15354" width="4.7265625" customWidth="1"/>
    <col min="15355" max="15355" width="0.54296875" customWidth="1"/>
    <col min="15359" max="15359" width="4.7265625" customWidth="1"/>
    <col min="15360" max="15360" width="0.54296875" customWidth="1"/>
    <col min="15364" max="15364" width="4.7265625" customWidth="1"/>
    <col min="15365" max="15365" width="0.54296875" customWidth="1"/>
    <col min="15369" max="15369" width="4.7265625" customWidth="1"/>
    <col min="15370" max="15370" width="0.54296875" customWidth="1"/>
    <col min="15371" max="15372" width="8.81640625" bestFit="1" customWidth="1"/>
    <col min="15373" max="15373" width="8.7265625" customWidth="1"/>
    <col min="15374" max="15374" width="4.7265625" customWidth="1"/>
    <col min="15375" max="15375" width="0.54296875" customWidth="1"/>
    <col min="15376" max="15377" width="8.81640625" bestFit="1" customWidth="1"/>
    <col min="15378" max="15378" width="8.7265625" customWidth="1"/>
    <col min="15379" max="15379" width="4.7265625" customWidth="1"/>
    <col min="15605" max="15605" width="10.453125" customWidth="1"/>
    <col min="15606" max="15606" width="0.54296875" customWidth="1"/>
    <col min="15607" max="15608" width="8.81640625" bestFit="1" customWidth="1"/>
    <col min="15610" max="15610" width="4.7265625" customWidth="1"/>
    <col min="15611" max="15611" width="0.54296875" customWidth="1"/>
    <col min="15615" max="15615" width="4.7265625" customWidth="1"/>
    <col min="15616" max="15616" width="0.54296875" customWidth="1"/>
    <col min="15620" max="15620" width="4.7265625" customWidth="1"/>
    <col min="15621" max="15621" width="0.54296875" customWidth="1"/>
    <col min="15625" max="15625" width="4.7265625" customWidth="1"/>
    <col min="15626" max="15626" width="0.54296875" customWidth="1"/>
    <col min="15627" max="15628" width="8.81640625" bestFit="1" customWidth="1"/>
    <col min="15629" max="15629" width="8.7265625" customWidth="1"/>
    <col min="15630" max="15630" width="4.7265625" customWidth="1"/>
    <col min="15631" max="15631" width="0.54296875" customWidth="1"/>
    <col min="15632" max="15633" width="8.81640625" bestFit="1" customWidth="1"/>
    <col min="15634" max="15634" width="8.7265625" customWidth="1"/>
    <col min="15635" max="15635" width="4.7265625" customWidth="1"/>
    <col min="15861" max="15861" width="10.453125" customWidth="1"/>
    <col min="15862" max="15862" width="0.54296875" customWidth="1"/>
    <col min="15863" max="15864" width="8.81640625" bestFit="1" customWidth="1"/>
    <col min="15866" max="15866" width="4.7265625" customWidth="1"/>
    <col min="15867" max="15867" width="0.54296875" customWidth="1"/>
    <col min="15871" max="15871" width="4.7265625" customWidth="1"/>
    <col min="15872" max="15872" width="0.54296875" customWidth="1"/>
    <col min="15876" max="15876" width="4.7265625" customWidth="1"/>
    <col min="15877" max="15877" width="0.54296875" customWidth="1"/>
    <col min="15881" max="15881" width="4.7265625" customWidth="1"/>
    <col min="15882" max="15882" width="0.54296875" customWidth="1"/>
    <col min="15883" max="15884" width="8.81640625" bestFit="1" customWidth="1"/>
    <col min="15885" max="15885" width="8.7265625" customWidth="1"/>
    <col min="15886" max="15886" width="4.7265625" customWidth="1"/>
    <col min="15887" max="15887" width="0.54296875" customWidth="1"/>
    <col min="15888" max="15889" width="8.81640625" bestFit="1" customWidth="1"/>
    <col min="15890" max="15890" width="8.7265625" customWidth="1"/>
    <col min="15891" max="15891" width="4.7265625" customWidth="1"/>
    <col min="16117" max="16117" width="10.453125" customWidth="1"/>
    <col min="16118" max="16118" width="0.54296875" customWidth="1"/>
    <col min="16119" max="16120" width="8.81640625" bestFit="1" customWidth="1"/>
    <col min="16122" max="16122" width="4.7265625" customWidth="1"/>
    <col min="16123" max="16123" width="0.54296875" customWidth="1"/>
    <col min="16127" max="16127" width="4.7265625" customWidth="1"/>
    <col min="16128" max="16128" width="0.54296875" customWidth="1"/>
    <col min="16132" max="16132" width="4.7265625" customWidth="1"/>
    <col min="16133" max="16133" width="0.54296875" customWidth="1"/>
    <col min="16137" max="16137" width="4.7265625" customWidth="1"/>
    <col min="16138" max="16138" width="0.54296875" customWidth="1"/>
    <col min="16139" max="16140" width="8.81640625" bestFit="1" customWidth="1"/>
    <col min="16141" max="16141" width="8.7265625" customWidth="1"/>
    <col min="16142" max="16142" width="4.7265625" customWidth="1"/>
    <col min="16143" max="16143" width="0.54296875" customWidth="1"/>
    <col min="16144" max="16145" width="8.81640625" bestFit="1" customWidth="1"/>
    <col min="16146" max="16146" width="8.7265625" customWidth="1"/>
    <col min="16147" max="16147" width="4.7265625" customWidth="1"/>
  </cols>
  <sheetData>
    <row r="1" spans="1:19" ht="13" x14ac:dyDescent="0.3">
      <c r="A1" s="96" t="s">
        <v>427</v>
      </c>
      <c r="B1" s="97"/>
      <c r="C1" s="97"/>
      <c r="D1" s="97"/>
      <c r="E1" s="97"/>
      <c r="F1" s="97"/>
      <c r="G1" s="97"/>
      <c r="H1" s="97"/>
      <c r="I1" s="97"/>
      <c r="J1" s="97"/>
      <c r="K1" s="97"/>
      <c r="L1" s="97"/>
      <c r="M1" s="97"/>
      <c r="N1" s="97"/>
      <c r="O1" s="97"/>
      <c r="P1" s="97"/>
      <c r="Q1" s="83">
        <v>46003</v>
      </c>
    </row>
    <row r="2" spans="1:19" ht="13" x14ac:dyDescent="0.3">
      <c r="A2" s="96" t="s">
        <v>340</v>
      </c>
      <c r="B2" s="97"/>
      <c r="C2" s="97"/>
      <c r="D2" s="97"/>
      <c r="E2" s="97"/>
      <c r="F2" s="97"/>
      <c r="G2" s="97"/>
      <c r="H2" s="97"/>
      <c r="I2" s="97"/>
      <c r="J2" s="97"/>
      <c r="K2" s="97"/>
      <c r="L2" s="97"/>
      <c r="M2" s="97"/>
      <c r="N2" s="97"/>
      <c r="O2" s="97"/>
      <c r="P2" s="97"/>
    </row>
    <row r="3" spans="1:19" s="29" customFormat="1" ht="25.15" customHeight="1" x14ac:dyDescent="0.2">
      <c r="A3" s="28" t="s">
        <v>341</v>
      </c>
      <c r="B3" s="107" t="s">
        <v>342</v>
      </c>
      <c r="C3" s="107"/>
      <c r="D3" s="108"/>
      <c r="E3" s="109" t="s">
        <v>343</v>
      </c>
      <c r="F3" s="109"/>
      <c r="G3" s="110"/>
      <c r="H3" s="107" t="s">
        <v>344</v>
      </c>
      <c r="I3" s="107"/>
      <c r="J3" s="108"/>
      <c r="K3" s="107" t="s">
        <v>345</v>
      </c>
      <c r="L3" s="107"/>
      <c r="M3" s="111"/>
      <c r="N3" s="107" t="s">
        <v>346</v>
      </c>
      <c r="O3" s="107"/>
      <c r="P3" s="108"/>
      <c r="Q3" s="107" t="s">
        <v>347</v>
      </c>
      <c r="R3" s="107"/>
      <c r="S3" s="108"/>
    </row>
    <row r="4" spans="1:19" s="30" customFormat="1" ht="10.5" x14ac:dyDescent="0.25">
      <c r="A4" s="112" t="s">
        <v>50</v>
      </c>
      <c r="B4" s="114" t="s">
        <v>348</v>
      </c>
      <c r="C4" s="114"/>
      <c r="D4" s="105" t="s">
        <v>127</v>
      </c>
      <c r="E4" s="114" t="s">
        <v>348</v>
      </c>
      <c r="F4" s="114"/>
      <c r="G4" s="105" t="s">
        <v>127</v>
      </c>
      <c r="H4" s="114" t="s">
        <v>348</v>
      </c>
      <c r="I4" s="114"/>
      <c r="J4" s="105" t="s">
        <v>127</v>
      </c>
      <c r="K4" s="114" t="s">
        <v>348</v>
      </c>
      <c r="L4" s="114"/>
      <c r="M4" s="105" t="s">
        <v>127</v>
      </c>
      <c r="N4" s="114" t="s">
        <v>348</v>
      </c>
      <c r="O4" s="114"/>
      <c r="P4" s="105" t="s">
        <v>127</v>
      </c>
      <c r="Q4" s="114" t="s">
        <v>349</v>
      </c>
      <c r="R4" s="114"/>
      <c r="S4" s="105" t="s">
        <v>127</v>
      </c>
    </row>
    <row r="5" spans="1:19" s="30" customFormat="1" ht="10.5" x14ac:dyDescent="0.2">
      <c r="A5" s="113"/>
      <c r="B5" s="31" t="s">
        <v>59</v>
      </c>
      <c r="C5" s="32" t="s">
        <v>60</v>
      </c>
      <c r="D5" s="106"/>
      <c r="E5" s="31" t="s">
        <v>59</v>
      </c>
      <c r="F5" s="32" t="s">
        <v>60</v>
      </c>
      <c r="G5" s="106"/>
      <c r="H5" s="31" t="s">
        <v>59</v>
      </c>
      <c r="I5" s="32" t="s">
        <v>60</v>
      </c>
      <c r="J5" s="115"/>
      <c r="K5" s="31" t="s">
        <v>59</v>
      </c>
      <c r="L5" s="32" t="s">
        <v>60</v>
      </c>
      <c r="M5" s="106"/>
      <c r="N5" s="31" t="s">
        <v>59</v>
      </c>
      <c r="O5" s="32" t="s">
        <v>60</v>
      </c>
      <c r="P5" s="115"/>
      <c r="Q5" s="31" t="s">
        <v>59</v>
      </c>
      <c r="R5" s="32" t="s">
        <v>60</v>
      </c>
      <c r="S5" s="106"/>
    </row>
    <row r="6" spans="1:19" x14ac:dyDescent="0.25">
      <c r="A6" s="3" t="s">
        <v>423</v>
      </c>
      <c r="B6" s="33" t="s">
        <v>341</v>
      </c>
      <c r="C6" s="34" t="s">
        <v>341</v>
      </c>
      <c r="D6" s="35" t="s">
        <v>341</v>
      </c>
      <c r="E6" s="34"/>
      <c r="F6" s="34"/>
      <c r="G6" s="35"/>
      <c r="H6" s="34"/>
      <c r="I6" s="34"/>
      <c r="J6" s="35"/>
      <c r="K6" s="34"/>
      <c r="L6" s="34"/>
      <c r="M6" s="35"/>
      <c r="N6" s="34"/>
      <c r="O6" s="34"/>
      <c r="P6" s="35"/>
      <c r="Q6" s="34"/>
      <c r="R6" s="34"/>
      <c r="S6" s="35"/>
    </row>
    <row r="7" spans="1:19" x14ac:dyDescent="0.25">
      <c r="A7" s="2" t="str">
        <f>"Oct "&amp;RIGHT(A6,4)-1</f>
        <v>Oct 2023</v>
      </c>
      <c r="B7" s="36">
        <v>22116641</v>
      </c>
      <c r="C7" s="37">
        <v>41672241</v>
      </c>
      <c r="D7" s="37">
        <v>7832520296</v>
      </c>
      <c r="E7" s="36">
        <v>9641</v>
      </c>
      <c r="F7" s="37">
        <v>21988</v>
      </c>
      <c r="G7" s="38">
        <v>5029173</v>
      </c>
      <c r="H7" s="37">
        <v>1806</v>
      </c>
      <c r="I7" s="37">
        <v>3127</v>
      </c>
      <c r="J7" s="38">
        <v>580391</v>
      </c>
      <c r="K7" s="37">
        <v>7349</v>
      </c>
      <c r="L7" s="37">
        <v>15475</v>
      </c>
      <c r="M7" s="38">
        <v>5315360</v>
      </c>
      <c r="N7" s="37" t="s">
        <v>422</v>
      </c>
      <c r="O7" s="37" t="s">
        <v>422</v>
      </c>
      <c r="P7" s="38">
        <v>35851</v>
      </c>
      <c r="Q7" s="37">
        <v>22126282</v>
      </c>
      <c r="R7" s="37">
        <v>41694229</v>
      </c>
      <c r="S7" s="38">
        <v>7843481071</v>
      </c>
    </row>
    <row r="8" spans="1:19" x14ac:dyDescent="0.25">
      <c r="A8" s="2" t="str">
        <f>"Nov "&amp;RIGHT(A6,4)-1</f>
        <v>Nov 2023</v>
      </c>
      <c r="B8" s="36">
        <v>21984531</v>
      </c>
      <c r="C8" s="37">
        <v>41433728</v>
      </c>
      <c r="D8" s="37">
        <v>7813077447</v>
      </c>
      <c r="E8" s="36">
        <v>3</v>
      </c>
      <c r="F8" s="37">
        <v>9</v>
      </c>
      <c r="G8" s="37">
        <v>-147455</v>
      </c>
      <c r="H8" s="36">
        <v>1088</v>
      </c>
      <c r="I8" s="37">
        <v>1677</v>
      </c>
      <c r="J8" s="37">
        <v>361838</v>
      </c>
      <c r="K8" s="36">
        <v>3063</v>
      </c>
      <c r="L8" s="37">
        <v>6817</v>
      </c>
      <c r="M8" s="37">
        <v>4060602</v>
      </c>
      <c r="N8" s="36" t="s">
        <v>422</v>
      </c>
      <c r="O8" s="37" t="s">
        <v>422</v>
      </c>
      <c r="P8" s="37">
        <v>76166</v>
      </c>
      <c r="Q8" s="36">
        <v>21984534</v>
      </c>
      <c r="R8" s="37">
        <v>41433737</v>
      </c>
      <c r="S8" s="38">
        <v>7817428598</v>
      </c>
    </row>
    <row r="9" spans="1:19" x14ac:dyDescent="0.25">
      <c r="A9" s="2" t="str">
        <f>"Dec "&amp;RIGHT(A6,4)-1</f>
        <v>Dec 2023</v>
      </c>
      <c r="B9" s="36">
        <v>21950141</v>
      </c>
      <c r="C9" s="37">
        <v>41335813</v>
      </c>
      <c r="D9" s="37">
        <v>7848242559</v>
      </c>
      <c r="E9" s="36">
        <v>0</v>
      </c>
      <c r="F9" s="37">
        <v>0</v>
      </c>
      <c r="G9" s="37">
        <v>-69765</v>
      </c>
      <c r="H9" s="36">
        <v>655</v>
      </c>
      <c r="I9" s="37">
        <v>695</v>
      </c>
      <c r="J9" s="37">
        <v>191850</v>
      </c>
      <c r="K9" s="36">
        <v>11030</v>
      </c>
      <c r="L9" s="37">
        <v>27037</v>
      </c>
      <c r="M9" s="37">
        <v>4955593</v>
      </c>
      <c r="N9" s="36" t="s">
        <v>422</v>
      </c>
      <c r="O9" s="37" t="s">
        <v>422</v>
      </c>
      <c r="P9" s="37">
        <v>589287</v>
      </c>
      <c r="Q9" s="36">
        <v>21950141</v>
      </c>
      <c r="R9" s="37">
        <v>41335813</v>
      </c>
      <c r="S9" s="38">
        <v>7853909524</v>
      </c>
    </row>
    <row r="10" spans="1:19" x14ac:dyDescent="0.25">
      <c r="A10" s="2" t="str">
        <f>"Jan "&amp;RIGHT(A6,4)</f>
        <v>Jan 2024</v>
      </c>
      <c r="B10" s="36">
        <v>21955757</v>
      </c>
      <c r="C10" s="37">
        <v>41279845</v>
      </c>
      <c r="D10" s="37">
        <v>7727509269</v>
      </c>
      <c r="E10" s="36">
        <v>0</v>
      </c>
      <c r="F10" s="37">
        <v>0</v>
      </c>
      <c r="G10" s="37">
        <v>-88607</v>
      </c>
      <c r="H10" s="36">
        <v>430</v>
      </c>
      <c r="I10" s="37">
        <v>433</v>
      </c>
      <c r="J10" s="37">
        <v>133174</v>
      </c>
      <c r="K10" s="36">
        <v>91841</v>
      </c>
      <c r="L10" s="37">
        <v>169807</v>
      </c>
      <c r="M10" s="37">
        <v>20108227</v>
      </c>
      <c r="N10" s="36" t="s">
        <v>422</v>
      </c>
      <c r="O10" s="37" t="s">
        <v>422</v>
      </c>
      <c r="P10" s="37">
        <v>105586</v>
      </c>
      <c r="Q10" s="36">
        <v>21955757</v>
      </c>
      <c r="R10" s="37">
        <v>41279845</v>
      </c>
      <c r="S10" s="38">
        <v>7747767649</v>
      </c>
    </row>
    <row r="11" spans="1:19" x14ac:dyDescent="0.25">
      <c r="A11" s="2" t="str">
        <f>"Feb "&amp;RIGHT(A6,4)</f>
        <v>Feb 2024</v>
      </c>
      <c r="B11" s="36">
        <v>21958843</v>
      </c>
      <c r="C11" s="37">
        <v>41261754</v>
      </c>
      <c r="D11" s="37">
        <v>7559177871</v>
      </c>
      <c r="E11" s="36">
        <v>0</v>
      </c>
      <c r="F11" s="37">
        <v>0</v>
      </c>
      <c r="G11" s="37">
        <v>-57282</v>
      </c>
      <c r="H11" s="36">
        <v>899</v>
      </c>
      <c r="I11" s="37">
        <v>900</v>
      </c>
      <c r="J11" s="37">
        <v>332005</v>
      </c>
      <c r="K11" s="36">
        <v>15082</v>
      </c>
      <c r="L11" s="37">
        <v>35982</v>
      </c>
      <c r="M11" s="37">
        <v>4751810</v>
      </c>
      <c r="N11" s="36" t="s">
        <v>422</v>
      </c>
      <c r="O11" s="37" t="s">
        <v>422</v>
      </c>
      <c r="P11" s="37">
        <v>44360</v>
      </c>
      <c r="Q11" s="36">
        <v>21958843</v>
      </c>
      <c r="R11" s="37">
        <v>41261754</v>
      </c>
      <c r="S11" s="38">
        <v>7564248764</v>
      </c>
    </row>
    <row r="12" spans="1:19" x14ac:dyDescent="0.25">
      <c r="A12" s="2" t="str">
        <f>"Mar "&amp;RIGHT(A6,4)</f>
        <v>Mar 2024</v>
      </c>
      <c r="B12" s="36">
        <v>22152454</v>
      </c>
      <c r="C12" s="37">
        <v>41563118</v>
      </c>
      <c r="D12" s="37">
        <v>7720087253</v>
      </c>
      <c r="E12" s="36">
        <v>5146</v>
      </c>
      <c r="F12" s="37">
        <v>8854</v>
      </c>
      <c r="G12" s="37">
        <v>3487212</v>
      </c>
      <c r="H12" s="36">
        <v>9547</v>
      </c>
      <c r="I12" s="37">
        <v>15668</v>
      </c>
      <c r="J12" s="37">
        <v>3091383</v>
      </c>
      <c r="K12" s="36">
        <v>35916</v>
      </c>
      <c r="L12" s="37">
        <v>69793</v>
      </c>
      <c r="M12" s="37">
        <v>10122838</v>
      </c>
      <c r="N12" s="36" t="s">
        <v>422</v>
      </c>
      <c r="O12" s="37" t="s">
        <v>422</v>
      </c>
      <c r="P12" s="37">
        <v>21199</v>
      </c>
      <c r="Q12" s="36">
        <v>22157600</v>
      </c>
      <c r="R12" s="37">
        <v>41571972</v>
      </c>
      <c r="S12" s="38">
        <v>7736809885</v>
      </c>
    </row>
    <row r="13" spans="1:19" x14ac:dyDescent="0.25">
      <c r="A13" s="2" t="str">
        <f>"Apr "&amp;RIGHT(A6,4)</f>
        <v>Apr 2024</v>
      </c>
      <c r="B13" s="36">
        <v>22214544</v>
      </c>
      <c r="C13" s="37">
        <v>41612126</v>
      </c>
      <c r="D13" s="37">
        <v>7453620840</v>
      </c>
      <c r="E13" s="36">
        <v>11</v>
      </c>
      <c r="F13" s="37">
        <v>19</v>
      </c>
      <c r="G13" s="37">
        <v>834</v>
      </c>
      <c r="H13" s="36">
        <v>11</v>
      </c>
      <c r="I13" s="37">
        <v>26</v>
      </c>
      <c r="J13" s="37">
        <v>2893</v>
      </c>
      <c r="K13" s="36">
        <v>18656</v>
      </c>
      <c r="L13" s="37">
        <v>41219</v>
      </c>
      <c r="M13" s="37">
        <v>7669185</v>
      </c>
      <c r="N13" s="36" t="s">
        <v>422</v>
      </c>
      <c r="O13" s="37" t="s">
        <v>422</v>
      </c>
      <c r="P13" s="37">
        <v>38862</v>
      </c>
      <c r="Q13" s="36">
        <v>22214555</v>
      </c>
      <c r="R13" s="37">
        <v>41612145</v>
      </c>
      <c r="S13" s="38">
        <v>7461332614</v>
      </c>
    </row>
    <row r="14" spans="1:19" x14ac:dyDescent="0.25">
      <c r="A14" s="2" t="str">
        <f>"May "&amp;RIGHT(A6,4)</f>
        <v>May 2024</v>
      </c>
      <c r="B14" s="36">
        <v>22310754</v>
      </c>
      <c r="C14" s="37">
        <v>41798836</v>
      </c>
      <c r="D14" s="37">
        <v>7697675858</v>
      </c>
      <c r="E14" s="36">
        <v>0</v>
      </c>
      <c r="F14" s="37">
        <v>0</v>
      </c>
      <c r="G14" s="37">
        <v>-2471</v>
      </c>
      <c r="H14" s="36">
        <v>148</v>
      </c>
      <c r="I14" s="37">
        <v>365</v>
      </c>
      <c r="J14" s="37">
        <v>41271</v>
      </c>
      <c r="K14" s="36">
        <v>18728</v>
      </c>
      <c r="L14" s="37">
        <v>44359</v>
      </c>
      <c r="M14" s="37">
        <v>9219630</v>
      </c>
      <c r="N14" s="36" t="s">
        <v>422</v>
      </c>
      <c r="O14" s="37" t="s">
        <v>422</v>
      </c>
      <c r="P14" s="37">
        <v>33809</v>
      </c>
      <c r="Q14" s="36">
        <v>22310754</v>
      </c>
      <c r="R14" s="37">
        <v>41798836</v>
      </c>
      <c r="S14" s="38">
        <v>7706968097</v>
      </c>
    </row>
    <row r="15" spans="1:19" x14ac:dyDescent="0.25">
      <c r="A15" s="2" t="str">
        <f>"Jun "&amp;RIGHT(A6,4)</f>
        <v>Jun 2024</v>
      </c>
      <c r="B15" s="36">
        <v>22311523</v>
      </c>
      <c r="C15" s="37">
        <v>41863921</v>
      </c>
      <c r="D15" s="37">
        <v>7690044808</v>
      </c>
      <c r="E15" s="36">
        <v>456</v>
      </c>
      <c r="F15" s="37">
        <v>1657</v>
      </c>
      <c r="G15" s="37">
        <v>430279</v>
      </c>
      <c r="H15" s="36">
        <v>46</v>
      </c>
      <c r="I15" s="37">
        <v>133</v>
      </c>
      <c r="J15" s="37">
        <v>17400</v>
      </c>
      <c r="K15" s="36">
        <v>18525</v>
      </c>
      <c r="L15" s="37">
        <v>43315</v>
      </c>
      <c r="M15" s="37">
        <v>7898483</v>
      </c>
      <c r="N15" s="36" t="s">
        <v>422</v>
      </c>
      <c r="O15" s="37" t="s">
        <v>422</v>
      </c>
      <c r="P15" s="37">
        <v>20644</v>
      </c>
      <c r="Q15" s="36">
        <v>22311979</v>
      </c>
      <c r="R15" s="37">
        <v>41865578</v>
      </c>
      <c r="S15" s="38">
        <v>7698411614</v>
      </c>
    </row>
    <row r="16" spans="1:19" x14ac:dyDescent="0.25">
      <c r="A16" s="2" t="str">
        <f>"Jul "&amp;RIGHT(A6,4)</f>
        <v>Jul 2024</v>
      </c>
      <c r="B16" s="36">
        <v>22423500</v>
      </c>
      <c r="C16" s="37">
        <v>42023980</v>
      </c>
      <c r="D16" s="37">
        <v>7882760877</v>
      </c>
      <c r="E16" s="36">
        <v>1180</v>
      </c>
      <c r="F16" s="37">
        <v>3552</v>
      </c>
      <c r="G16" s="37">
        <v>-12661050</v>
      </c>
      <c r="H16" s="36">
        <v>142</v>
      </c>
      <c r="I16" s="37">
        <v>433</v>
      </c>
      <c r="J16" s="37">
        <v>58415</v>
      </c>
      <c r="K16" s="36">
        <v>16774</v>
      </c>
      <c r="L16" s="37">
        <v>39907</v>
      </c>
      <c r="M16" s="37">
        <v>132128309</v>
      </c>
      <c r="N16" s="36" t="s">
        <v>422</v>
      </c>
      <c r="O16" s="37" t="s">
        <v>422</v>
      </c>
      <c r="P16" s="37">
        <v>41150</v>
      </c>
      <c r="Q16" s="36">
        <v>22424680</v>
      </c>
      <c r="R16" s="37">
        <v>42027532</v>
      </c>
      <c r="S16" s="38">
        <v>8002327701</v>
      </c>
    </row>
    <row r="17" spans="1:19" x14ac:dyDescent="0.25">
      <c r="A17" s="2" t="str">
        <f>"Aug "&amp;RIGHT(A6,4)</f>
        <v>Aug 2024</v>
      </c>
      <c r="B17" s="36">
        <v>22537439</v>
      </c>
      <c r="C17" s="37">
        <v>42274386</v>
      </c>
      <c r="D17" s="37">
        <v>7965641838</v>
      </c>
      <c r="E17" s="36">
        <v>9</v>
      </c>
      <c r="F17" s="37">
        <v>43</v>
      </c>
      <c r="G17" s="37">
        <v>-15405514</v>
      </c>
      <c r="H17" s="36">
        <v>0</v>
      </c>
      <c r="I17" s="37">
        <v>0</v>
      </c>
      <c r="J17" s="37">
        <v>0</v>
      </c>
      <c r="K17" s="36">
        <v>48612</v>
      </c>
      <c r="L17" s="37">
        <v>109948</v>
      </c>
      <c r="M17" s="37">
        <v>19751460</v>
      </c>
      <c r="N17" s="36" t="s">
        <v>422</v>
      </c>
      <c r="O17" s="37" t="s">
        <v>422</v>
      </c>
      <c r="P17" s="37">
        <v>55134</v>
      </c>
      <c r="Q17" s="36">
        <v>22537448</v>
      </c>
      <c r="R17" s="37">
        <v>42274429</v>
      </c>
      <c r="S17" s="38">
        <v>7970042918</v>
      </c>
    </row>
    <row r="18" spans="1:19" x14ac:dyDescent="0.25">
      <c r="A18" s="2" t="str">
        <f>"Sep "&amp;RIGHT(A6,4)</f>
        <v>Sep 2024</v>
      </c>
      <c r="B18" s="36">
        <v>22568540</v>
      </c>
      <c r="C18" s="37">
        <v>42303640</v>
      </c>
      <c r="D18" s="37">
        <v>7756304596</v>
      </c>
      <c r="E18" s="36">
        <v>6474</v>
      </c>
      <c r="F18" s="37">
        <v>12946</v>
      </c>
      <c r="G18" s="37">
        <v>-6416046</v>
      </c>
      <c r="H18" s="36">
        <v>23606</v>
      </c>
      <c r="I18" s="37">
        <v>49884</v>
      </c>
      <c r="J18" s="37">
        <v>5375308</v>
      </c>
      <c r="K18" s="36">
        <v>214141</v>
      </c>
      <c r="L18" s="37">
        <v>444765</v>
      </c>
      <c r="M18" s="37">
        <v>16795267</v>
      </c>
      <c r="N18" s="36" t="s">
        <v>422</v>
      </c>
      <c r="O18" s="37" t="s">
        <v>422</v>
      </c>
      <c r="P18" s="37">
        <v>64956</v>
      </c>
      <c r="Q18" s="36">
        <v>22575014</v>
      </c>
      <c r="R18" s="37">
        <v>42316586</v>
      </c>
      <c r="S18" s="39">
        <v>7772124081</v>
      </c>
    </row>
    <row r="19" spans="1:19" s="42" customFormat="1" ht="13" x14ac:dyDescent="0.3">
      <c r="A19" s="40" t="s">
        <v>55</v>
      </c>
      <c r="B19" s="41">
        <v>22207055.583299998</v>
      </c>
      <c r="C19" s="41">
        <v>41701949</v>
      </c>
      <c r="D19" s="41">
        <v>92946663512</v>
      </c>
      <c r="E19" s="41">
        <v>1910</v>
      </c>
      <c r="F19" s="41">
        <v>4089</v>
      </c>
      <c r="G19" s="41">
        <v>-25900692</v>
      </c>
      <c r="H19" s="41">
        <v>3198.1667000000002</v>
      </c>
      <c r="I19" s="41">
        <v>6111.75</v>
      </c>
      <c r="J19" s="41">
        <v>10185928</v>
      </c>
      <c r="K19" s="41">
        <v>41643.083299999998</v>
      </c>
      <c r="L19" s="41">
        <v>87368.666700000002</v>
      </c>
      <c r="M19" s="41">
        <v>242776764</v>
      </c>
      <c r="N19" s="41" t="s">
        <v>422</v>
      </c>
      <c r="O19" s="41" t="s">
        <v>422</v>
      </c>
      <c r="P19" s="41">
        <v>1127004</v>
      </c>
      <c r="Q19" s="41">
        <v>22208965.583299998</v>
      </c>
      <c r="R19" s="41">
        <v>41706038</v>
      </c>
      <c r="S19" s="41">
        <v>93174852516</v>
      </c>
    </row>
    <row r="20" spans="1:19" s="42" customFormat="1" ht="13" x14ac:dyDescent="0.3">
      <c r="A20" s="14" t="s">
        <v>424</v>
      </c>
      <c r="B20" s="43">
        <v>22207055.583299998</v>
      </c>
      <c r="C20" s="43">
        <v>41701949</v>
      </c>
      <c r="D20" s="43">
        <v>92946663512</v>
      </c>
      <c r="E20" s="43">
        <v>1910</v>
      </c>
      <c r="F20" s="43">
        <v>4089</v>
      </c>
      <c r="G20" s="43">
        <v>-25900692</v>
      </c>
      <c r="H20" s="43">
        <v>3198.1667000000002</v>
      </c>
      <c r="I20" s="43">
        <v>6111.75</v>
      </c>
      <c r="J20" s="43">
        <v>10185928</v>
      </c>
      <c r="K20" s="43">
        <v>41643.083299999998</v>
      </c>
      <c r="L20" s="43">
        <v>87368.666700000002</v>
      </c>
      <c r="M20" s="43">
        <v>242776764</v>
      </c>
      <c r="N20" s="43" t="s">
        <v>422</v>
      </c>
      <c r="O20" s="43" t="s">
        <v>422</v>
      </c>
      <c r="P20" s="43">
        <v>1127004</v>
      </c>
      <c r="Q20" s="43">
        <v>22208965.583299998</v>
      </c>
      <c r="R20" s="43">
        <v>41706038</v>
      </c>
      <c r="S20" s="43">
        <v>93174852516</v>
      </c>
    </row>
    <row r="21" spans="1:19" x14ac:dyDescent="0.25">
      <c r="A21" s="3" t="str">
        <f>"FY "&amp;RIGHT(A6,4)+1</f>
        <v>FY 2025</v>
      </c>
      <c r="B21" s="44" t="s">
        <v>341</v>
      </c>
      <c r="C21" s="45" t="s">
        <v>341</v>
      </c>
      <c r="D21" s="46" t="s">
        <v>341</v>
      </c>
      <c r="E21" s="45"/>
      <c r="F21" s="45"/>
      <c r="G21" s="46"/>
      <c r="H21" s="45"/>
      <c r="I21" s="45"/>
      <c r="J21" s="46"/>
      <c r="K21" s="45"/>
      <c r="L21" s="45"/>
      <c r="M21" s="46"/>
      <c r="N21" s="45"/>
      <c r="O21" s="45"/>
      <c r="P21" s="46"/>
      <c r="Q21" s="45"/>
      <c r="R21" s="45"/>
      <c r="S21" s="46"/>
    </row>
    <row r="22" spans="1:19" x14ac:dyDescent="0.25">
      <c r="A22" s="2" t="str">
        <f>"Oct "&amp;RIGHT(A6,4)</f>
        <v>Oct 2024</v>
      </c>
      <c r="B22" s="36">
        <v>22761123</v>
      </c>
      <c r="C22" s="37">
        <v>42656433</v>
      </c>
      <c r="D22" s="37">
        <v>8321168091</v>
      </c>
      <c r="E22" s="36">
        <v>252691</v>
      </c>
      <c r="F22" s="37">
        <v>594396</v>
      </c>
      <c r="G22" s="37">
        <v>73145289</v>
      </c>
      <c r="H22" s="36">
        <v>439795</v>
      </c>
      <c r="I22" s="37">
        <v>875078</v>
      </c>
      <c r="J22" s="37">
        <v>20264742</v>
      </c>
      <c r="K22" s="36">
        <v>316583</v>
      </c>
      <c r="L22" s="37">
        <v>653059</v>
      </c>
      <c r="M22" s="37">
        <v>90899991</v>
      </c>
      <c r="N22" s="36" t="s">
        <v>422</v>
      </c>
      <c r="O22" s="37" t="s">
        <v>422</v>
      </c>
      <c r="P22" s="37">
        <v>82074</v>
      </c>
      <c r="Q22" s="36">
        <v>23013814</v>
      </c>
      <c r="R22" s="37">
        <v>43250829</v>
      </c>
      <c r="S22" s="38">
        <v>8505560187</v>
      </c>
    </row>
    <row r="23" spans="1:19" x14ac:dyDescent="0.25">
      <c r="A23" s="2" t="str">
        <f>"Nov "&amp;RIGHT(A6,4)</f>
        <v>Nov 2024</v>
      </c>
      <c r="B23" s="36">
        <v>22713066</v>
      </c>
      <c r="C23" s="37">
        <v>42511223</v>
      </c>
      <c r="D23" s="37">
        <v>8123946875</v>
      </c>
      <c r="E23" s="36">
        <v>215727</v>
      </c>
      <c r="F23" s="37">
        <v>507625</v>
      </c>
      <c r="G23" s="37">
        <v>159732155</v>
      </c>
      <c r="H23" s="36">
        <v>196075</v>
      </c>
      <c r="I23" s="37">
        <v>402252</v>
      </c>
      <c r="J23" s="37">
        <v>55532648</v>
      </c>
      <c r="K23" s="36">
        <v>30312</v>
      </c>
      <c r="L23" s="37">
        <v>69793</v>
      </c>
      <c r="M23" s="37">
        <v>21593734</v>
      </c>
      <c r="N23" s="36" t="s">
        <v>422</v>
      </c>
      <c r="O23" s="37" t="s">
        <v>422</v>
      </c>
      <c r="P23" s="37">
        <v>76033</v>
      </c>
      <c r="Q23" s="36">
        <v>22928793</v>
      </c>
      <c r="R23" s="37">
        <v>43018848</v>
      </c>
      <c r="S23" s="38">
        <v>8360881445</v>
      </c>
    </row>
    <row r="24" spans="1:19" x14ac:dyDescent="0.25">
      <c r="A24" s="2" t="str">
        <f>"Dec "&amp;RIGHT(A6,4)</f>
        <v>Dec 2024</v>
      </c>
      <c r="B24" s="36">
        <v>22751338</v>
      </c>
      <c r="C24" s="37">
        <v>42554823</v>
      </c>
      <c r="D24" s="37">
        <v>8056224962</v>
      </c>
      <c r="E24" s="36">
        <v>151085</v>
      </c>
      <c r="F24" s="37">
        <v>402556</v>
      </c>
      <c r="G24" s="37">
        <v>69861844</v>
      </c>
      <c r="H24" s="36">
        <v>3737</v>
      </c>
      <c r="I24" s="37">
        <v>7970</v>
      </c>
      <c r="J24" s="37">
        <v>33710340</v>
      </c>
      <c r="K24" s="36">
        <v>23959</v>
      </c>
      <c r="L24" s="37">
        <v>48696</v>
      </c>
      <c r="M24" s="37">
        <v>17840883</v>
      </c>
      <c r="N24" s="36" t="s">
        <v>422</v>
      </c>
      <c r="O24" s="37" t="s">
        <v>422</v>
      </c>
      <c r="P24" s="37">
        <v>70072</v>
      </c>
      <c r="Q24" s="36">
        <v>22902423</v>
      </c>
      <c r="R24" s="37">
        <v>42957379</v>
      </c>
      <c r="S24" s="38">
        <v>8177708101</v>
      </c>
    </row>
    <row r="25" spans="1:19" x14ac:dyDescent="0.25">
      <c r="A25" s="2" t="str">
        <f>"Jan "&amp;RIGHT(A6,4)+1</f>
        <v>Jan 2025</v>
      </c>
      <c r="B25" s="36">
        <v>22705791</v>
      </c>
      <c r="C25" s="37">
        <v>42818683</v>
      </c>
      <c r="D25" s="37">
        <v>7946486620</v>
      </c>
      <c r="E25" s="36">
        <v>135</v>
      </c>
      <c r="F25" s="37">
        <v>378</v>
      </c>
      <c r="G25" s="37">
        <v>11078</v>
      </c>
      <c r="H25" s="36">
        <v>1</v>
      </c>
      <c r="I25" s="37">
        <v>2</v>
      </c>
      <c r="J25" s="37">
        <v>92540</v>
      </c>
      <c r="K25" s="36">
        <v>61492</v>
      </c>
      <c r="L25" s="37">
        <v>112224</v>
      </c>
      <c r="M25" s="37">
        <v>15668571</v>
      </c>
      <c r="N25" s="36" t="s">
        <v>422</v>
      </c>
      <c r="O25" s="37" t="s">
        <v>422</v>
      </c>
      <c r="P25" s="37">
        <v>45554</v>
      </c>
      <c r="Q25" s="36">
        <v>22705926</v>
      </c>
      <c r="R25" s="37">
        <v>42819061</v>
      </c>
      <c r="S25" s="38">
        <v>7962304363</v>
      </c>
    </row>
    <row r="26" spans="1:19" x14ac:dyDescent="0.25">
      <c r="A26" s="2" t="str">
        <f>"Feb "&amp;RIGHT(A6,4)+1</f>
        <v>Feb 2025</v>
      </c>
      <c r="B26" s="36">
        <v>22598460</v>
      </c>
      <c r="C26" s="37">
        <v>42177333</v>
      </c>
      <c r="D26" s="37">
        <v>7898146864</v>
      </c>
      <c r="E26" s="36">
        <v>1872</v>
      </c>
      <c r="F26" s="37">
        <v>3190</v>
      </c>
      <c r="G26" s="37">
        <v>-11342610</v>
      </c>
      <c r="H26" s="36">
        <v>3685</v>
      </c>
      <c r="I26" s="37">
        <v>5822</v>
      </c>
      <c r="J26" s="37">
        <v>769945</v>
      </c>
      <c r="K26" s="36">
        <v>92564</v>
      </c>
      <c r="L26" s="37">
        <v>162177</v>
      </c>
      <c r="M26" s="37">
        <v>19585992</v>
      </c>
      <c r="N26" s="36" t="s">
        <v>422</v>
      </c>
      <c r="O26" s="37" t="s">
        <v>422</v>
      </c>
      <c r="P26" s="37">
        <v>61527</v>
      </c>
      <c r="Q26" s="36">
        <v>22600332</v>
      </c>
      <c r="R26" s="37">
        <v>42180523</v>
      </c>
      <c r="S26" s="38">
        <v>7907221718</v>
      </c>
    </row>
    <row r="27" spans="1:19" x14ac:dyDescent="0.25">
      <c r="A27" s="2" t="str">
        <f>"Mar "&amp;RIGHT(A6,4)+1</f>
        <v>Mar 2025</v>
      </c>
      <c r="B27" s="36">
        <v>22627360</v>
      </c>
      <c r="C27" s="37">
        <v>42177094</v>
      </c>
      <c r="D27" s="37">
        <v>7945050478</v>
      </c>
      <c r="E27" s="36">
        <v>6596</v>
      </c>
      <c r="F27" s="37">
        <v>16761</v>
      </c>
      <c r="G27" s="37">
        <v>-13028467</v>
      </c>
      <c r="H27" s="36">
        <v>3427</v>
      </c>
      <c r="I27" s="37">
        <v>11622</v>
      </c>
      <c r="J27" s="37">
        <v>689398</v>
      </c>
      <c r="K27" s="36">
        <v>12386</v>
      </c>
      <c r="L27" s="37">
        <v>25319</v>
      </c>
      <c r="M27" s="37">
        <v>4220571</v>
      </c>
      <c r="N27" s="36" t="s">
        <v>422</v>
      </c>
      <c r="O27" s="37" t="s">
        <v>422</v>
      </c>
      <c r="P27" s="37">
        <v>111173</v>
      </c>
      <c r="Q27" s="36">
        <v>22633956</v>
      </c>
      <c r="R27" s="37">
        <v>42193855</v>
      </c>
      <c r="S27" s="38">
        <v>7937043153</v>
      </c>
    </row>
    <row r="28" spans="1:19" x14ac:dyDescent="0.25">
      <c r="A28" s="2" t="str">
        <f>"Apr "&amp;RIGHT(A6,4)+1</f>
        <v>Apr 2025</v>
      </c>
      <c r="B28" s="36">
        <v>22531009</v>
      </c>
      <c r="C28" s="37">
        <v>42353144</v>
      </c>
      <c r="D28" s="37">
        <v>7924707945</v>
      </c>
      <c r="E28" s="36">
        <v>3</v>
      </c>
      <c r="F28" s="37">
        <v>5</v>
      </c>
      <c r="G28" s="37">
        <v>-13157309</v>
      </c>
      <c r="H28" s="36">
        <v>544</v>
      </c>
      <c r="I28" s="37">
        <v>544</v>
      </c>
      <c r="J28" s="37">
        <v>0</v>
      </c>
      <c r="K28" s="36">
        <v>8201</v>
      </c>
      <c r="L28" s="37">
        <v>16071</v>
      </c>
      <c r="M28" s="37">
        <v>2473571</v>
      </c>
      <c r="N28" s="36" t="s">
        <v>422</v>
      </c>
      <c r="O28" s="37" t="s">
        <v>422</v>
      </c>
      <c r="P28" s="37">
        <v>73371</v>
      </c>
      <c r="Q28" s="36">
        <v>22531012</v>
      </c>
      <c r="R28" s="37">
        <v>42353149</v>
      </c>
      <c r="S28" s="38">
        <v>7914097578</v>
      </c>
    </row>
    <row r="29" spans="1:19" x14ac:dyDescent="0.25">
      <c r="A29" s="2" t="str">
        <f>"May "&amp;RIGHT(A6,4)+1</f>
        <v>May 2025</v>
      </c>
      <c r="B29" s="36">
        <v>22490693</v>
      </c>
      <c r="C29" s="37">
        <v>42243777</v>
      </c>
      <c r="D29" s="37">
        <v>7870923375</v>
      </c>
      <c r="E29" s="36">
        <v>1715</v>
      </c>
      <c r="F29" s="37">
        <v>4524</v>
      </c>
      <c r="G29" s="37">
        <v>-13150913</v>
      </c>
      <c r="H29" s="36">
        <v>1</v>
      </c>
      <c r="I29" s="37">
        <v>1</v>
      </c>
      <c r="J29" s="37">
        <v>1468</v>
      </c>
      <c r="K29" s="36">
        <v>17061</v>
      </c>
      <c r="L29" s="37">
        <v>40873</v>
      </c>
      <c r="M29" s="37">
        <v>13590652</v>
      </c>
      <c r="N29" s="36" t="s">
        <v>422</v>
      </c>
      <c r="O29" s="37" t="s">
        <v>422</v>
      </c>
      <c r="P29" s="37">
        <v>53578</v>
      </c>
      <c r="Q29" s="36">
        <v>22492408</v>
      </c>
      <c r="R29" s="37">
        <v>42248301</v>
      </c>
      <c r="S29" s="38">
        <v>7871418160</v>
      </c>
    </row>
    <row r="30" spans="1:19" x14ac:dyDescent="0.25">
      <c r="A30" s="2" t="str">
        <f>"Jun "&amp;RIGHT(A6,4)+1</f>
        <v>Jun 2025</v>
      </c>
      <c r="B30" s="36">
        <v>22379145</v>
      </c>
      <c r="C30" s="37">
        <v>42066689</v>
      </c>
      <c r="D30" s="37">
        <v>7798392098</v>
      </c>
      <c r="E30" s="36">
        <v>1057</v>
      </c>
      <c r="F30" s="37">
        <v>2597</v>
      </c>
      <c r="G30" s="37">
        <v>-12798893</v>
      </c>
      <c r="H30" s="36">
        <v>2</v>
      </c>
      <c r="I30" s="37">
        <v>6</v>
      </c>
      <c r="J30" s="37">
        <v>3860</v>
      </c>
      <c r="K30" s="36">
        <v>14074</v>
      </c>
      <c r="L30" s="37">
        <v>33525</v>
      </c>
      <c r="M30" s="37">
        <v>4876586</v>
      </c>
      <c r="N30" s="36" t="s">
        <v>422</v>
      </c>
      <c r="O30" s="37" t="s">
        <v>422</v>
      </c>
      <c r="P30" s="37">
        <v>55289</v>
      </c>
      <c r="Q30" s="36">
        <v>22380202</v>
      </c>
      <c r="R30" s="37">
        <v>42069286</v>
      </c>
      <c r="S30" s="38">
        <v>7790528940</v>
      </c>
    </row>
    <row r="31" spans="1:19" x14ac:dyDescent="0.25">
      <c r="A31" s="2" t="str">
        <f>"Jul "&amp;RIGHT(A6,4)+1</f>
        <v>Jul 2025</v>
      </c>
      <c r="B31" s="36">
        <v>22342028.6668</v>
      </c>
      <c r="C31" s="37">
        <v>41997630.437899999</v>
      </c>
      <c r="D31" s="37">
        <v>7828782829.5341997</v>
      </c>
      <c r="E31" s="36">
        <v>1</v>
      </c>
      <c r="F31" s="37">
        <v>3</v>
      </c>
      <c r="G31" s="37">
        <v>-13698267</v>
      </c>
      <c r="H31" s="36">
        <v>0</v>
      </c>
      <c r="I31" s="37">
        <v>0</v>
      </c>
      <c r="J31" s="37">
        <v>0</v>
      </c>
      <c r="K31" s="36">
        <v>8560</v>
      </c>
      <c r="L31" s="37">
        <v>19999</v>
      </c>
      <c r="M31" s="37">
        <v>2930304</v>
      </c>
      <c r="N31" s="36" t="s">
        <v>422</v>
      </c>
      <c r="O31" s="37" t="s">
        <v>422</v>
      </c>
      <c r="P31" s="37">
        <v>48246</v>
      </c>
      <c r="Q31" s="36">
        <v>22342029.6668</v>
      </c>
      <c r="R31" s="37">
        <v>41997633.437899999</v>
      </c>
      <c r="S31" s="38">
        <v>7818063112.5341997</v>
      </c>
    </row>
    <row r="32" spans="1:19" x14ac:dyDescent="0.25">
      <c r="A32" s="2" t="str">
        <f>"Aug "&amp;RIGHT(A6,4)+1</f>
        <v>Aug 2025</v>
      </c>
      <c r="B32" s="36">
        <v>22238617.470100001</v>
      </c>
      <c r="C32" s="37">
        <v>41809473.145300001</v>
      </c>
      <c r="D32" s="37">
        <v>7792732419.0148001</v>
      </c>
      <c r="E32" s="36">
        <v>3988</v>
      </c>
      <c r="F32" s="37">
        <v>10526</v>
      </c>
      <c r="G32" s="37">
        <v>1272277</v>
      </c>
      <c r="H32" s="36">
        <v>1240</v>
      </c>
      <c r="I32" s="37">
        <v>3585</v>
      </c>
      <c r="J32" s="37">
        <v>436454</v>
      </c>
      <c r="K32" s="36">
        <v>13557</v>
      </c>
      <c r="L32" s="37">
        <v>34786</v>
      </c>
      <c r="M32" s="37">
        <v>4591684</v>
      </c>
      <c r="N32" s="36" t="s">
        <v>422</v>
      </c>
      <c r="O32" s="37" t="s">
        <v>422</v>
      </c>
      <c r="P32" s="37">
        <v>46660</v>
      </c>
      <c r="Q32" s="36">
        <v>22242605.470100001</v>
      </c>
      <c r="R32" s="37">
        <v>41819999.145300001</v>
      </c>
      <c r="S32" s="38">
        <v>7799079494.0148001</v>
      </c>
    </row>
    <row r="33" spans="1:19" x14ac:dyDescent="0.25">
      <c r="A33" s="2" t="str">
        <f>"Sep "&amp;RIGHT(A6,4)+1</f>
        <v>Sep 2025</v>
      </c>
      <c r="B33" s="47">
        <v>22158138.1349</v>
      </c>
      <c r="C33" s="48">
        <v>41614673.536600001</v>
      </c>
      <c r="D33" s="37">
        <v>7591216744.1279001</v>
      </c>
      <c r="E33" s="36">
        <v>126</v>
      </c>
      <c r="F33" s="37">
        <v>227</v>
      </c>
      <c r="G33" s="37">
        <v>58165</v>
      </c>
      <c r="H33" s="36">
        <v>3</v>
      </c>
      <c r="I33" s="37">
        <v>9</v>
      </c>
      <c r="J33" s="37">
        <v>937</v>
      </c>
      <c r="K33" s="36">
        <v>14659</v>
      </c>
      <c r="L33" s="37">
        <v>36259</v>
      </c>
      <c r="M33" s="37">
        <v>12405077</v>
      </c>
      <c r="N33" s="36" t="s">
        <v>422</v>
      </c>
      <c r="O33" s="37" t="s">
        <v>422</v>
      </c>
      <c r="P33" s="37">
        <v>0</v>
      </c>
      <c r="Q33" s="36">
        <v>22158264.1349</v>
      </c>
      <c r="R33" s="37">
        <v>41614900.536600001</v>
      </c>
      <c r="S33" s="39">
        <v>7603680923.1279001</v>
      </c>
    </row>
    <row r="34" spans="1:19" s="42" customFormat="1" ht="13" x14ac:dyDescent="0.3">
      <c r="A34" s="40" t="s">
        <v>55</v>
      </c>
      <c r="B34" s="49">
        <v>22524730.772700001</v>
      </c>
      <c r="C34" s="51">
        <v>42248414.676700003</v>
      </c>
      <c r="D34" s="41">
        <v>95097779300.676895</v>
      </c>
      <c r="E34" s="41">
        <v>52916.333299999998</v>
      </c>
      <c r="F34" s="41">
        <v>128565.6667</v>
      </c>
      <c r="G34" s="41">
        <v>226904349</v>
      </c>
      <c r="H34" s="41">
        <v>54042.5</v>
      </c>
      <c r="I34" s="41">
        <v>108907.5833</v>
      </c>
      <c r="J34" s="41">
        <v>111502332</v>
      </c>
      <c r="K34" s="41">
        <v>51117.333299999998</v>
      </c>
      <c r="L34" s="41">
        <v>104398.4167</v>
      </c>
      <c r="M34" s="41">
        <v>210677616</v>
      </c>
      <c r="N34" s="41" t="s">
        <v>422</v>
      </c>
      <c r="O34" s="41" t="s">
        <v>422</v>
      </c>
      <c r="P34" s="41">
        <v>723577</v>
      </c>
      <c r="Q34" s="41">
        <v>22577647.105999999</v>
      </c>
      <c r="R34" s="41">
        <v>42376980.3433</v>
      </c>
      <c r="S34" s="41">
        <v>95647587174.676895</v>
      </c>
    </row>
    <row r="35" spans="1:19" s="42" customFormat="1" ht="13" x14ac:dyDescent="0.3">
      <c r="A35" s="14" t="str">
        <f>"Total "&amp;MID(A20,7,LEN(A20)-13)&amp;" Months"</f>
        <v>Total 12 Months</v>
      </c>
      <c r="B35" s="43">
        <v>22524730.772700001</v>
      </c>
      <c r="C35" s="52">
        <v>42248414.676700003</v>
      </c>
      <c r="D35" s="43">
        <v>95097779300.676895</v>
      </c>
      <c r="E35" s="43">
        <v>52916.333299999998</v>
      </c>
      <c r="F35" s="43">
        <v>128565.6667</v>
      </c>
      <c r="G35" s="43">
        <v>226904349</v>
      </c>
      <c r="H35" s="43">
        <v>54042.5</v>
      </c>
      <c r="I35" s="43">
        <v>108907.5833</v>
      </c>
      <c r="J35" s="43">
        <v>111502332</v>
      </c>
      <c r="K35" s="43">
        <v>51117.333299999998</v>
      </c>
      <c r="L35" s="43">
        <v>104398.4167</v>
      </c>
      <c r="M35" s="43">
        <v>210677616</v>
      </c>
      <c r="N35" s="43" t="s">
        <v>422</v>
      </c>
      <c r="O35" s="43" t="s">
        <v>422</v>
      </c>
      <c r="P35" s="43">
        <v>723577</v>
      </c>
      <c r="Q35" s="43">
        <v>22577647.105999999</v>
      </c>
      <c r="R35" s="43">
        <v>42376980.3433</v>
      </c>
      <c r="S35" s="43">
        <v>95647587174.676895</v>
      </c>
    </row>
    <row r="36" spans="1:19" ht="13" x14ac:dyDescent="0.25">
      <c r="C36" s="50"/>
    </row>
    <row r="37" spans="1:19" ht="13" x14ac:dyDescent="0.25">
      <c r="A37" s="1" t="s">
        <v>350</v>
      </c>
      <c r="C37" s="50"/>
    </row>
    <row r="38" spans="1:19" x14ac:dyDescent="0.25">
      <c r="A38" s="103" t="s">
        <v>357</v>
      </c>
      <c r="B38" s="104"/>
      <c r="C38" s="104"/>
      <c r="D38" s="104"/>
      <c r="E38" s="104"/>
      <c r="F38" s="104"/>
      <c r="G38" s="104"/>
      <c r="H38" s="104"/>
      <c r="I38" s="104"/>
      <c r="J38" s="104"/>
      <c r="K38" s="104"/>
      <c r="L38" s="104"/>
      <c r="M38" s="104"/>
      <c r="N38" s="104"/>
      <c r="O38" s="104"/>
      <c r="P38" s="104"/>
      <c r="Q38" s="104"/>
      <c r="R38" s="104"/>
      <c r="S38" s="104"/>
    </row>
    <row r="39" spans="1:19" x14ac:dyDescent="0.25">
      <c r="A39" s="103"/>
      <c r="B39" s="104"/>
      <c r="C39" s="104"/>
      <c r="D39" s="104"/>
      <c r="E39" s="104"/>
      <c r="F39" s="104"/>
      <c r="G39" s="104"/>
      <c r="H39" s="104"/>
      <c r="I39" s="104"/>
      <c r="J39" s="104"/>
      <c r="K39" s="104"/>
      <c r="L39" s="104"/>
      <c r="M39" s="104"/>
      <c r="N39" s="104"/>
      <c r="O39" s="104"/>
      <c r="P39" s="104"/>
      <c r="Q39" s="104"/>
      <c r="R39" s="104"/>
      <c r="S39" s="104"/>
    </row>
    <row r="40" spans="1:19" x14ac:dyDescent="0.25">
      <c r="A40" s="104"/>
      <c r="B40" s="104"/>
      <c r="C40" s="104"/>
      <c r="D40" s="104"/>
      <c r="E40" s="104"/>
      <c r="F40" s="104"/>
      <c r="G40" s="104"/>
      <c r="H40" s="104"/>
      <c r="I40" s="104"/>
      <c r="J40" s="104"/>
      <c r="K40" s="104"/>
      <c r="L40" s="104"/>
      <c r="M40" s="104"/>
      <c r="N40" s="104"/>
      <c r="O40" s="104"/>
      <c r="P40" s="104"/>
      <c r="Q40" s="104"/>
      <c r="R40" s="104"/>
      <c r="S40" s="104"/>
    </row>
    <row r="41" spans="1:19" ht="13" x14ac:dyDescent="0.25">
      <c r="C41" s="50"/>
    </row>
    <row r="51" spans="3:3" customFormat="1" x14ac:dyDescent="0.25">
      <c r="C51" s="26"/>
    </row>
    <row r="100" spans="1:10" x14ac:dyDescent="0.25">
      <c r="A100"/>
    </row>
    <row r="101" spans="1:10" x14ac:dyDescent="0.25">
      <c r="A101"/>
      <c r="B101" s="26"/>
      <c r="C101" s="26"/>
      <c r="E101" s="26"/>
      <c r="F101" s="26"/>
      <c r="G101" s="26"/>
      <c r="J101" s="26"/>
    </row>
    <row r="102" spans="1:10" x14ac:dyDescent="0.25">
      <c r="A102"/>
    </row>
    <row r="103" spans="1:10" x14ac:dyDescent="0.25">
      <c r="A103"/>
    </row>
    <row r="104" spans="1:10" x14ac:dyDescent="0.25">
      <c r="A104"/>
    </row>
    <row r="105" spans="1:10" x14ac:dyDescent="0.25">
      <c r="A105"/>
    </row>
    <row r="106" spans="1:10" x14ac:dyDescent="0.25">
      <c r="A106"/>
    </row>
    <row r="107" spans="1:10" x14ac:dyDescent="0.25">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sqref="A1:D1"/>
    </sheetView>
  </sheetViews>
  <sheetFormatPr defaultRowHeight="12.5" x14ac:dyDescent="0.25"/>
  <cols>
    <col min="1" max="1" width="15.7265625" customWidth="1"/>
    <col min="2" max="4" width="28.7265625" customWidth="1"/>
    <col min="5" max="5" width="12.26953125" customWidth="1"/>
    <col min="6" max="6" width="13.1796875" customWidth="1"/>
    <col min="7" max="7" width="11.453125" customWidth="1"/>
  </cols>
  <sheetData>
    <row r="1" spans="1:7" ht="12" customHeight="1" x14ac:dyDescent="0.3">
      <c r="A1" s="96" t="s">
        <v>427</v>
      </c>
      <c r="B1" s="97"/>
      <c r="C1" s="97"/>
      <c r="D1" s="97"/>
      <c r="E1" s="83">
        <v>46003</v>
      </c>
      <c r="F1" s="5"/>
      <c r="G1" s="5"/>
    </row>
    <row r="2" spans="1:7" ht="13" x14ac:dyDescent="0.25">
      <c r="A2" s="117" t="s">
        <v>377</v>
      </c>
      <c r="B2" s="118"/>
      <c r="C2" s="118"/>
      <c r="D2" s="118"/>
    </row>
    <row r="3" spans="1:7" ht="15" customHeight="1" x14ac:dyDescent="0.25">
      <c r="A3" s="92" t="s">
        <v>50</v>
      </c>
      <c r="B3" s="119" t="s">
        <v>378</v>
      </c>
      <c r="C3" s="120"/>
      <c r="D3" s="121"/>
    </row>
    <row r="4" spans="1:7" x14ac:dyDescent="0.25">
      <c r="A4" s="92"/>
      <c r="B4" s="122" t="s">
        <v>348</v>
      </c>
      <c r="C4" s="122"/>
      <c r="D4" s="123" t="s">
        <v>127</v>
      </c>
    </row>
    <row r="5" spans="1:7" ht="24" customHeight="1" x14ac:dyDescent="0.25">
      <c r="A5" s="93"/>
      <c r="B5" s="66" t="s">
        <v>59</v>
      </c>
      <c r="C5" s="66" t="s">
        <v>60</v>
      </c>
      <c r="D5" s="124"/>
    </row>
    <row r="6" spans="1:7" ht="12" customHeight="1" x14ac:dyDescent="0.25">
      <c r="A6" s="73" t="s">
        <v>423</v>
      </c>
      <c r="D6" s="67"/>
      <c r="E6" s="1"/>
      <c r="F6" s="1"/>
      <c r="G6" s="1"/>
    </row>
    <row r="7" spans="1:7" ht="12" customHeight="1" x14ac:dyDescent="0.25">
      <c r="A7" s="74" t="str">
        <f>"Oct "&amp;RIGHT(A6,4)-1</f>
        <v>Oct 2023</v>
      </c>
      <c r="B7" s="11">
        <v>97910</v>
      </c>
      <c r="C7" s="11">
        <v>104036</v>
      </c>
      <c r="D7" s="68">
        <v>71643766</v>
      </c>
    </row>
    <row r="8" spans="1:7" ht="12" customHeight="1" x14ac:dyDescent="0.25">
      <c r="A8" s="74" t="str">
        <f>"Nov "&amp;RIGHT(A6,4)-1</f>
        <v>Nov 2023</v>
      </c>
      <c r="B8" s="11">
        <v>1048216</v>
      </c>
      <c r="C8" s="11">
        <v>1133597</v>
      </c>
      <c r="D8" s="68">
        <v>165571506</v>
      </c>
      <c r="E8" s="11"/>
      <c r="F8" s="11"/>
      <c r="G8" s="11"/>
    </row>
    <row r="9" spans="1:7" ht="12" customHeight="1" x14ac:dyDescent="0.25">
      <c r="A9" s="74" t="str">
        <f>"Dec "&amp;RIGHT(A6,4)-1</f>
        <v>Dec 2023</v>
      </c>
      <c r="B9" s="11">
        <v>129482</v>
      </c>
      <c r="C9" s="11">
        <v>138734</v>
      </c>
      <c r="D9" s="68">
        <v>44873095</v>
      </c>
      <c r="E9" s="11"/>
      <c r="F9" s="11"/>
      <c r="G9" s="11"/>
    </row>
    <row r="10" spans="1:7" ht="12" customHeight="1" x14ac:dyDescent="0.25">
      <c r="A10" s="74" t="str">
        <f>"Jan "&amp;RIGHT(A6,4)</f>
        <v>Jan 2024</v>
      </c>
      <c r="B10" s="11">
        <v>210904</v>
      </c>
      <c r="C10" s="11">
        <v>259012</v>
      </c>
      <c r="D10" s="68">
        <v>36408550</v>
      </c>
      <c r="E10" s="11"/>
      <c r="F10" s="11"/>
      <c r="G10" s="11"/>
    </row>
    <row r="11" spans="1:7" ht="12" customHeight="1" x14ac:dyDescent="0.25">
      <c r="A11" s="74" t="str">
        <f>"Feb "&amp;RIGHT(A6,4)</f>
        <v>Feb 2024</v>
      </c>
      <c r="B11" s="11">
        <v>10790</v>
      </c>
      <c r="C11" s="11">
        <v>11469</v>
      </c>
      <c r="D11" s="68">
        <v>1856830</v>
      </c>
      <c r="E11" s="11"/>
      <c r="F11" s="11"/>
      <c r="G11" s="11"/>
    </row>
    <row r="12" spans="1:7" ht="12" customHeight="1" x14ac:dyDescent="0.25">
      <c r="A12" s="74" t="str">
        <f>"Mar "&amp;RIGHT(A6,4)</f>
        <v>Mar 2024</v>
      </c>
      <c r="B12" s="11">
        <v>53244</v>
      </c>
      <c r="C12" s="11">
        <v>54243</v>
      </c>
      <c r="D12" s="68">
        <v>18675052</v>
      </c>
      <c r="E12" s="11"/>
      <c r="F12" s="11"/>
      <c r="G12" s="11"/>
    </row>
    <row r="13" spans="1:7" ht="12" customHeight="1" x14ac:dyDescent="0.25">
      <c r="A13" s="74" t="str">
        <f>"Apr "&amp;RIGHT(A6,4)</f>
        <v>Apr 2024</v>
      </c>
      <c r="B13" s="11">
        <v>2343</v>
      </c>
      <c r="C13" s="11">
        <v>2725</v>
      </c>
      <c r="D13" s="68">
        <v>418557</v>
      </c>
      <c r="E13" s="11"/>
      <c r="F13" s="11"/>
      <c r="G13" s="11"/>
    </row>
    <row r="14" spans="1:7" ht="12" customHeight="1" x14ac:dyDescent="0.25">
      <c r="A14" s="74" t="str">
        <f>"May "&amp;RIGHT(A6,4)</f>
        <v>May 2024</v>
      </c>
      <c r="B14" s="11">
        <v>326</v>
      </c>
      <c r="C14" s="11">
        <v>409</v>
      </c>
      <c r="D14" s="68">
        <v>154743</v>
      </c>
      <c r="E14" s="11"/>
      <c r="F14" s="11"/>
      <c r="G14" s="11"/>
    </row>
    <row r="15" spans="1:7" ht="12" customHeight="1" x14ac:dyDescent="0.25">
      <c r="A15" s="74" t="str">
        <f>"Jun "&amp;RIGHT(A6,4)</f>
        <v>Jun 2024</v>
      </c>
      <c r="B15" s="11">
        <v>59</v>
      </c>
      <c r="C15" s="11">
        <v>76</v>
      </c>
      <c r="D15" s="68">
        <v>58219</v>
      </c>
      <c r="E15" s="11"/>
      <c r="F15" s="11"/>
      <c r="G15" s="11"/>
    </row>
    <row r="16" spans="1:7" ht="12" customHeight="1" x14ac:dyDescent="0.25">
      <c r="A16" s="74" t="str">
        <f>"Jul "&amp;RIGHT(A6,4)</f>
        <v>Jul 2024</v>
      </c>
      <c r="B16" s="11">
        <v>429996</v>
      </c>
      <c r="C16" s="11">
        <v>709493</v>
      </c>
      <c r="D16" s="68">
        <v>143148</v>
      </c>
      <c r="E16" s="11"/>
      <c r="F16" s="11"/>
      <c r="G16" s="11"/>
    </row>
    <row r="17" spans="1:7" ht="12" customHeight="1" x14ac:dyDescent="0.25">
      <c r="A17" s="74" t="str">
        <f>"Aug "&amp;RIGHT(A6,4)</f>
        <v>Aug 2024</v>
      </c>
      <c r="B17" s="11">
        <v>36699</v>
      </c>
      <c r="C17" s="11">
        <v>39982</v>
      </c>
      <c r="D17" s="68">
        <v>19182126</v>
      </c>
      <c r="E17" s="11"/>
      <c r="F17" s="11"/>
      <c r="G17" s="11"/>
    </row>
    <row r="18" spans="1:7" ht="12" customHeight="1" x14ac:dyDescent="0.25">
      <c r="A18" s="74" t="str">
        <f>"Sep "&amp;RIGHT(A6,4)</f>
        <v>Sep 2024</v>
      </c>
      <c r="B18" s="11">
        <v>23266</v>
      </c>
      <c r="C18" s="11">
        <v>26740</v>
      </c>
      <c r="D18" s="68">
        <v>2602395</v>
      </c>
      <c r="E18" s="11"/>
      <c r="F18" s="11"/>
      <c r="G18" s="11"/>
    </row>
    <row r="19" spans="1:7" ht="12" customHeight="1" x14ac:dyDescent="0.25">
      <c r="A19" s="40" t="s">
        <v>55</v>
      </c>
      <c r="B19" s="13" t="s">
        <v>422</v>
      </c>
      <c r="C19" s="13" t="s">
        <v>422</v>
      </c>
      <c r="D19" s="69">
        <v>361587987</v>
      </c>
      <c r="E19" s="11"/>
      <c r="F19" s="11"/>
      <c r="G19" s="11"/>
    </row>
    <row r="20" spans="1:7" ht="12" customHeight="1" x14ac:dyDescent="0.25">
      <c r="A20" s="75" t="s">
        <v>424</v>
      </c>
      <c r="B20" s="15" t="s">
        <v>422</v>
      </c>
      <c r="C20" s="15" t="s">
        <v>422</v>
      </c>
      <c r="D20" s="70">
        <v>361587987</v>
      </c>
      <c r="E20" s="71"/>
      <c r="F20" s="71"/>
      <c r="G20" s="71"/>
    </row>
    <row r="21" spans="1:7" ht="12" customHeight="1" x14ac:dyDescent="0.25">
      <c r="A21" s="73" t="str">
        <f>"FY "&amp;RIGHT(A6,4)+1</f>
        <v>FY 2025</v>
      </c>
      <c r="B21" s="11"/>
      <c r="C21" s="11"/>
      <c r="D21" s="68"/>
      <c r="E21" s="71"/>
      <c r="F21" s="71"/>
      <c r="G21" s="71"/>
    </row>
    <row r="22" spans="1:7" ht="12" customHeight="1" x14ac:dyDescent="0.25">
      <c r="A22" s="74" t="str">
        <f>"Oct "&amp;RIGHT(A6,4)</f>
        <v>Oct 2024</v>
      </c>
      <c r="B22" s="11">
        <v>8374</v>
      </c>
      <c r="C22" s="11">
        <v>12371</v>
      </c>
      <c r="D22" s="68">
        <v>21999</v>
      </c>
      <c r="E22" s="11"/>
      <c r="F22" s="11"/>
      <c r="G22" s="11"/>
    </row>
    <row r="23" spans="1:7" ht="12" customHeight="1" x14ac:dyDescent="0.25">
      <c r="A23" s="74" t="str">
        <f>"Nov "&amp;RIGHT(A6,4)</f>
        <v>Nov 2024</v>
      </c>
      <c r="B23" s="11">
        <v>6099</v>
      </c>
      <c r="C23" s="11">
        <v>8196</v>
      </c>
      <c r="D23" s="68">
        <v>150</v>
      </c>
      <c r="E23" s="11"/>
      <c r="F23" s="11"/>
      <c r="G23" s="11"/>
    </row>
    <row r="24" spans="1:7" ht="12" customHeight="1" x14ac:dyDescent="0.25">
      <c r="A24" s="74" t="str">
        <f>"Dec "&amp;RIGHT(A6,4)</f>
        <v>Dec 2024</v>
      </c>
      <c r="B24" s="11">
        <v>2813</v>
      </c>
      <c r="C24" s="11">
        <v>5364</v>
      </c>
      <c r="D24" s="68">
        <v>2500</v>
      </c>
      <c r="E24" s="11"/>
      <c r="F24" s="11"/>
      <c r="G24" s="11"/>
    </row>
    <row r="25" spans="1:7" ht="12" customHeight="1" x14ac:dyDescent="0.25">
      <c r="A25" s="74" t="str">
        <f>"Jan "&amp;RIGHT(A6,4)+1</f>
        <v>Jan 2025</v>
      </c>
      <c r="B25" s="11">
        <v>1008</v>
      </c>
      <c r="C25" s="11">
        <v>3773</v>
      </c>
      <c r="D25" s="68">
        <v>9089</v>
      </c>
      <c r="E25" s="11"/>
      <c r="F25" s="11"/>
      <c r="G25" s="11"/>
    </row>
    <row r="26" spans="1:7" ht="12" customHeight="1" x14ac:dyDescent="0.25">
      <c r="A26" s="74" t="str">
        <f>"Feb "&amp;RIGHT(A6,4)+1</f>
        <v>Feb 2025</v>
      </c>
      <c r="B26" s="11">
        <v>1115</v>
      </c>
      <c r="C26" s="11">
        <v>3344</v>
      </c>
      <c r="D26" s="68">
        <v>3325</v>
      </c>
      <c r="E26" s="11"/>
      <c r="F26" s="11"/>
      <c r="G26" s="11"/>
    </row>
    <row r="27" spans="1:7" ht="12" customHeight="1" x14ac:dyDescent="0.25">
      <c r="A27" s="74" t="str">
        <f>"Mar "&amp;RIGHT(A6,4)+1</f>
        <v>Mar 2025</v>
      </c>
      <c r="B27" s="11">
        <v>1017</v>
      </c>
      <c r="C27" s="11">
        <v>2906</v>
      </c>
      <c r="D27" s="68">
        <v>7000</v>
      </c>
      <c r="E27" s="11"/>
      <c r="F27" s="11"/>
      <c r="G27" s="11"/>
    </row>
    <row r="28" spans="1:7" ht="12" customHeight="1" x14ac:dyDescent="0.25">
      <c r="A28" s="74" t="str">
        <f>"Apr "&amp;RIGHT(A6,4)+1</f>
        <v>Apr 2025</v>
      </c>
      <c r="B28" s="11">
        <v>1085</v>
      </c>
      <c r="C28" s="11">
        <v>3897</v>
      </c>
      <c r="D28" s="68">
        <v>1779535</v>
      </c>
      <c r="E28" s="11"/>
      <c r="F28" s="11"/>
      <c r="G28" s="11"/>
    </row>
    <row r="29" spans="1:7" ht="12" customHeight="1" x14ac:dyDescent="0.25">
      <c r="A29" s="74" t="str">
        <f>"May "&amp;RIGHT(A6,4)+1</f>
        <v>May 2025</v>
      </c>
      <c r="B29" s="11">
        <v>1246</v>
      </c>
      <c r="C29" s="11">
        <v>4404</v>
      </c>
      <c r="D29" s="68">
        <v>6628</v>
      </c>
      <c r="E29" s="11"/>
      <c r="F29" s="11"/>
      <c r="G29" s="11"/>
    </row>
    <row r="30" spans="1:7" ht="12" customHeight="1" x14ac:dyDescent="0.25">
      <c r="A30" s="74" t="str">
        <f>"Jun "&amp;RIGHT(A6,4)+1</f>
        <v>Jun 2025</v>
      </c>
      <c r="B30" s="11">
        <v>1143</v>
      </c>
      <c r="C30" s="11">
        <v>4387</v>
      </c>
      <c r="D30" s="68">
        <v>11000</v>
      </c>
      <c r="E30" s="11"/>
      <c r="F30" s="11"/>
      <c r="G30" s="11"/>
    </row>
    <row r="31" spans="1:7" ht="12" customHeight="1" x14ac:dyDescent="0.25">
      <c r="A31" s="74" t="str">
        <f>"Jul "&amp;RIGHT(A6,4)+1</f>
        <v>Jul 2025</v>
      </c>
      <c r="B31" s="11">
        <v>1262</v>
      </c>
      <c r="C31" s="11">
        <v>4574</v>
      </c>
      <c r="D31" s="68">
        <v>4752</v>
      </c>
      <c r="E31" s="11"/>
      <c r="F31" s="11"/>
      <c r="G31" s="11"/>
    </row>
    <row r="32" spans="1:7" ht="12" customHeight="1" x14ac:dyDescent="0.25">
      <c r="A32" s="74" t="str">
        <f>"Aug "&amp;RIGHT(A6,4)+1</f>
        <v>Aug 2025</v>
      </c>
      <c r="B32" s="11">
        <v>1202</v>
      </c>
      <c r="C32" s="11">
        <v>4372</v>
      </c>
      <c r="D32" s="68">
        <v>5112</v>
      </c>
      <c r="E32" s="11"/>
      <c r="F32" s="11"/>
      <c r="G32" s="11"/>
    </row>
    <row r="33" spans="1:7" ht="12" customHeight="1" x14ac:dyDescent="0.25">
      <c r="A33" s="74" t="str">
        <f>"Sep "&amp;RIGHT(A6,4)+1</f>
        <v>Sep 2025</v>
      </c>
      <c r="B33" s="11">
        <v>1113</v>
      </c>
      <c r="C33" s="11">
        <v>4024</v>
      </c>
      <c r="D33" s="68">
        <v>239639</v>
      </c>
      <c r="E33" s="11"/>
      <c r="F33" s="11"/>
      <c r="G33" s="11"/>
    </row>
    <row r="34" spans="1:7" ht="12" customHeight="1" x14ac:dyDescent="0.25">
      <c r="A34" s="40" t="s">
        <v>55</v>
      </c>
      <c r="B34" s="13" t="s">
        <v>422</v>
      </c>
      <c r="C34" s="13" t="s">
        <v>422</v>
      </c>
      <c r="D34" s="69">
        <v>2090729</v>
      </c>
      <c r="E34" s="11"/>
      <c r="F34" s="11"/>
      <c r="G34" s="11"/>
    </row>
    <row r="35" spans="1:7" ht="12" customHeight="1" x14ac:dyDescent="0.25">
      <c r="A35" s="75" t="str">
        <f>"Total "&amp;MID(A20,7,LEN(A20)-13)&amp;" Months"</f>
        <v>Total 12 Months</v>
      </c>
      <c r="B35" s="15" t="s">
        <v>422</v>
      </c>
      <c r="C35" s="15" t="s">
        <v>422</v>
      </c>
      <c r="D35" s="70">
        <v>2090729</v>
      </c>
      <c r="E35" s="71"/>
      <c r="F35" s="71"/>
      <c r="G35" s="71"/>
    </row>
    <row r="36" spans="1:7" ht="118.9" customHeight="1" x14ac:dyDescent="0.25">
      <c r="A36" s="125" t="s">
        <v>382</v>
      </c>
      <c r="B36" s="125"/>
      <c r="C36" s="125"/>
      <c r="D36" s="126"/>
      <c r="E36" s="71"/>
      <c r="F36" s="71"/>
      <c r="G36" s="71"/>
    </row>
    <row r="37" spans="1:7" ht="12" customHeight="1" x14ac:dyDescent="0.25">
      <c r="A37" s="116"/>
      <c r="B37" s="116"/>
      <c r="C37" s="116"/>
      <c r="D37" s="116"/>
      <c r="E37" s="116"/>
      <c r="F37" s="116"/>
      <c r="G37" s="116"/>
    </row>
    <row r="38" spans="1:7" ht="13.15" customHeight="1" x14ac:dyDescent="0.25">
      <c r="A38" s="91"/>
      <c r="B38" s="91"/>
      <c r="C38" s="91"/>
      <c r="D38" s="91"/>
      <c r="E38" s="91"/>
      <c r="F38" s="91"/>
      <c r="G38" s="91"/>
    </row>
    <row r="39" spans="1:7" s="1" customFormat="1" ht="10" x14ac:dyDescent="0.2"/>
    <row r="101" spans="2:23" ht="14.5" x14ac:dyDescent="0.25">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3"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265625" defaultRowHeight="12.5" x14ac:dyDescent="0.25"/>
  <cols>
    <col min="1" max="1" width="10.7265625" style="1" customWidth="1"/>
    <col min="2" max="2" width="9.81640625" customWidth="1"/>
    <col min="3" max="3" width="9.7265625" bestFit="1" customWidth="1"/>
    <col min="4" max="4" width="13.7265625" bestFit="1" customWidth="1"/>
    <col min="5" max="5" width="12.1796875" bestFit="1" customWidth="1"/>
    <col min="6" max="6" width="12" bestFit="1" customWidth="1"/>
    <col min="7" max="7" width="13.453125" bestFit="1" customWidth="1"/>
    <col min="8" max="8" width="10.26953125" bestFit="1" customWidth="1"/>
    <col min="9" max="9" width="8.453125" bestFit="1" customWidth="1"/>
    <col min="10" max="10" width="12.54296875" bestFit="1" customWidth="1"/>
    <col min="11" max="12" width="12.1796875" bestFit="1" customWidth="1"/>
    <col min="13" max="13" width="9.81640625" customWidth="1"/>
    <col min="14" max="14" width="8.81640625" customWidth="1"/>
    <col min="15" max="15" width="10.7265625" customWidth="1"/>
    <col min="16" max="16" width="9.7265625" customWidth="1"/>
    <col min="17" max="17" width="8.81640625" customWidth="1"/>
    <col min="18" max="18" width="10.7265625" customWidth="1"/>
    <col min="19" max="19" width="10.1796875" customWidth="1"/>
    <col min="20" max="20" width="8.81640625" bestFit="1" customWidth="1"/>
    <col min="21" max="21" width="8.7265625" customWidth="1"/>
    <col min="22" max="22" width="10.26953125" bestFit="1" customWidth="1"/>
    <col min="23" max="23" width="9.81640625" bestFit="1" customWidth="1"/>
    <col min="24" max="24" width="15" customWidth="1"/>
    <col min="25" max="25" width="12.26953125" bestFit="1" customWidth="1"/>
    <col min="26" max="247" width="8.81640625" customWidth="1"/>
    <col min="248" max="248" width="10.453125" customWidth="1"/>
    <col min="249" max="249" width="0.54296875" customWidth="1"/>
    <col min="250" max="251" width="8.81640625" bestFit="1" customWidth="1"/>
    <col min="252" max="252" width="8.81640625" customWidth="1"/>
  </cols>
  <sheetData>
    <row r="1" spans="1:253" ht="13" x14ac:dyDescent="0.3">
      <c r="A1" s="96" t="s">
        <v>427</v>
      </c>
      <c r="B1" s="97"/>
      <c r="C1" s="97"/>
      <c r="D1" s="97"/>
      <c r="E1" s="97"/>
      <c r="F1" s="97"/>
      <c r="G1" s="97"/>
      <c r="H1" s="97"/>
      <c r="I1" s="97"/>
      <c r="J1" s="97"/>
      <c r="K1" s="97"/>
      <c r="L1" s="97"/>
      <c r="M1" s="97"/>
      <c r="N1" s="97"/>
      <c r="O1" s="97"/>
      <c r="P1" s="97"/>
      <c r="Q1" s="97"/>
      <c r="R1" s="97"/>
      <c r="S1" s="97"/>
      <c r="T1" s="97"/>
      <c r="U1" s="97"/>
      <c r="V1" s="83">
        <v>46003</v>
      </c>
    </row>
    <row r="2" spans="1:253" ht="13" x14ac:dyDescent="0.3">
      <c r="A2" s="96" t="s">
        <v>358</v>
      </c>
      <c r="B2" s="97"/>
      <c r="C2" s="97"/>
      <c r="D2" s="97"/>
      <c r="E2" s="97"/>
      <c r="F2" s="97"/>
      <c r="G2" s="97"/>
      <c r="H2" s="97"/>
      <c r="I2" s="97"/>
      <c r="J2" s="97"/>
      <c r="K2" s="97"/>
      <c r="L2" s="97"/>
      <c r="M2" s="97"/>
      <c r="N2" s="97"/>
      <c r="O2" s="97"/>
      <c r="P2" s="97"/>
      <c r="Q2" s="97"/>
      <c r="R2" s="97"/>
      <c r="S2" s="97"/>
      <c r="T2" s="97"/>
      <c r="U2" s="97"/>
    </row>
    <row r="3" spans="1:253" ht="29.5" customHeight="1" x14ac:dyDescent="0.25">
      <c r="A3" s="28" t="s">
        <v>341</v>
      </c>
      <c r="B3" s="135" t="s">
        <v>359</v>
      </c>
      <c r="C3" s="135"/>
      <c r="D3" s="135"/>
      <c r="E3" s="135"/>
      <c r="F3" s="135"/>
      <c r="G3" s="136"/>
      <c r="H3" s="132" t="s">
        <v>370</v>
      </c>
      <c r="I3" s="132"/>
      <c r="J3" s="132"/>
      <c r="K3" s="132"/>
      <c r="L3" s="133"/>
      <c r="M3" s="132" t="s">
        <v>360</v>
      </c>
      <c r="N3" s="132"/>
      <c r="O3" s="133"/>
      <c r="P3" s="132" t="s">
        <v>361</v>
      </c>
      <c r="Q3" s="132"/>
      <c r="R3" s="133"/>
      <c r="S3" s="132" t="s">
        <v>362</v>
      </c>
      <c r="T3" s="132"/>
      <c r="U3" s="137"/>
      <c r="V3" s="132" t="s">
        <v>347</v>
      </c>
      <c r="W3" s="132"/>
      <c r="X3" s="133"/>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5" customHeight="1" x14ac:dyDescent="0.25">
      <c r="A4" s="112" t="s">
        <v>50</v>
      </c>
      <c r="B4" s="129" t="s">
        <v>349</v>
      </c>
      <c r="C4" s="129"/>
      <c r="D4" s="134" t="s">
        <v>363</v>
      </c>
      <c r="E4" s="134"/>
      <c r="F4" s="134"/>
      <c r="G4" s="130" t="s">
        <v>145</v>
      </c>
      <c r="H4" s="129" t="s">
        <v>349</v>
      </c>
      <c r="I4" s="129"/>
      <c r="J4" s="134" t="s">
        <v>364</v>
      </c>
      <c r="K4" s="134"/>
      <c r="L4" s="130" t="s">
        <v>145</v>
      </c>
      <c r="M4" s="129" t="s">
        <v>349</v>
      </c>
      <c r="N4" s="129"/>
      <c r="O4" s="130" t="s">
        <v>145</v>
      </c>
      <c r="P4" s="129" t="s">
        <v>349</v>
      </c>
      <c r="Q4" s="129"/>
      <c r="R4" s="130" t="s">
        <v>145</v>
      </c>
      <c r="S4" s="129" t="s">
        <v>349</v>
      </c>
      <c r="T4" s="129"/>
      <c r="U4" s="130" t="s">
        <v>145</v>
      </c>
      <c r="V4" s="129" t="s">
        <v>349</v>
      </c>
      <c r="W4" s="129"/>
      <c r="X4" s="130" t="s">
        <v>145</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5">
      <c r="A5" s="113"/>
      <c r="B5" s="53" t="s">
        <v>365</v>
      </c>
      <c r="C5" s="54" t="s">
        <v>60</v>
      </c>
      <c r="D5" s="54" t="s">
        <v>154</v>
      </c>
      <c r="E5" s="54" t="s">
        <v>366</v>
      </c>
      <c r="F5" s="54" t="s">
        <v>367</v>
      </c>
      <c r="G5" s="131"/>
      <c r="H5" s="53" t="s">
        <v>365</v>
      </c>
      <c r="I5" s="54" t="s">
        <v>60</v>
      </c>
      <c r="J5" s="54" t="s">
        <v>154</v>
      </c>
      <c r="K5" s="54" t="s">
        <v>366</v>
      </c>
      <c r="L5" s="131"/>
      <c r="M5" s="53" t="s">
        <v>365</v>
      </c>
      <c r="N5" s="54" t="s">
        <v>60</v>
      </c>
      <c r="O5" s="131"/>
      <c r="P5" s="31" t="s">
        <v>365</v>
      </c>
      <c r="Q5" s="32" t="s">
        <v>60</v>
      </c>
      <c r="R5" s="131"/>
      <c r="S5" s="31" t="s">
        <v>365</v>
      </c>
      <c r="T5" s="32" t="s">
        <v>60</v>
      </c>
      <c r="U5" s="131"/>
      <c r="V5" s="53" t="s">
        <v>365</v>
      </c>
      <c r="W5" s="54" t="s">
        <v>60</v>
      </c>
      <c r="X5" s="131"/>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5">
      <c r="A6" s="63" t="s">
        <v>423</v>
      </c>
      <c r="B6" s="33" t="s">
        <v>341</v>
      </c>
      <c r="C6" s="55" t="s">
        <v>341</v>
      </c>
      <c r="D6" s="55"/>
      <c r="E6" s="55"/>
      <c r="F6" s="55"/>
      <c r="G6" s="35" t="s">
        <v>341</v>
      </c>
      <c r="H6" s="34"/>
      <c r="I6" s="34"/>
      <c r="J6" s="34"/>
      <c r="K6" s="34"/>
      <c r="L6" s="35"/>
      <c r="M6" s="34"/>
      <c r="N6" s="34"/>
      <c r="O6" s="35"/>
      <c r="P6" s="34"/>
      <c r="Q6" s="34"/>
      <c r="R6" s="35"/>
      <c r="S6" s="33"/>
      <c r="T6" s="55"/>
      <c r="U6" s="35"/>
      <c r="V6" s="34"/>
      <c r="W6" s="34"/>
      <c r="X6" s="35"/>
    </row>
    <row r="7" spans="1:253" x14ac:dyDescent="0.25">
      <c r="A7" s="64" t="str">
        <f>"Oct "&amp;RIGHT(A6,4)-1</f>
        <v>Oct 2023</v>
      </c>
      <c r="B7" s="36">
        <v>753114</v>
      </c>
      <c r="C7" s="37">
        <v>1312130</v>
      </c>
      <c r="D7" s="37">
        <v>207685860</v>
      </c>
      <c r="E7" s="37">
        <v>0</v>
      </c>
      <c r="F7" s="37" t="s">
        <v>422</v>
      </c>
      <c r="G7" s="38">
        <v>207685860</v>
      </c>
      <c r="H7" s="36">
        <v>0</v>
      </c>
      <c r="I7" s="37">
        <v>0</v>
      </c>
      <c r="J7" s="37">
        <v>0</v>
      </c>
      <c r="K7" s="37">
        <v>0</v>
      </c>
      <c r="L7" s="38">
        <v>0</v>
      </c>
      <c r="M7" s="37" t="s">
        <v>422</v>
      </c>
      <c r="N7" s="37" t="s">
        <v>422</v>
      </c>
      <c r="O7" s="38" t="s">
        <v>422</v>
      </c>
      <c r="P7" s="37" t="s">
        <v>422</v>
      </c>
      <c r="Q7" s="37" t="s">
        <v>422</v>
      </c>
      <c r="R7" s="38" t="s">
        <v>422</v>
      </c>
      <c r="S7" s="36">
        <v>3</v>
      </c>
      <c r="T7" s="37">
        <v>5</v>
      </c>
      <c r="U7" s="38">
        <v>403</v>
      </c>
      <c r="V7" s="37">
        <v>753117</v>
      </c>
      <c r="W7" s="37">
        <v>1312135</v>
      </c>
      <c r="X7" s="38">
        <v>207686263</v>
      </c>
    </row>
    <row r="8" spans="1:253" x14ac:dyDescent="0.25">
      <c r="A8" s="64" t="str">
        <f>"Nov "&amp;RIGHT(A6,4)-1</f>
        <v>Nov 2023</v>
      </c>
      <c r="B8" s="36">
        <v>755856</v>
      </c>
      <c r="C8" s="37">
        <v>1316183</v>
      </c>
      <c r="D8" s="37">
        <v>239008536</v>
      </c>
      <c r="E8" s="37">
        <v>0</v>
      </c>
      <c r="F8" s="37" t="s">
        <v>422</v>
      </c>
      <c r="G8" s="38">
        <v>239008536</v>
      </c>
      <c r="H8" s="36">
        <v>0</v>
      </c>
      <c r="I8" s="37">
        <v>0</v>
      </c>
      <c r="J8" s="37">
        <v>0</v>
      </c>
      <c r="K8" s="37">
        <v>0</v>
      </c>
      <c r="L8" s="38">
        <v>0</v>
      </c>
      <c r="M8" s="37" t="s">
        <v>422</v>
      </c>
      <c r="N8" s="37" t="s">
        <v>422</v>
      </c>
      <c r="O8" s="38" t="s">
        <v>422</v>
      </c>
      <c r="P8" s="37" t="s">
        <v>422</v>
      </c>
      <c r="Q8" s="37" t="s">
        <v>422</v>
      </c>
      <c r="R8" s="38" t="s">
        <v>422</v>
      </c>
      <c r="S8" s="36">
        <v>1</v>
      </c>
      <c r="T8" s="37">
        <v>3</v>
      </c>
      <c r="U8" s="38">
        <v>524</v>
      </c>
      <c r="V8" s="37">
        <v>755857</v>
      </c>
      <c r="W8" s="37">
        <v>1316186</v>
      </c>
      <c r="X8" s="38">
        <v>239009060</v>
      </c>
    </row>
    <row r="9" spans="1:253" x14ac:dyDescent="0.25">
      <c r="A9" s="64" t="str">
        <f>"Dec "&amp;RIGHT(A6,4)-1</f>
        <v>Dec 2023</v>
      </c>
      <c r="B9" s="36">
        <v>753317</v>
      </c>
      <c r="C9" s="37">
        <v>1309280</v>
      </c>
      <c r="D9" s="37">
        <v>243391346</v>
      </c>
      <c r="E9" s="37">
        <v>0</v>
      </c>
      <c r="F9" s="37" t="s">
        <v>422</v>
      </c>
      <c r="G9" s="38">
        <v>243391346</v>
      </c>
      <c r="H9" s="36">
        <v>0</v>
      </c>
      <c r="I9" s="37">
        <v>0</v>
      </c>
      <c r="J9" s="37">
        <v>0</v>
      </c>
      <c r="K9" s="37">
        <v>0</v>
      </c>
      <c r="L9" s="38">
        <v>0</v>
      </c>
      <c r="M9" s="37" t="s">
        <v>422</v>
      </c>
      <c r="N9" s="37" t="s">
        <v>422</v>
      </c>
      <c r="O9" s="38" t="s">
        <v>422</v>
      </c>
      <c r="P9" s="37" t="s">
        <v>422</v>
      </c>
      <c r="Q9" s="37" t="s">
        <v>422</v>
      </c>
      <c r="R9" s="38" t="s">
        <v>422</v>
      </c>
      <c r="S9" s="36">
        <v>0</v>
      </c>
      <c r="T9" s="37">
        <v>0</v>
      </c>
      <c r="U9" s="38">
        <v>0</v>
      </c>
      <c r="V9" s="37">
        <v>753317</v>
      </c>
      <c r="W9" s="37">
        <v>1309280</v>
      </c>
      <c r="X9" s="38">
        <v>243391346</v>
      </c>
    </row>
    <row r="10" spans="1:253" x14ac:dyDescent="0.25">
      <c r="A10" s="64" t="str">
        <f>"Jan "&amp;RIGHT(A6,4)</f>
        <v>Jan 2024</v>
      </c>
      <c r="B10" s="36">
        <v>748463</v>
      </c>
      <c r="C10" s="37">
        <v>1298330</v>
      </c>
      <c r="D10" s="37">
        <v>239690822</v>
      </c>
      <c r="E10" s="37">
        <v>0</v>
      </c>
      <c r="F10" s="37" t="s">
        <v>422</v>
      </c>
      <c r="G10" s="38">
        <v>239690822</v>
      </c>
      <c r="H10" s="36">
        <v>0</v>
      </c>
      <c r="I10" s="37">
        <v>0</v>
      </c>
      <c r="J10" s="37">
        <v>0</v>
      </c>
      <c r="K10" s="37">
        <v>0</v>
      </c>
      <c r="L10" s="38">
        <v>0</v>
      </c>
      <c r="M10" s="37" t="s">
        <v>422</v>
      </c>
      <c r="N10" s="37" t="s">
        <v>422</v>
      </c>
      <c r="O10" s="38" t="s">
        <v>422</v>
      </c>
      <c r="P10" s="37" t="s">
        <v>422</v>
      </c>
      <c r="Q10" s="37" t="s">
        <v>422</v>
      </c>
      <c r="R10" s="38" t="s">
        <v>422</v>
      </c>
      <c r="S10" s="36">
        <v>1</v>
      </c>
      <c r="T10" s="37">
        <v>2</v>
      </c>
      <c r="U10" s="38">
        <v>293</v>
      </c>
      <c r="V10" s="37">
        <v>748464</v>
      </c>
      <c r="W10" s="37">
        <v>1298332</v>
      </c>
      <c r="X10" s="38">
        <v>239691115</v>
      </c>
    </row>
    <row r="11" spans="1:253" s="56" customFormat="1" ht="14.5" x14ac:dyDescent="0.35">
      <c r="A11" s="64" t="str">
        <f>"Feb "&amp;RIGHT(A6,4)</f>
        <v>Feb 2024</v>
      </c>
      <c r="B11" s="36">
        <v>742154</v>
      </c>
      <c r="C11" s="37">
        <v>1283552</v>
      </c>
      <c r="D11" s="37">
        <v>243460324</v>
      </c>
      <c r="E11" s="37">
        <v>0</v>
      </c>
      <c r="F11" s="37" t="s">
        <v>422</v>
      </c>
      <c r="G11" s="38">
        <v>243460324</v>
      </c>
      <c r="H11" s="36">
        <v>0</v>
      </c>
      <c r="I11" s="37">
        <v>0</v>
      </c>
      <c r="J11" s="37">
        <v>0</v>
      </c>
      <c r="K11" s="37">
        <v>0</v>
      </c>
      <c r="L11" s="38">
        <v>0</v>
      </c>
      <c r="M11" s="37" t="s">
        <v>422</v>
      </c>
      <c r="N11" s="37" t="s">
        <v>422</v>
      </c>
      <c r="O11" s="38" t="s">
        <v>422</v>
      </c>
      <c r="P11" s="37" t="s">
        <v>422</v>
      </c>
      <c r="Q11" s="37" t="s">
        <v>422</v>
      </c>
      <c r="R11" s="38" t="s">
        <v>422</v>
      </c>
      <c r="S11" s="36">
        <v>0</v>
      </c>
      <c r="T11" s="37">
        <v>0</v>
      </c>
      <c r="U11" s="38">
        <v>0</v>
      </c>
      <c r="V11" s="37">
        <v>742154</v>
      </c>
      <c r="W11" s="37">
        <v>1283552</v>
      </c>
      <c r="X11" s="38">
        <v>243460324</v>
      </c>
    </row>
    <row r="12" spans="1:253" s="56" customFormat="1" ht="14.5" x14ac:dyDescent="0.35">
      <c r="A12" s="64" t="str">
        <f>"Mar "&amp;RIGHT(A6,4)</f>
        <v>Mar 2024</v>
      </c>
      <c r="B12" s="36">
        <v>734807</v>
      </c>
      <c r="C12" s="37">
        <v>1266948</v>
      </c>
      <c r="D12" s="37">
        <v>240016106</v>
      </c>
      <c r="E12" s="37">
        <v>0</v>
      </c>
      <c r="F12" s="37" t="s">
        <v>422</v>
      </c>
      <c r="G12" s="38">
        <v>240016106</v>
      </c>
      <c r="H12" s="36">
        <v>0</v>
      </c>
      <c r="I12" s="37">
        <v>0</v>
      </c>
      <c r="J12" s="37">
        <v>0</v>
      </c>
      <c r="K12" s="37">
        <v>0</v>
      </c>
      <c r="L12" s="38">
        <v>0</v>
      </c>
      <c r="M12" s="37" t="s">
        <v>422</v>
      </c>
      <c r="N12" s="37" t="s">
        <v>422</v>
      </c>
      <c r="O12" s="38" t="s">
        <v>422</v>
      </c>
      <c r="P12" s="37" t="s">
        <v>422</v>
      </c>
      <c r="Q12" s="37" t="s">
        <v>422</v>
      </c>
      <c r="R12" s="38" t="s">
        <v>422</v>
      </c>
      <c r="S12" s="36">
        <v>3</v>
      </c>
      <c r="T12" s="37">
        <v>4</v>
      </c>
      <c r="U12" s="38">
        <v>550</v>
      </c>
      <c r="V12" s="37">
        <v>734810</v>
      </c>
      <c r="W12" s="37">
        <v>1266952</v>
      </c>
      <c r="X12" s="38">
        <v>240016656</v>
      </c>
    </row>
    <row r="13" spans="1:253" s="56" customFormat="1" ht="14.5" x14ac:dyDescent="0.35">
      <c r="A13" s="64" t="str">
        <f>"Apr "&amp;RIGHT(A6,4)</f>
        <v>Apr 2024</v>
      </c>
      <c r="B13" s="36">
        <v>728078</v>
      </c>
      <c r="C13" s="37">
        <v>1251749</v>
      </c>
      <c r="D13" s="37">
        <v>240122424</v>
      </c>
      <c r="E13" s="37">
        <v>0</v>
      </c>
      <c r="F13" s="37" t="s">
        <v>422</v>
      </c>
      <c r="G13" s="38">
        <v>240122424</v>
      </c>
      <c r="H13" s="36">
        <v>0</v>
      </c>
      <c r="I13" s="37">
        <v>0</v>
      </c>
      <c r="J13" s="37">
        <v>0</v>
      </c>
      <c r="K13" s="37">
        <v>0</v>
      </c>
      <c r="L13" s="38">
        <v>0</v>
      </c>
      <c r="M13" s="37" t="s">
        <v>422</v>
      </c>
      <c r="N13" s="37" t="s">
        <v>422</v>
      </c>
      <c r="O13" s="38" t="s">
        <v>422</v>
      </c>
      <c r="P13" s="37" t="s">
        <v>422</v>
      </c>
      <c r="Q13" s="37" t="s">
        <v>422</v>
      </c>
      <c r="R13" s="38" t="s">
        <v>422</v>
      </c>
      <c r="S13" s="36">
        <v>2</v>
      </c>
      <c r="T13" s="37">
        <v>4</v>
      </c>
      <c r="U13" s="38">
        <v>659</v>
      </c>
      <c r="V13" s="37">
        <v>728080</v>
      </c>
      <c r="W13" s="37">
        <v>1251753</v>
      </c>
      <c r="X13" s="38">
        <v>240123083</v>
      </c>
    </row>
    <row r="14" spans="1:253" s="56" customFormat="1" ht="14.5" x14ac:dyDescent="0.35">
      <c r="A14" s="64" t="str">
        <f>"May "&amp;RIGHT(A6,4)</f>
        <v>May 2024</v>
      </c>
      <c r="B14" s="36">
        <v>725335</v>
      </c>
      <c r="C14" s="37">
        <v>1245778</v>
      </c>
      <c r="D14" s="37">
        <v>239388973</v>
      </c>
      <c r="E14" s="37">
        <v>0</v>
      </c>
      <c r="F14" s="37" t="s">
        <v>422</v>
      </c>
      <c r="G14" s="38">
        <v>239388973</v>
      </c>
      <c r="H14" s="36">
        <v>0</v>
      </c>
      <c r="I14" s="37">
        <v>0</v>
      </c>
      <c r="J14" s="37">
        <v>0</v>
      </c>
      <c r="K14" s="37">
        <v>0</v>
      </c>
      <c r="L14" s="38">
        <v>0</v>
      </c>
      <c r="M14" s="37" t="s">
        <v>422</v>
      </c>
      <c r="N14" s="37" t="s">
        <v>422</v>
      </c>
      <c r="O14" s="38" t="s">
        <v>422</v>
      </c>
      <c r="P14" s="37" t="s">
        <v>422</v>
      </c>
      <c r="Q14" s="37" t="s">
        <v>422</v>
      </c>
      <c r="R14" s="38" t="s">
        <v>422</v>
      </c>
      <c r="S14" s="36">
        <v>0</v>
      </c>
      <c r="T14" s="37">
        <v>0</v>
      </c>
      <c r="U14" s="38">
        <v>0</v>
      </c>
      <c r="V14" s="37">
        <v>725335</v>
      </c>
      <c r="W14" s="37">
        <v>1245778</v>
      </c>
      <c r="X14" s="38">
        <v>239388973</v>
      </c>
    </row>
    <row r="15" spans="1:253" s="56" customFormat="1" ht="14.5" x14ac:dyDescent="0.35">
      <c r="A15" s="64" t="str">
        <f>"Jun "&amp;RIGHT(A6,4)</f>
        <v>Jun 2024</v>
      </c>
      <c r="B15" s="36">
        <v>723655</v>
      </c>
      <c r="C15" s="37">
        <v>1241853</v>
      </c>
      <c r="D15" s="37">
        <v>240260839</v>
      </c>
      <c r="E15" s="37">
        <v>0</v>
      </c>
      <c r="F15" s="37" t="s">
        <v>422</v>
      </c>
      <c r="G15" s="38">
        <v>240260839</v>
      </c>
      <c r="H15" s="36">
        <v>0</v>
      </c>
      <c r="I15" s="37">
        <v>0</v>
      </c>
      <c r="J15" s="37">
        <v>0</v>
      </c>
      <c r="K15" s="37">
        <v>0</v>
      </c>
      <c r="L15" s="38">
        <v>0</v>
      </c>
      <c r="M15" s="37" t="s">
        <v>422</v>
      </c>
      <c r="N15" s="37" t="s">
        <v>422</v>
      </c>
      <c r="O15" s="38" t="s">
        <v>422</v>
      </c>
      <c r="P15" s="37" t="s">
        <v>422</v>
      </c>
      <c r="Q15" s="37" t="s">
        <v>422</v>
      </c>
      <c r="R15" s="38" t="s">
        <v>422</v>
      </c>
      <c r="S15" s="36">
        <v>1</v>
      </c>
      <c r="T15" s="37">
        <v>4</v>
      </c>
      <c r="U15" s="38">
        <v>655</v>
      </c>
      <c r="V15" s="37">
        <v>723656</v>
      </c>
      <c r="W15" s="37">
        <v>1241857</v>
      </c>
      <c r="X15" s="38">
        <v>240261494</v>
      </c>
    </row>
    <row r="16" spans="1:253" s="56" customFormat="1" ht="14.5" x14ac:dyDescent="0.35">
      <c r="A16" s="64" t="str">
        <f>"Jul "&amp;RIGHT(A6,4)</f>
        <v>Jul 2024</v>
      </c>
      <c r="B16" s="36">
        <v>722089</v>
      </c>
      <c r="C16" s="37">
        <v>1238136</v>
      </c>
      <c r="D16" s="37">
        <v>238732618</v>
      </c>
      <c r="E16" s="37">
        <v>0</v>
      </c>
      <c r="F16" s="37" t="s">
        <v>422</v>
      </c>
      <c r="G16" s="38">
        <v>238732618</v>
      </c>
      <c r="H16" s="36">
        <v>0</v>
      </c>
      <c r="I16" s="37">
        <v>0</v>
      </c>
      <c r="J16" s="37">
        <v>0</v>
      </c>
      <c r="K16" s="37">
        <v>0</v>
      </c>
      <c r="L16" s="38">
        <v>0</v>
      </c>
      <c r="M16" s="37" t="s">
        <v>422</v>
      </c>
      <c r="N16" s="37" t="s">
        <v>422</v>
      </c>
      <c r="O16" s="38" t="s">
        <v>422</v>
      </c>
      <c r="P16" s="37" t="s">
        <v>422</v>
      </c>
      <c r="Q16" s="37" t="s">
        <v>422</v>
      </c>
      <c r="R16" s="38" t="s">
        <v>422</v>
      </c>
      <c r="S16" s="36">
        <v>0</v>
      </c>
      <c r="T16" s="37">
        <v>0</v>
      </c>
      <c r="U16" s="38">
        <v>0</v>
      </c>
      <c r="V16" s="37">
        <v>722089</v>
      </c>
      <c r="W16" s="37">
        <v>1238136</v>
      </c>
      <c r="X16" s="38">
        <v>238732618</v>
      </c>
    </row>
    <row r="17" spans="1:253" s="56" customFormat="1" ht="14.5" x14ac:dyDescent="0.35">
      <c r="A17" s="64" t="str">
        <f>"Aug "&amp;RIGHT(A6,4)</f>
        <v>Aug 2024</v>
      </c>
      <c r="B17" s="36">
        <v>732304</v>
      </c>
      <c r="C17" s="37">
        <v>1257587</v>
      </c>
      <c r="D17" s="37">
        <v>234017915</v>
      </c>
      <c r="E17" s="37">
        <v>0</v>
      </c>
      <c r="F17" s="37" t="s">
        <v>422</v>
      </c>
      <c r="G17" s="38">
        <v>234017915</v>
      </c>
      <c r="H17" s="36">
        <v>0</v>
      </c>
      <c r="I17" s="37">
        <v>0</v>
      </c>
      <c r="J17" s="37">
        <v>0</v>
      </c>
      <c r="K17" s="37">
        <v>0</v>
      </c>
      <c r="L17" s="38">
        <v>0</v>
      </c>
      <c r="M17" s="37" t="s">
        <v>422</v>
      </c>
      <c r="N17" s="37" t="s">
        <v>422</v>
      </c>
      <c r="O17" s="38" t="s">
        <v>422</v>
      </c>
      <c r="P17" s="37" t="s">
        <v>422</v>
      </c>
      <c r="Q17" s="37" t="s">
        <v>422</v>
      </c>
      <c r="R17" s="38" t="s">
        <v>422</v>
      </c>
      <c r="S17" s="36">
        <v>0</v>
      </c>
      <c r="T17" s="37">
        <v>0</v>
      </c>
      <c r="U17" s="38">
        <v>0</v>
      </c>
      <c r="V17" s="37">
        <v>732304</v>
      </c>
      <c r="W17" s="37">
        <v>1257587</v>
      </c>
      <c r="X17" s="38">
        <v>234017915</v>
      </c>
    </row>
    <row r="18" spans="1:253" s="56" customFormat="1" ht="14.5" x14ac:dyDescent="0.35">
      <c r="A18" s="65" t="str">
        <f>"Sep "&amp;RIGHT(A6,4)</f>
        <v>Sep 2024</v>
      </c>
      <c r="B18" s="47">
        <v>742951</v>
      </c>
      <c r="C18" s="48">
        <v>1278270</v>
      </c>
      <c r="D18" s="48">
        <v>323214685</v>
      </c>
      <c r="E18" s="48">
        <v>0</v>
      </c>
      <c r="F18" s="48" t="s">
        <v>422</v>
      </c>
      <c r="G18" s="39">
        <v>323214685</v>
      </c>
      <c r="H18" s="36">
        <v>0</v>
      </c>
      <c r="I18" s="37">
        <v>0</v>
      </c>
      <c r="J18" s="37">
        <v>0</v>
      </c>
      <c r="K18" s="37">
        <v>0</v>
      </c>
      <c r="L18" s="39">
        <v>0</v>
      </c>
      <c r="M18" s="37" t="s">
        <v>422</v>
      </c>
      <c r="N18" s="37" t="s">
        <v>422</v>
      </c>
      <c r="O18" s="38" t="s">
        <v>422</v>
      </c>
      <c r="P18" s="37" t="s">
        <v>422</v>
      </c>
      <c r="Q18" s="37" t="s">
        <v>422</v>
      </c>
      <c r="R18" s="38" t="s">
        <v>422</v>
      </c>
      <c r="S18" s="47">
        <v>0</v>
      </c>
      <c r="T18" s="48">
        <v>0</v>
      </c>
      <c r="U18" s="39">
        <v>0</v>
      </c>
      <c r="V18" s="48">
        <v>742951</v>
      </c>
      <c r="W18" s="48">
        <v>1278270</v>
      </c>
      <c r="X18" s="39">
        <v>323214685</v>
      </c>
    </row>
    <row r="19" spans="1:253" ht="13" x14ac:dyDescent="0.3">
      <c r="A19" s="40" t="s">
        <v>55</v>
      </c>
      <c r="B19" s="41">
        <v>738510.25</v>
      </c>
      <c r="C19" s="41">
        <v>1274983</v>
      </c>
      <c r="D19" s="41">
        <v>2928990448</v>
      </c>
      <c r="E19" s="41">
        <v>0</v>
      </c>
      <c r="F19" s="41" t="s">
        <v>422</v>
      </c>
      <c r="G19" s="41">
        <v>2928990448</v>
      </c>
      <c r="H19" s="41">
        <v>0</v>
      </c>
      <c r="I19" s="41">
        <v>0</v>
      </c>
      <c r="J19" s="41">
        <v>0</v>
      </c>
      <c r="K19" s="41">
        <v>0</v>
      </c>
      <c r="L19" s="41">
        <v>0</v>
      </c>
      <c r="M19" s="41" t="s">
        <v>422</v>
      </c>
      <c r="N19" s="41" t="s">
        <v>422</v>
      </c>
      <c r="O19" s="41" t="s">
        <v>422</v>
      </c>
      <c r="P19" s="41" t="s">
        <v>422</v>
      </c>
      <c r="Q19" s="41" t="s">
        <v>422</v>
      </c>
      <c r="R19" s="41" t="s">
        <v>422</v>
      </c>
      <c r="S19" s="41">
        <v>0.91669999999999996</v>
      </c>
      <c r="T19" s="41">
        <v>1.8332999999999999</v>
      </c>
      <c r="U19" s="41">
        <v>3084</v>
      </c>
      <c r="V19" s="49">
        <v>738511.16669999994</v>
      </c>
      <c r="W19" s="49">
        <v>1274984.8333000001</v>
      </c>
      <c r="X19" s="57">
        <v>2928993532</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ht="13" x14ac:dyDescent="0.3">
      <c r="A20" s="14" t="s">
        <v>424</v>
      </c>
      <c r="B20" s="49">
        <v>738510.25</v>
      </c>
      <c r="C20" s="49">
        <v>1274983</v>
      </c>
      <c r="D20" s="49">
        <v>2928990448</v>
      </c>
      <c r="E20" s="49">
        <v>0</v>
      </c>
      <c r="F20" s="49" t="s">
        <v>422</v>
      </c>
      <c r="G20" s="43">
        <v>2928990448</v>
      </c>
      <c r="H20" s="49">
        <v>0</v>
      </c>
      <c r="I20" s="49">
        <v>0</v>
      </c>
      <c r="J20" s="43">
        <v>0</v>
      </c>
      <c r="K20" s="43">
        <v>0</v>
      </c>
      <c r="L20" s="43">
        <v>0</v>
      </c>
      <c r="M20" s="43" t="s">
        <v>422</v>
      </c>
      <c r="N20" s="43" t="s">
        <v>422</v>
      </c>
      <c r="O20" s="43" t="s">
        <v>422</v>
      </c>
      <c r="P20" s="43" t="s">
        <v>422</v>
      </c>
      <c r="Q20" s="43" t="s">
        <v>422</v>
      </c>
      <c r="R20" s="43" t="s">
        <v>422</v>
      </c>
      <c r="S20" s="43">
        <v>0.91669999999999996</v>
      </c>
      <c r="T20" s="43">
        <v>1.8332999999999999</v>
      </c>
      <c r="U20" s="43">
        <v>3084</v>
      </c>
      <c r="V20" s="43">
        <v>738511.16669999994</v>
      </c>
      <c r="W20" s="43">
        <v>1274984.8333000001</v>
      </c>
      <c r="X20" s="58">
        <v>2928993532</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4.5" x14ac:dyDescent="0.35">
      <c r="A21" s="3" t="str">
        <f>"FY "&amp;RIGHT(A6,4)+1</f>
        <v>FY 2025</v>
      </c>
      <c r="B21" s="44"/>
      <c r="C21" s="45"/>
      <c r="D21" s="45"/>
      <c r="E21" s="45"/>
      <c r="F21" s="45"/>
      <c r="G21" s="46"/>
      <c r="H21" s="45"/>
      <c r="I21" s="45"/>
      <c r="J21" s="45"/>
      <c r="K21" s="45"/>
      <c r="L21" s="38" t="s">
        <v>341</v>
      </c>
      <c r="M21" s="45"/>
      <c r="N21" s="45"/>
      <c r="O21" s="46"/>
      <c r="P21" s="45"/>
      <c r="Q21" s="45"/>
      <c r="R21" s="46"/>
      <c r="S21" s="44"/>
      <c r="T21" s="45"/>
      <c r="U21" s="46"/>
      <c r="V21" s="37"/>
      <c r="W21" s="37"/>
      <c r="X21" s="38"/>
    </row>
    <row r="22" spans="1:253" s="56" customFormat="1" ht="14.5" x14ac:dyDescent="0.35">
      <c r="A22" s="2" t="str">
        <f>"Oct "&amp;RIGHT(A6,4)</f>
        <v>Oct 2024</v>
      </c>
      <c r="B22" s="36">
        <v>729743</v>
      </c>
      <c r="C22" s="37">
        <v>1248605</v>
      </c>
      <c r="D22" s="37">
        <v>222516662</v>
      </c>
      <c r="E22" s="37">
        <v>0</v>
      </c>
      <c r="F22" s="37" t="s">
        <v>422</v>
      </c>
      <c r="G22" s="37">
        <v>222516662</v>
      </c>
      <c r="H22" s="36">
        <v>0</v>
      </c>
      <c r="I22" s="37">
        <v>0</v>
      </c>
      <c r="J22" s="37">
        <v>0</v>
      </c>
      <c r="K22" s="37">
        <v>0</v>
      </c>
      <c r="L22" s="38">
        <v>0</v>
      </c>
      <c r="M22" s="36" t="s">
        <v>422</v>
      </c>
      <c r="N22" s="37" t="s">
        <v>422</v>
      </c>
      <c r="O22" s="37" t="s">
        <v>422</v>
      </c>
      <c r="P22" s="36" t="s">
        <v>422</v>
      </c>
      <c r="Q22" s="37" t="s">
        <v>422</v>
      </c>
      <c r="R22" s="37" t="s">
        <v>422</v>
      </c>
      <c r="S22" s="36">
        <v>1</v>
      </c>
      <c r="T22" s="37">
        <v>1</v>
      </c>
      <c r="U22" s="38">
        <v>193</v>
      </c>
      <c r="V22" s="37">
        <v>729744</v>
      </c>
      <c r="W22" s="37">
        <v>1248606</v>
      </c>
      <c r="X22" s="38">
        <v>222516855</v>
      </c>
      <c r="Y22" s="59" t="s">
        <v>341</v>
      </c>
    </row>
    <row r="23" spans="1:253" s="56" customFormat="1" ht="14.5" x14ac:dyDescent="0.35">
      <c r="A23" s="2" t="str">
        <f>"Nov "&amp;RIGHT(A6,4)</f>
        <v>Nov 2024</v>
      </c>
      <c r="B23" s="36">
        <v>733086</v>
      </c>
      <c r="C23" s="37">
        <v>1254186</v>
      </c>
      <c r="D23" s="37">
        <v>237157968</v>
      </c>
      <c r="E23" s="37">
        <v>0</v>
      </c>
      <c r="F23" s="37" t="s">
        <v>422</v>
      </c>
      <c r="G23" s="37">
        <v>237157968</v>
      </c>
      <c r="H23" s="36">
        <v>0</v>
      </c>
      <c r="I23" s="37">
        <v>0</v>
      </c>
      <c r="J23" s="37">
        <v>0</v>
      </c>
      <c r="K23" s="37">
        <v>0</v>
      </c>
      <c r="L23" s="38">
        <v>0</v>
      </c>
      <c r="M23" s="36" t="s">
        <v>422</v>
      </c>
      <c r="N23" s="37" t="s">
        <v>422</v>
      </c>
      <c r="O23" s="37" t="s">
        <v>422</v>
      </c>
      <c r="P23" s="36" t="s">
        <v>422</v>
      </c>
      <c r="Q23" s="37" t="s">
        <v>422</v>
      </c>
      <c r="R23" s="37" t="s">
        <v>422</v>
      </c>
      <c r="S23" s="36">
        <v>0</v>
      </c>
      <c r="T23" s="37">
        <v>0</v>
      </c>
      <c r="U23" s="38">
        <v>0</v>
      </c>
      <c r="V23" s="37">
        <v>733086</v>
      </c>
      <c r="W23" s="37">
        <v>1254186</v>
      </c>
      <c r="X23" s="38">
        <v>237157968</v>
      </c>
    </row>
    <row r="24" spans="1:253" s="56" customFormat="1" ht="14.5" x14ac:dyDescent="0.35">
      <c r="A24" s="2" t="str">
        <f>"Dec "&amp;RIGHT(A6,4)</f>
        <v>Dec 2024</v>
      </c>
      <c r="B24" s="36">
        <v>731278</v>
      </c>
      <c r="C24" s="37">
        <v>1252082</v>
      </c>
      <c r="D24" s="37">
        <v>238697458</v>
      </c>
      <c r="E24" s="37">
        <v>0</v>
      </c>
      <c r="F24" s="37" t="s">
        <v>422</v>
      </c>
      <c r="G24" s="37">
        <v>238697458</v>
      </c>
      <c r="H24" s="36">
        <v>0</v>
      </c>
      <c r="I24" s="37">
        <v>0</v>
      </c>
      <c r="J24" s="37">
        <v>0</v>
      </c>
      <c r="K24" s="37">
        <v>0</v>
      </c>
      <c r="L24" s="38">
        <v>0</v>
      </c>
      <c r="M24" s="36" t="s">
        <v>422</v>
      </c>
      <c r="N24" s="37" t="s">
        <v>422</v>
      </c>
      <c r="O24" s="37" t="s">
        <v>422</v>
      </c>
      <c r="P24" s="36" t="s">
        <v>422</v>
      </c>
      <c r="Q24" s="37" t="s">
        <v>422</v>
      </c>
      <c r="R24" s="37" t="s">
        <v>422</v>
      </c>
      <c r="S24" s="36">
        <v>3</v>
      </c>
      <c r="T24" s="37">
        <v>5</v>
      </c>
      <c r="U24" s="38">
        <v>505</v>
      </c>
      <c r="V24" s="37">
        <v>731281</v>
      </c>
      <c r="W24" s="37">
        <v>1252087</v>
      </c>
      <c r="X24" s="38">
        <v>238697963</v>
      </c>
    </row>
    <row r="25" spans="1:253" s="56" customFormat="1" ht="14.5" x14ac:dyDescent="0.35">
      <c r="A25" s="2" t="str">
        <f>"Jan "&amp;RIGHT(A6,4)+1</f>
        <v>Jan 2025</v>
      </c>
      <c r="B25" s="36">
        <v>726934</v>
      </c>
      <c r="C25" s="37">
        <v>1243393</v>
      </c>
      <c r="D25" s="37">
        <v>238278472</v>
      </c>
      <c r="E25" s="37">
        <v>0</v>
      </c>
      <c r="F25" s="37" t="s">
        <v>422</v>
      </c>
      <c r="G25" s="37">
        <v>238278472</v>
      </c>
      <c r="H25" s="36">
        <v>0</v>
      </c>
      <c r="I25" s="37">
        <v>0</v>
      </c>
      <c r="J25" s="37">
        <v>0</v>
      </c>
      <c r="K25" s="37">
        <v>0</v>
      </c>
      <c r="L25" s="38">
        <v>0</v>
      </c>
      <c r="M25" s="36" t="s">
        <v>422</v>
      </c>
      <c r="N25" s="37" t="s">
        <v>422</v>
      </c>
      <c r="O25" s="37" t="s">
        <v>422</v>
      </c>
      <c r="P25" s="36" t="s">
        <v>422</v>
      </c>
      <c r="Q25" s="37" t="s">
        <v>422</v>
      </c>
      <c r="R25" s="37" t="s">
        <v>422</v>
      </c>
      <c r="S25" s="36">
        <v>0</v>
      </c>
      <c r="T25" s="37">
        <v>0</v>
      </c>
      <c r="U25" s="38">
        <v>0</v>
      </c>
      <c r="V25" s="37">
        <v>726934</v>
      </c>
      <c r="W25" s="37">
        <v>1243393</v>
      </c>
      <c r="X25" s="38">
        <v>238278472</v>
      </c>
    </row>
    <row r="26" spans="1:253" s="56" customFormat="1" ht="14.5" x14ac:dyDescent="0.35">
      <c r="A26" s="2" t="str">
        <f>"Feb "&amp;RIGHT(A6,4)+1</f>
        <v>Feb 2025</v>
      </c>
      <c r="B26" s="36">
        <v>726170</v>
      </c>
      <c r="C26" s="37">
        <v>1240941</v>
      </c>
      <c r="D26" s="37">
        <v>237990426</v>
      </c>
      <c r="E26" s="37">
        <v>0</v>
      </c>
      <c r="F26" s="37" t="s">
        <v>422</v>
      </c>
      <c r="G26" s="37">
        <v>237990426</v>
      </c>
      <c r="H26" s="36">
        <v>0</v>
      </c>
      <c r="I26" s="37">
        <v>0</v>
      </c>
      <c r="J26" s="37">
        <v>0</v>
      </c>
      <c r="K26" s="37">
        <v>0</v>
      </c>
      <c r="L26" s="38">
        <v>0</v>
      </c>
      <c r="M26" s="36" t="s">
        <v>422</v>
      </c>
      <c r="N26" s="37" t="s">
        <v>422</v>
      </c>
      <c r="O26" s="37" t="s">
        <v>422</v>
      </c>
      <c r="P26" s="36" t="s">
        <v>422</v>
      </c>
      <c r="Q26" s="37" t="s">
        <v>422</v>
      </c>
      <c r="R26" s="37" t="s">
        <v>422</v>
      </c>
      <c r="S26" s="36">
        <v>1</v>
      </c>
      <c r="T26" s="37">
        <v>3</v>
      </c>
      <c r="U26" s="38">
        <v>551</v>
      </c>
      <c r="V26" s="37">
        <v>726171</v>
      </c>
      <c r="W26" s="37">
        <v>1240944</v>
      </c>
      <c r="X26" s="38">
        <v>237990977</v>
      </c>
    </row>
    <row r="27" spans="1:253" s="56" customFormat="1" ht="14.5" x14ac:dyDescent="0.35">
      <c r="A27" s="2" t="str">
        <f>"Mar "&amp;RIGHT(A6,4)+1</f>
        <v>Mar 2025</v>
      </c>
      <c r="B27" s="36">
        <v>728056</v>
      </c>
      <c r="C27" s="37">
        <v>1244081</v>
      </c>
      <c r="D27" s="37">
        <v>240122743</v>
      </c>
      <c r="E27" s="37">
        <v>0</v>
      </c>
      <c r="F27" s="37" t="s">
        <v>422</v>
      </c>
      <c r="G27" s="37">
        <v>240122743</v>
      </c>
      <c r="H27" s="36">
        <v>0</v>
      </c>
      <c r="I27" s="37">
        <v>0</v>
      </c>
      <c r="J27" s="37">
        <v>0</v>
      </c>
      <c r="K27" s="37">
        <v>0</v>
      </c>
      <c r="L27" s="38">
        <v>0</v>
      </c>
      <c r="M27" s="36" t="s">
        <v>422</v>
      </c>
      <c r="N27" s="37" t="s">
        <v>422</v>
      </c>
      <c r="O27" s="37" t="s">
        <v>422</v>
      </c>
      <c r="P27" s="36" t="s">
        <v>422</v>
      </c>
      <c r="Q27" s="37" t="s">
        <v>422</v>
      </c>
      <c r="R27" s="37" t="s">
        <v>422</v>
      </c>
      <c r="S27" s="36">
        <v>0</v>
      </c>
      <c r="T27" s="37">
        <v>0</v>
      </c>
      <c r="U27" s="38">
        <v>0</v>
      </c>
      <c r="V27" s="37">
        <v>728056</v>
      </c>
      <c r="W27" s="37">
        <v>1244081</v>
      </c>
      <c r="X27" s="38">
        <v>240122743</v>
      </c>
    </row>
    <row r="28" spans="1:253" x14ac:dyDescent="0.25">
      <c r="A28" s="2" t="str">
        <f>"Apr "&amp;RIGHT(A6,4)+1</f>
        <v>Apr 2025</v>
      </c>
      <c r="B28" s="36">
        <v>726587</v>
      </c>
      <c r="C28" s="37">
        <v>1239622</v>
      </c>
      <c r="D28" s="37">
        <v>238650498</v>
      </c>
      <c r="E28" s="37">
        <v>0</v>
      </c>
      <c r="F28" s="37" t="s">
        <v>422</v>
      </c>
      <c r="G28" s="37">
        <v>238650498</v>
      </c>
      <c r="H28" s="36">
        <v>0</v>
      </c>
      <c r="I28" s="37">
        <v>0</v>
      </c>
      <c r="J28" s="37">
        <v>0</v>
      </c>
      <c r="K28" s="37">
        <v>0</v>
      </c>
      <c r="L28" s="38">
        <v>0</v>
      </c>
      <c r="M28" s="36" t="s">
        <v>422</v>
      </c>
      <c r="N28" s="37" t="s">
        <v>422</v>
      </c>
      <c r="O28" s="37" t="s">
        <v>422</v>
      </c>
      <c r="P28" s="36" t="s">
        <v>422</v>
      </c>
      <c r="Q28" s="37" t="s">
        <v>422</v>
      </c>
      <c r="R28" s="37" t="s">
        <v>422</v>
      </c>
      <c r="S28" s="36">
        <v>2</v>
      </c>
      <c r="T28" s="37">
        <v>5</v>
      </c>
      <c r="U28" s="38">
        <v>484</v>
      </c>
      <c r="V28" s="37">
        <v>726589</v>
      </c>
      <c r="W28" s="37">
        <v>1239627</v>
      </c>
      <c r="X28" s="38">
        <v>238650982</v>
      </c>
    </row>
    <row r="29" spans="1:253" x14ac:dyDescent="0.25">
      <c r="A29" s="2" t="str">
        <f>"May "&amp;RIGHT(A6,4)+1</f>
        <v>May 2025</v>
      </c>
      <c r="B29" s="36">
        <v>732805</v>
      </c>
      <c r="C29" s="37">
        <v>1251506</v>
      </c>
      <c r="D29" s="37">
        <v>231381809</v>
      </c>
      <c r="E29" s="37">
        <v>0</v>
      </c>
      <c r="F29" s="37" t="s">
        <v>422</v>
      </c>
      <c r="G29" s="37">
        <v>231381809</v>
      </c>
      <c r="H29" s="36">
        <v>0</v>
      </c>
      <c r="I29" s="37">
        <v>0</v>
      </c>
      <c r="J29" s="37">
        <v>0</v>
      </c>
      <c r="K29" s="37">
        <v>0</v>
      </c>
      <c r="L29" s="38">
        <v>0</v>
      </c>
      <c r="M29" s="36" t="s">
        <v>422</v>
      </c>
      <c r="N29" s="37" t="s">
        <v>422</v>
      </c>
      <c r="O29" s="37" t="s">
        <v>422</v>
      </c>
      <c r="P29" s="36" t="s">
        <v>422</v>
      </c>
      <c r="Q29" s="37" t="s">
        <v>422</v>
      </c>
      <c r="R29" s="37" t="s">
        <v>422</v>
      </c>
      <c r="S29" s="36">
        <v>1</v>
      </c>
      <c r="T29" s="37">
        <v>3</v>
      </c>
      <c r="U29" s="38">
        <v>260</v>
      </c>
      <c r="V29" s="37">
        <v>732806</v>
      </c>
      <c r="W29" s="37">
        <v>1251509</v>
      </c>
      <c r="X29" s="38">
        <v>231382069</v>
      </c>
    </row>
    <row r="30" spans="1:253" x14ac:dyDescent="0.25">
      <c r="A30" s="2" t="str">
        <f>"Jun "&amp;RIGHT(A6,4)+1</f>
        <v>Jun 2025</v>
      </c>
      <c r="B30" s="36">
        <v>729833</v>
      </c>
      <c r="C30" s="37">
        <v>1245418</v>
      </c>
      <c r="D30" s="37">
        <v>245022614</v>
      </c>
      <c r="E30" s="37">
        <v>0</v>
      </c>
      <c r="F30" s="37" t="s">
        <v>422</v>
      </c>
      <c r="G30" s="37">
        <v>245022614</v>
      </c>
      <c r="H30" s="36">
        <v>0</v>
      </c>
      <c r="I30" s="37">
        <v>0</v>
      </c>
      <c r="J30" s="37">
        <v>0</v>
      </c>
      <c r="K30" s="37">
        <v>0</v>
      </c>
      <c r="L30" s="38">
        <v>0</v>
      </c>
      <c r="M30" s="36" t="s">
        <v>422</v>
      </c>
      <c r="N30" s="37" t="s">
        <v>422</v>
      </c>
      <c r="O30" s="37" t="s">
        <v>422</v>
      </c>
      <c r="P30" s="36" t="s">
        <v>422</v>
      </c>
      <c r="Q30" s="37" t="s">
        <v>422</v>
      </c>
      <c r="R30" s="37" t="s">
        <v>422</v>
      </c>
      <c r="S30" s="36">
        <v>0</v>
      </c>
      <c r="T30" s="37">
        <v>0</v>
      </c>
      <c r="U30" s="38">
        <v>0</v>
      </c>
      <c r="V30" s="37">
        <v>729833</v>
      </c>
      <c r="W30" s="37">
        <v>1245418</v>
      </c>
      <c r="X30" s="38">
        <v>245022614</v>
      </c>
    </row>
    <row r="31" spans="1:253" x14ac:dyDescent="0.25">
      <c r="A31" s="2" t="str">
        <f>"Jul "&amp;RIGHT(A6,4)+1</f>
        <v>Jul 2025</v>
      </c>
      <c r="B31" s="36" t="s">
        <v>422</v>
      </c>
      <c r="C31" s="37" t="s">
        <v>422</v>
      </c>
      <c r="D31" s="37" t="s">
        <v>422</v>
      </c>
      <c r="E31" s="37" t="s">
        <v>422</v>
      </c>
      <c r="F31" s="37" t="s">
        <v>422</v>
      </c>
      <c r="G31" s="37" t="s">
        <v>422</v>
      </c>
      <c r="H31" s="36" t="s">
        <v>422</v>
      </c>
      <c r="I31" s="37" t="s">
        <v>422</v>
      </c>
      <c r="J31" s="37" t="s">
        <v>422</v>
      </c>
      <c r="K31" s="37" t="s">
        <v>422</v>
      </c>
      <c r="L31" s="38" t="s">
        <v>422</v>
      </c>
      <c r="M31" s="36" t="s">
        <v>422</v>
      </c>
      <c r="N31" s="37" t="s">
        <v>422</v>
      </c>
      <c r="O31" s="37" t="s">
        <v>422</v>
      </c>
      <c r="P31" s="36" t="s">
        <v>422</v>
      </c>
      <c r="Q31" s="37" t="s">
        <v>422</v>
      </c>
      <c r="R31" s="37" t="s">
        <v>422</v>
      </c>
      <c r="S31" s="36" t="s">
        <v>422</v>
      </c>
      <c r="T31" s="37" t="s">
        <v>422</v>
      </c>
      <c r="U31" s="38" t="s">
        <v>422</v>
      </c>
      <c r="V31" s="37" t="s">
        <v>422</v>
      </c>
      <c r="W31" s="37" t="s">
        <v>422</v>
      </c>
      <c r="X31" s="38" t="s">
        <v>422</v>
      </c>
    </row>
    <row r="32" spans="1:253" x14ac:dyDescent="0.25">
      <c r="A32" s="2" t="str">
        <f>"Aug "&amp;RIGHT(A6,4)+1</f>
        <v>Aug 2025</v>
      </c>
      <c r="B32" s="36" t="s">
        <v>422</v>
      </c>
      <c r="C32" s="37" t="s">
        <v>422</v>
      </c>
      <c r="D32" s="37" t="s">
        <v>422</v>
      </c>
      <c r="E32" s="37" t="s">
        <v>422</v>
      </c>
      <c r="F32" s="37" t="s">
        <v>422</v>
      </c>
      <c r="G32" s="37" t="s">
        <v>422</v>
      </c>
      <c r="H32" s="36" t="s">
        <v>422</v>
      </c>
      <c r="I32" s="37" t="s">
        <v>422</v>
      </c>
      <c r="J32" s="37" t="s">
        <v>422</v>
      </c>
      <c r="K32" s="37" t="s">
        <v>422</v>
      </c>
      <c r="L32" s="38" t="s">
        <v>422</v>
      </c>
      <c r="M32" s="36" t="s">
        <v>422</v>
      </c>
      <c r="N32" s="37" t="s">
        <v>422</v>
      </c>
      <c r="O32" s="37" t="s">
        <v>422</v>
      </c>
      <c r="P32" s="36" t="s">
        <v>422</v>
      </c>
      <c r="Q32" s="37" t="s">
        <v>422</v>
      </c>
      <c r="R32" s="37" t="s">
        <v>422</v>
      </c>
      <c r="S32" s="36" t="s">
        <v>422</v>
      </c>
      <c r="T32" s="37" t="s">
        <v>422</v>
      </c>
      <c r="U32" s="38" t="s">
        <v>422</v>
      </c>
      <c r="V32" s="37" t="s">
        <v>422</v>
      </c>
      <c r="W32" s="37" t="s">
        <v>422</v>
      </c>
      <c r="X32" s="38" t="s">
        <v>422</v>
      </c>
    </row>
    <row r="33" spans="1:253" x14ac:dyDescent="0.25">
      <c r="A33" s="2" t="str">
        <f>"Sep "&amp;RIGHT(A6,4)+1</f>
        <v>Sep 2025</v>
      </c>
      <c r="B33" s="47" t="s">
        <v>422</v>
      </c>
      <c r="C33" s="48" t="s">
        <v>422</v>
      </c>
      <c r="D33" s="48" t="s">
        <v>422</v>
      </c>
      <c r="E33" s="48" t="s">
        <v>422</v>
      </c>
      <c r="F33" s="48" t="s">
        <v>422</v>
      </c>
      <c r="G33" s="37" t="s">
        <v>422</v>
      </c>
      <c r="H33" s="36" t="s">
        <v>422</v>
      </c>
      <c r="I33" s="37" t="s">
        <v>422</v>
      </c>
      <c r="J33" s="37" t="s">
        <v>422</v>
      </c>
      <c r="K33" s="37" t="s">
        <v>422</v>
      </c>
      <c r="L33" s="38" t="s">
        <v>422</v>
      </c>
      <c r="M33" s="36" t="s">
        <v>422</v>
      </c>
      <c r="N33" s="37" t="s">
        <v>422</v>
      </c>
      <c r="O33" s="37" t="s">
        <v>422</v>
      </c>
      <c r="P33" s="36" t="s">
        <v>422</v>
      </c>
      <c r="Q33" s="37" t="s">
        <v>422</v>
      </c>
      <c r="R33" s="37" t="s">
        <v>422</v>
      </c>
      <c r="S33" s="47" t="s">
        <v>422</v>
      </c>
      <c r="T33" s="48" t="s">
        <v>422</v>
      </c>
      <c r="U33" s="39" t="s">
        <v>422</v>
      </c>
      <c r="V33" s="37" t="s">
        <v>422</v>
      </c>
      <c r="W33" s="37" t="s">
        <v>422</v>
      </c>
      <c r="X33" s="38" t="s">
        <v>422</v>
      </c>
    </row>
    <row r="34" spans="1:253" ht="13" x14ac:dyDescent="0.3">
      <c r="A34" s="40" t="s">
        <v>55</v>
      </c>
      <c r="B34" s="49">
        <v>729388</v>
      </c>
      <c r="C34" s="51">
        <v>1246648.2222</v>
      </c>
      <c r="D34" s="51">
        <v>2129818650</v>
      </c>
      <c r="E34" s="51">
        <v>0</v>
      </c>
      <c r="F34" s="51" t="s">
        <v>422</v>
      </c>
      <c r="G34" s="41">
        <v>2129818650</v>
      </c>
      <c r="H34" s="41">
        <v>0</v>
      </c>
      <c r="I34" s="41">
        <v>0</v>
      </c>
      <c r="J34" s="41">
        <v>0</v>
      </c>
      <c r="K34" s="41">
        <v>0</v>
      </c>
      <c r="L34" s="41">
        <v>0</v>
      </c>
      <c r="M34" s="41" t="s">
        <v>422</v>
      </c>
      <c r="N34" s="41" t="s">
        <v>422</v>
      </c>
      <c r="O34" s="41" t="s">
        <v>422</v>
      </c>
      <c r="P34" s="41" t="s">
        <v>422</v>
      </c>
      <c r="Q34" s="41" t="s">
        <v>422</v>
      </c>
      <c r="R34" s="41" t="s">
        <v>422</v>
      </c>
      <c r="S34" s="41">
        <v>0.88890000000000002</v>
      </c>
      <c r="T34" s="41">
        <v>1.8889</v>
      </c>
      <c r="U34" s="41">
        <v>1993</v>
      </c>
      <c r="V34" s="41">
        <v>729388.88890000002</v>
      </c>
      <c r="W34" s="41">
        <v>1246650.1111000001</v>
      </c>
      <c r="X34" s="60">
        <v>2129820643</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ht="13" x14ac:dyDescent="0.3">
      <c r="A35" s="14" t="str">
        <f>"Total "&amp;MID(A20,7,LEN(A20)-13)&amp;" Months"</f>
        <v>Total 12 Months</v>
      </c>
      <c r="B35" s="43">
        <v>729388</v>
      </c>
      <c r="C35" s="43">
        <v>1246648.2222</v>
      </c>
      <c r="D35" s="52">
        <v>2129818650</v>
      </c>
      <c r="E35" s="52">
        <v>0</v>
      </c>
      <c r="F35" s="52" t="s">
        <v>422</v>
      </c>
      <c r="G35" s="52">
        <v>2129818650</v>
      </c>
      <c r="H35" s="43">
        <v>0</v>
      </c>
      <c r="I35" s="43">
        <v>0</v>
      </c>
      <c r="J35" s="43">
        <v>0</v>
      </c>
      <c r="K35" s="43">
        <v>0</v>
      </c>
      <c r="L35" s="43">
        <v>0</v>
      </c>
      <c r="M35" s="43" t="s">
        <v>422</v>
      </c>
      <c r="N35" s="43" t="s">
        <v>422</v>
      </c>
      <c r="O35" s="43" t="s">
        <v>422</v>
      </c>
      <c r="P35" s="43" t="s">
        <v>422</v>
      </c>
      <c r="Q35" s="43" t="s">
        <v>422</v>
      </c>
      <c r="R35" s="43" t="s">
        <v>422</v>
      </c>
      <c r="S35" s="43">
        <v>0.88890000000000002</v>
      </c>
      <c r="T35" s="43">
        <v>1.8889</v>
      </c>
      <c r="U35" s="43">
        <v>1993</v>
      </c>
      <c r="V35" s="43">
        <v>729388.88890000002</v>
      </c>
      <c r="W35" s="43">
        <v>1246650.1111000001</v>
      </c>
      <c r="X35" s="58">
        <v>2129820643</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ht="13" x14ac:dyDescent="0.25">
      <c r="C36" s="50"/>
      <c r="D36" s="50"/>
      <c r="E36" s="50"/>
      <c r="F36" s="50"/>
    </row>
    <row r="37" spans="1:253" ht="13" x14ac:dyDescent="0.25">
      <c r="A37" s="1" t="s">
        <v>350</v>
      </c>
      <c r="C37" s="50"/>
      <c r="D37" s="50"/>
      <c r="E37" s="50"/>
      <c r="F37" s="50"/>
    </row>
    <row r="38" spans="1:253" ht="18" customHeight="1" x14ac:dyDescent="0.25">
      <c r="A38" s="103" t="s">
        <v>431</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row>
    <row r="39" spans="1:253" ht="21.75" customHeight="1" x14ac:dyDescent="0.25">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row>
    <row r="40" spans="1:253" x14ac:dyDescent="0.25">
      <c r="A40" s="127"/>
      <c r="B40" s="128"/>
      <c r="C40" s="128"/>
      <c r="D40" s="128"/>
      <c r="E40" s="128"/>
      <c r="F40" s="128"/>
      <c r="G40" s="128"/>
      <c r="H40" s="128"/>
      <c r="I40" s="128"/>
      <c r="J40" s="128"/>
      <c r="K40" s="128"/>
      <c r="L40" s="128"/>
      <c r="M40" s="128"/>
      <c r="N40" s="128"/>
      <c r="O40" s="128"/>
      <c r="P40" s="128"/>
      <c r="Q40" s="128"/>
      <c r="R40" s="128"/>
      <c r="S40" s="128"/>
      <c r="T40" s="128"/>
      <c r="U40" s="128"/>
      <c r="V40" s="128"/>
      <c r="W40" s="128"/>
      <c r="X40" s="128"/>
    </row>
    <row r="41" spans="1:253" ht="13" x14ac:dyDescent="0.25">
      <c r="C41" s="50"/>
      <c r="D41" s="50"/>
      <c r="E41" s="50"/>
      <c r="F41" s="50"/>
    </row>
    <row r="51" spans="3:6" x14ac:dyDescent="0.25">
      <c r="C51" s="26"/>
      <c r="D51" s="26"/>
      <c r="E51" s="26"/>
      <c r="F51" s="26"/>
    </row>
    <row r="100" spans="1:24" x14ac:dyDescent="0.25">
      <c r="A100"/>
    </row>
    <row r="101" spans="1:24" ht="14.5" x14ac:dyDescent="0.25">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5">
      <c r="A102"/>
    </row>
    <row r="103" spans="1:24" x14ac:dyDescent="0.25">
      <c r="A103"/>
    </row>
    <row r="104" spans="1:24" x14ac:dyDescent="0.25">
      <c r="A104"/>
    </row>
    <row r="105" spans="1:24" x14ac:dyDescent="0.25">
      <c r="A105"/>
    </row>
    <row r="106" spans="1:24" x14ac:dyDescent="0.25">
      <c r="A106"/>
    </row>
    <row r="107" spans="1:24" x14ac:dyDescent="0.25">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5" x14ac:dyDescent="0.25"/>
  <cols>
    <col min="1" max="1" width="11.453125" customWidth="1"/>
    <col min="2" max="3" width="22.81640625" customWidth="1"/>
    <col min="4" max="7" width="11.453125" customWidth="1"/>
  </cols>
  <sheetData>
    <row r="1" spans="1:7" ht="12" customHeight="1" x14ac:dyDescent="0.25">
      <c r="A1" s="96" t="s">
        <v>427</v>
      </c>
      <c r="B1" s="96"/>
      <c r="C1" s="96"/>
      <c r="D1" s="96"/>
      <c r="E1" s="96"/>
      <c r="F1" s="96"/>
      <c r="G1" s="83">
        <v>46003</v>
      </c>
    </row>
    <row r="2" spans="1:7" ht="12" customHeight="1" x14ac:dyDescent="0.25">
      <c r="A2" s="98" t="s">
        <v>62</v>
      </c>
      <c r="B2" s="98"/>
      <c r="C2" s="98"/>
      <c r="D2" s="98"/>
      <c r="E2" s="98"/>
      <c r="F2" s="98"/>
      <c r="G2" s="1"/>
    </row>
    <row r="3" spans="1:7" ht="24" customHeight="1" x14ac:dyDescent="0.25">
      <c r="A3" s="100" t="s">
        <v>63</v>
      </c>
      <c r="B3" s="94" t="s">
        <v>64</v>
      </c>
      <c r="C3" s="92"/>
      <c r="D3" s="92" t="s">
        <v>196</v>
      </c>
      <c r="E3" s="92" t="s">
        <v>65</v>
      </c>
      <c r="F3" s="92" t="s">
        <v>197</v>
      </c>
      <c r="G3" s="94" t="s">
        <v>66</v>
      </c>
    </row>
    <row r="4" spans="1:7" x14ac:dyDescent="0.25">
      <c r="A4" s="101"/>
      <c r="B4" s="95"/>
      <c r="C4" s="93"/>
      <c r="D4" s="93"/>
      <c r="E4" s="93"/>
      <c r="F4" s="93"/>
      <c r="G4" s="95"/>
    </row>
    <row r="5" spans="1:7" ht="12" customHeight="1" x14ac:dyDescent="0.25">
      <c r="A5" s="1"/>
      <c r="B5" s="1"/>
      <c r="C5" s="1"/>
      <c r="D5" s="89" t="str">
        <f>REPT("-",29)&amp;" Element IDs "&amp;REPT("-",29)</f>
        <v>----------------------------- Element IDs -----------------------------</v>
      </c>
      <c r="E5" s="89"/>
      <c r="F5" s="89"/>
      <c r="G5" s="1" t="str">
        <f>REPT("-",6)&amp;" Percent "&amp;REPT("-",5)</f>
        <v>------ Percent -----</v>
      </c>
    </row>
    <row r="6" spans="1:7" ht="12" customHeight="1" x14ac:dyDescent="0.25">
      <c r="A6" s="3" t="s">
        <v>423</v>
      </c>
    </row>
    <row r="7" spans="1:7" ht="12" customHeight="1" x14ac:dyDescent="0.25">
      <c r="A7" s="2"/>
      <c r="B7" s="3" t="s">
        <v>67</v>
      </c>
      <c r="C7" s="3" t="s">
        <v>68</v>
      </c>
      <c r="D7" s="76">
        <v>95912</v>
      </c>
      <c r="E7" s="76">
        <v>49990025</v>
      </c>
      <c r="F7" s="76">
        <v>29862156.059</v>
      </c>
      <c r="G7" s="19">
        <f t="shared" ref="G7:G16" si="0">IF(AND(ISNUMBER(E7),ISNUMBER(F7)),IF(E7=0,"--",IF(F7=0,"--",F7/E7)),"--")</f>
        <v>0.5973622949578441</v>
      </c>
    </row>
    <row r="8" spans="1:7" ht="12" customHeight="1" x14ac:dyDescent="0.25">
      <c r="A8" s="1"/>
      <c r="B8" s="1"/>
      <c r="C8" s="3" t="s">
        <v>69</v>
      </c>
      <c r="D8" s="76">
        <v>94149</v>
      </c>
      <c r="E8" s="76">
        <v>49907228</v>
      </c>
      <c r="F8" s="76" t="s">
        <v>422</v>
      </c>
      <c r="G8" s="19" t="str">
        <f t="shared" si="0"/>
        <v>--</v>
      </c>
    </row>
    <row r="9" spans="1:7" ht="12" customHeight="1" x14ac:dyDescent="0.25">
      <c r="A9" s="1"/>
      <c r="B9" s="1"/>
      <c r="C9" s="3" t="s">
        <v>70</v>
      </c>
      <c r="D9" s="76">
        <v>1763</v>
      </c>
      <c r="E9" s="76">
        <v>82797</v>
      </c>
      <c r="F9" s="76" t="s">
        <v>422</v>
      </c>
      <c r="G9" s="19" t="str">
        <f t="shared" si="0"/>
        <v>--</v>
      </c>
    </row>
    <row r="10" spans="1:7" ht="12" customHeight="1" x14ac:dyDescent="0.25">
      <c r="A10" s="1"/>
      <c r="B10" s="3" t="s">
        <v>71</v>
      </c>
      <c r="C10" s="3" t="s">
        <v>68</v>
      </c>
      <c r="D10" s="76">
        <v>92471</v>
      </c>
      <c r="E10" s="76">
        <v>48652886</v>
      </c>
      <c r="F10" s="76">
        <v>15542348.6756</v>
      </c>
      <c r="G10" s="19">
        <f t="shared" si="0"/>
        <v>0.31945378688532472</v>
      </c>
    </row>
    <row r="11" spans="1:7" ht="12" customHeight="1" x14ac:dyDescent="0.25">
      <c r="A11" s="1"/>
      <c r="B11" s="1"/>
      <c r="C11" s="3" t="s">
        <v>69</v>
      </c>
      <c r="D11" s="76">
        <v>90745</v>
      </c>
      <c r="E11" s="76">
        <v>48572833</v>
      </c>
      <c r="F11" s="76" t="s">
        <v>422</v>
      </c>
      <c r="G11" s="19" t="str">
        <f t="shared" si="0"/>
        <v>--</v>
      </c>
    </row>
    <row r="12" spans="1:7" ht="12" customHeight="1" x14ac:dyDescent="0.25">
      <c r="A12" s="1"/>
      <c r="B12" s="1"/>
      <c r="C12" s="3" t="s">
        <v>70</v>
      </c>
      <c r="D12" s="76">
        <v>1726</v>
      </c>
      <c r="E12" s="76">
        <v>80053</v>
      </c>
      <c r="F12" s="76" t="s">
        <v>422</v>
      </c>
      <c r="G12" s="19" t="str">
        <f t="shared" si="0"/>
        <v>--</v>
      </c>
    </row>
    <row r="13" spans="1:7" ht="12" customHeight="1" x14ac:dyDescent="0.25">
      <c r="A13" s="1"/>
      <c r="B13" s="3" t="s">
        <v>19</v>
      </c>
      <c r="C13" s="3" t="s">
        <v>19</v>
      </c>
      <c r="D13" s="76">
        <v>0</v>
      </c>
      <c r="E13" s="76">
        <v>0</v>
      </c>
      <c r="F13" s="11" t="s">
        <v>422</v>
      </c>
      <c r="G13" s="19" t="str">
        <f t="shared" si="0"/>
        <v>--</v>
      </c>
    </row>
    <row r="14" spans="1:7" ht="12" customHeight="1" x14ac:dyDescent="0.25">
      <c r="A14" s="1"/>
      <c r="B14" s="3" t="s">
        <v>72</v>
      </c>
      <c r="C14" s="3" t="s">
        <v>73</v>
      </c>
      <c r="D14" s="76">
        <v>1313</v>
      </c>
      <c r="E14" s="76" t="s">
        <v>422</v>
      </c>
      <c r="F14" s="11" t="s">
        <v>422</v>
      </c>
      <c r="G14" s="19" t="str">
        <f t="shared" si="0"/>
        <v>--</v>
      </c>
    </row>
    <row r="15" spans="1:7" ht="12" customHeight="1" x14ac:dyDescent="0.25">
      <c r="A15" s="1"/>
      <c r="B15" s="1"/>
      <c r="C15" s="3" t="s">
        <v>74</v>
      </c>
      <c r="D15" s="76">
        <v>166</v>
      </c>
      <c r="E15" s="76" t="s">
        <v>422</v>
      </c>
      <c r="F15" s="11" t="s">
        <v>422</v>
      </c>
      <c r="G15" s="19" t="str">
        <f t="shared" si="0"/>
        <v>--</v>
      </c>
    </row>
    <row r="16" spans="1:7" ht="12" customHeight="1" x14ac:dyDescent="0.25">
      <c r="A16" s="20"/>
      <c r="B16" s="20"/>
      <c r="C16" s="20" t="s">
        <v>75</v>
      </c>
      <c r="D16" s="79">
        <v>146</v>
      </c>
      <c r="E16" s="79" t="s">
        <v>422</v>
      </c>
      <c r="F16" s="21" t="s">
        <v>422</v>
      </c>
      <c r="G16" s="24" t="str">
        <f t="shared" si="0"/>
        <v>--</v>
      </c>
    </row>
    <row r="17" spans="1:7" ht="12" customHeight="1" x14ac:dyDescent="0.25">
      <c r="A17" s="3" t="str">
        <f>"FY "&amp;RIGHT(A6,4)+1</f>
        <v>FY 2025</v>
      </c>
      <c r="D17" s="80"/>
      <c r="E17" s="80"/>
      <c r="G17" s="19"/>
    </row>
    <row r="18" spans="1:7" ht="12" customHeight="1" x14ac:dyDescent="0.25">
      <c r="A18" s="2"/>
      <c r="B18" s="3" t="s">
        <v>67</v>
      </c>
      <c r="C18" s="3" t="s">
        <v>68</v>
      </c>
      <c r="D18" s="11">
        <v>95676</v>
      </c>
      <c r="E18" s="11">
        <v>49949763</v>
      </c>
      <c r="F18" s="11">
        <v>29872746.7337</v>
      </c>
      <c r="G18" s="19">
        <f t="shared" ref="G18:G27" si="1">IF(AND(ISNUMBER(E18),ISNUMBER(F18)),IF(E18=0,"--",IF(F18=0,"--",F18/E18)),"--")</f>
        <v>0.59805582528389578</v>
      </c>
    </row>
    <row r="19" spans="1:7" ht="12" customHeight="1" x14ac:dyDescent="0.25">
      <c r="A19" s="1"/>
      <c r="B19" s="1"/>
      <c r="C19" s="3" t="s">
        <v>69</v>
      </c>
      <c r="D19" s="11">
        <v>94038</v>
      </c>
      <c r="E19" s="11">
        <v>49871547</v>
      </c>
      <c r="F19" s="11" t="s">
        <v>422</v>
      </c>
      <c r="G19" s="19" t="str">
        <f t="shared" si="1"/>
        <v>--</v>
      </c>
    </row>
    <row r="20" spans="1:7" ht="12" customHeight="1" x14ac:dyDescent="0.25">
      <c r="A20" s="1"/>
      <c r="B20" s="1"/>
      <c r="C20" s="3" t="s">
        <v>70</v>
      </c>
      <c r="D20" s="11">
        <v>1638</v>
      </c>
      <c r="E20" s="11">
        <v>78216</v>
      </c>
      <c r="F20" s="11" t="s">
        <v>422</v>
      </c>
      <c r="G20" s="19" t="str">
        <f t="shared" si="1"/>
        <v>--</v>
      </c>
    </row>
    <row r="21" spans="1:7" ht="12" customHeight="1" x14ac:dyDescent="0.25">
      <c r="A21" s="1"/>
      <c r="B21" s="3" t="s">
        <v>71</v>
      </c>
      <c r="C21" s="3" t="s">
        <v>68</v>
      </c>
      <c r="D21" s="11">
        <v>92698</v>
      </c>
      <c r="E21" s="11">
        <v>49010343</v>
      </c>
      <c r="F21" s="11">
        <v>15957081.385500001</v>
      </c>
      <c r="G21" s="19">
        <f t="shared" si="1"/>
        <v>0.32558599692926044</v>
      </c>
    </row>
    <row r="22" spans="1:7" ht="12" customHeight="1" x14ac:dyDescent="0.25">
      <c r="A22" s="1"/>
      <c r="B22" s="1"/>
      <c r="C22" s="3" t="s">
        <v>69</v>
      </c>
      <c r="D22" s="11">
        <v>91109</v>
      </c>
      <c r="E22" s="11">
        <v>48935282</v>
      </c>
      <c r="F22" s="11" t="s">
        <v>422</v>
      </c>
      <c r="G22" s="19" t="str">
        <f t="shared" si="1"/>
        <v>--</v>
      </c>
    </row>
    <row r="23" spans="1:7" ht="12" customHeight="1" x14ac:dyDescent="0.25">
      <c r="A23" s="1"/>
      <c r="B23" s="77"/>
      <c r="C23" s="3" t="s">
        <v>70</v>
      </c>
      <c r="D23" s="76">
        <v>1589</v>
      </c>
      <c r="E23" s="76">
        <v>75061</v>
      </c>
      <c r="F23" s="76" t="s">
        <v>422</v>
      </c>
      <c r="G23" s="78" t="str">
        <f t="shared" si="1"/>
        <v>--</v>
      </c>
    </row>
    <row r="24" spans="1:7" ht="12" customHeight="1" x14ac:dyDescent="0.25">
      <c r="A24" s="1"/>
      <c r="B24" s="3" t="s">
        <v>19</v>
      </c>
      <c r="C24" s="3" t="s">
        <v>19</v>
      </c>
      <c r="D24" s="11">
        <v>0</v>
      </c>
      <c r="E24" s="11">
        <v>0</v>
      </c>
      <c r="F24" s="11" t="s">
        <v>422</v>
      </c>
      <c r="G24" s="19" t="str">
        <f t="shared" si="1"/>
        <v>--</v>
      </c>
    </row>
    <row r="25" spans="1:7" ht="12" customHeight="1" x14ac:dyDescent="0.25">
      <c r="A25" s="1"/>
      <c r="B25" s="3" t="s">
        <v>72</v>
      </c>
      <c r="C25" s="3" t="s">
        <v>73</v>
      </c>
      <c r="D25" s="11">
        <v>1189</v>
      </c>
      <c r="E25" s="11" t="s">
        <v>422</v>
      </c>
      <c r="F25" s="11" t="s">
        <v>422</v>
      </c>
      <c r="G25" s="19" t="str">
        <f t="shared" si="1"/>
        <v>--</v>
      </c>
    </row>
    <row r="26" spans="1:7" ht="12" customHeight="1" x14ac:dyDescent="0.25">
      <c r="A26" s="1"/>
      <c r="B26" s="1"/>
      <c r="C26" s="3" t="s">
        <v>74</v>
      </c>
      <c r="D26" s="11">
        <v>175</v>
      </c>
      <c r="E26" s="11" t="s">
        <v>422</v>
      </c>
      <c r="F26" s="11" t="s">
        <v>422</v>
      </c>
      <c r="G26" s="19" t="str">
        <f t="shared" si="1"/>
        <v>--</v>
      </c>
    </row>
    <row r="27" spans="1:7" ht="12" customHeight="1" x14ac:dyDescent="0.25">
      <c r="A27" s="20"/>
      <c r="B27" s="20"/>
      <c r="C27" s="20" t="s">
        <v>75</v>
      </c>
      <c r="D27" s="21">
        <v>106</v>
      </c>
      <c r="E27" s="21" t="s">
        <v>422</v>
      </c>
      <c r="F27" s="21" t="s">
        <v>422</v>
      </c>
      <c r="G27" s="19" t="str">
        <f t="shared" si="1"/>
        <v>--</v>
      </c>
    </row>
    <row r="28" spans="1:7" ht="12" customHeight="1" x14ac:dyDescent="0.25">
      <c r="A28" s="89"/>
      <c r="B28" s="89"/>
      <c r="C28" s="89"/>
      <c r="D28" s="89"/>
      <c r="E28" s="89"/>
      <c r="F28" s="89"/>
      <c r="G28" s="89"/>
    </row>
    <row r="29" spans="1:7" ht="70" customHeight="1" x14ac:dyDescent="0.25">
      <c r="A29" s="91" t="s">
        <v>394</v>
      </c>
      <c r="B29" s="91"/>
      <c r="C29" s="91"/>
      <c r="D29" s="91"/>
      <c r="E29" s="91"/>
      <c r="F29" s="91"/>
      <c r="G29" s="91"/>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37"/>
  <sheetViews>
    <sheetView showGridLines="0" workbookViewId="0">
      <selection sqref="A1:H1"/>
    </sheetView>
  </sheetViews>
  <sheetFormatPr defaultRowHeight="12.5" x14ac:dyDescent="0.25"/>
  <cols>
    <col min="1" max="8" width="11.453125" customWidth="1"/>
    <col min="9" max="9" width="14.453125" customWidth="1"/>
    <col min="10" max="10" width="11.453125" customWidth="1"/>
  </cols>
  <sheetData>
    <row r="1" spans="1:10" ht="12" customHeight="1" x14ac:dyDescent="0.25">
      <c r="A1" s="96" t="s">
        <v>427</v>
      </c>
      <c r="B1" s="96"/>
      <c r="C1" s="96"/>
      <c r="D1" s="96"/>
      <c r="E1" s="96"/>
      <c r="F1" s="96"/>
      <c r="G1" s="96"/>
      <c r="H1" s="96"/>
      <c r="I1" s="5"/>
      <c r="J1" s="83">
        <v>46003</v>
      </c>
    </row>
    <row r="2" spans="1:10" ht="12" customHeight="1" x14ac:dyDescent="0.25">
      <c r="A2" s="98" t="s">
        <v>76</v>
      </c>
      <c r="B2" s="98"/>
      <c r="C2" s="98"/>
      <c r="D2" s="98"/>
      <c r="E2" s="98"/>
      <c r="F2" s="98"/>
      <c r="G2" s="98"/>
      <c r="H2" s="98"/>
      <c r="I2" s="5"/>
      <c r="J2" s="1"/>
    </row>
    <row r="3" spans="1:10" ht="24" customHeight="1" x14ac:dyDescent="0.25">
      <c r="A3" s="100" t="s">
        <v>50</v>
      </c>
      <c r="B3" s="95" t="s">
        <v>409</v>
      </c>
      <c r="C3" s="95"/>
      <c r="D3" s="95"/>
      <c r="E3" s="93"/>
      <c r="F3" s="95" t="s">
        <v>77</v>
      </c>
      <c r="G3" s="95"/>
      <c r="H3" s="95"/>
      <c r="I3" s="95"/>
      <c r="J3" s="95"/>
    </row>
    <row r="4" spans="1:10" ht="24" customHeight="1" x14ac:dyDescent="0.25">
      <c r="A4" s="101"/>
      <c r="B4" s="10" t="s">
        <v>223</v>
      </c>
      <c r="C4" s="10" t="s">
        <v>403</v>
      </c>
      <c r="D4" s="10" t="s">
        <v>410</v>
      </c>
      <c r="E4" s="10" t="s">
        <v>436</v>
      </c>
      <c r="F4" s="10" t="s">
        <v>78</v>
      </c>
      <c r="G4" s="10" t="s">
        <v>79</v>
      </c>
      <c r="H4" s="10" t="s">
        <v>80</v>
      </c>
      <c r="I4" s="10" t="s">
        <v>437</v>
      </c>
      <c r="J4" s="9" t="s">
        <v>55</v>
      </c>
    </row>
    <row r="5" spans="1:10" ht="12" customHeight="1" x14ac:dyDescent="0.25">
      <c r="A5" s="1"/>
      <c r="B5" s="89" t="str">
        <f>REPT("-",90)&amp;" Number "&amp;REPT("-",90)</f>
        <v>------------------------------------------------------------------------------------------ Number ------------------------------------------------------------------------------------------</v>
      </c>
      <c r="C5" s="89"/>
      <c r="D5" s="89"/>
      <c r="E5" s="89"/>
      <c r="F5" s="89"/>
      <c r="G5" s="89"/>
      <c r="H5" s="89"/>
      <c r="I5" s="89"/>
      <c r="J5" s="89"/>
    </row>
    <row r="6" spans="1:10" ht="12" customHeight="1" x14ac:dyDescent="0.25">
      <c r="A6" s="3" t="s">
        <v>423</v>
      </c>
    </row>
    <row r="7" spans="1:10" ht="12" customHeight="1" x14ac:dyDescent="0.25">
      <c r="A7" s="2" t="str">
        <f>"Oct "&amp;RIGHT(A6,4)-1</f>
        <v>Oct 2023</v>
      </c>
      <c r="B7" s="11">
        <v>20507180.2304</v>
      </c>
      <c r="C7" s="11">
        <v>991691.84970000002</v>
      </c>
      <c r="D7" s="11">
        <v>8599370.7729000002</v>
      </c>
      <c r="E7" s="11">
        <v>30116645.091699999</v>
      </c>
      <c r="F7" s="11">
        <v>377857036</v>
      </c>
      <c r="G7" s="11">
        <v>18256132</v>
      </c>
      <c r="H7" s="11">
        <v>158306482</v>
      </c>
      <c r="I7" s="11" t="s">
        <v>422</v>
      </c>
      <c r="J7" s="11">
        <v>554419650</v>
      </c>
    </row>
    <row r="8" spans="1:10" ht="12" customHeight="1" x14ac:dyDescent="0.25">
      <c r="A8" s="2" t="str">
        <f>"Nov "&amp;RIGHT(A6,4)-1</f>
        <v>Nov 2023</v>
      </c>
      <c r="B8" s="11">
        <v>20512246.592900001</v>
      </c>
      <c r="C8" s="11">
        <v>1001267.8326</v>
      </c>
      <c r="D8" s="11">
        <v>8649199.1736999992</v>
      </c>
      <c r="E8" s="11">
        <v>30108149.945900001</v>
      </c>
      <c r="F8" s="11">
        <v>325314211</v>
      </c>
      <c r="G8" s="11">
        <v>15921972</v>
      </c>
      <c r="H8" s="11">
        <v>137537932</v>
      </c>
      <c r="I8" s="11" t="s">
        <v>422</v>
      </c>
      <c r="J8" s="11">
        <v>478774115</v>
      </c>
    </row>
    <row r="9" spans="1:10" ht="12" customHeight="1" x14ac:dyDescent="0.25">
      <c r="A9" s="2" t="str">
        <f>"Dec "&amp;RIGHT(A6,4)-1</f>
        <v>Dec 2023</v>
      </c>
      <c r="B9" s="11">
        <v>20800787.582699999</v>
      </c>
      <c r="C9" s="11">
        <v>984316.85479999997</v>
      </c>
      <c r="D9" s="11">
        <v>8780182.0155999996</v>
      </c>
      <c r="E9" s="11">
        <v>30375233.009799998</v>
      </c>
      <c r="F9" s="11">
        <v>257950406</v>
      </c>
      <c r="G9" s="11">
        <v>12319063</v>
      </c>
      <c r="H9" s="11">
        <v>109886989</v>
      </c>
      <c r="I9" s="11" t="s">
        <v>422</v>
      </c>
      <c r="J9" s="11">
        <v>380156458</v>
      </c>
    </row>
    <row r="10" spans="1:10" ht="12" customHeight="1" x14ac:dyDescent="0.25">
      <c r="A10" s="2" t="str">
        <f>"Jan "&amp;RIGHT(A6,4)</f>
        <v>Jan 2024</v>
      </c>
      <c r="B10" s="11">
        <v>20182660.264699999</v>
      </c>
      <c r="C10" s="11">
        <v>948896.76340000005</v>
      </c>
      <c r="D10" s="11">
        <v>8455613.1610000003</v>
      </c>
      <c r="E10" s="11">
        <v>29540519.9571</v>
      </c>
      <c r="F10" s="11">
        <v>319494380</v>
      </c>
      <c r="G10" s="11">
        <v>15055971</v>
      </c>
      <c r="H10" s="11">
        <v>134163664</v>
      </c>
      <c r="I10" s="34" t="s">
        <v>422</v>
      </c>
      <c r="J10" s="11">
        <v>468714015</v>
      </c>
    </row>
    <row r="11" spans="1:10" ht="12" customHeight="1" x14ac:dyDescent="0.25">
      <c r="A11" s="2" t="str">
        <f>"Feb "&amp;RIGHT(A6,4)</f>
        <v>Feb 2024</v>
      </c>
      <c r="B11" s="11">
        <v>20803262.706500001</v>
      </c>
      <c r="C11" s="11">
        <v>968790.63820000004</v>
      </c>
      <c r="D11" s="11">
        <v>8414711.2772000004</v>
      </c>
      <c r="E11" s="11">
        <v>30203177.993500002</v>
      </c>
      <c r="F11" s="11">
        <v>362907825</v>
      </c>
      <c r="G11" s="11">
        <v>16886992</v>
      </c>
      <c r="H11" s="11">
        <v>146676853</v>
      </c>
      <c r="I11" s="11" t="s">
        <v>422</v>
      </c>
      <c r="J11" s="11">
        <v>526471670</v>
      </c>
    </row>
    <row r="12" spans="1:10" ht="12" customHeight="1" x14ac:dyDescent="0.25">
      <c r="A12" s="2" t="str">
        <f>"Mar "&amp;RIGHT(A6,4)</f>
        <v>Mar 2024</v>
      </c>
      <c r="B12" s="11">
        <v>20426657.642000001</v>
      </c>
      <c r="C12" s="11">
        <v>915193.25659999996</v>
      </c>
      <c r="D12" s="11">
        <v>8322622.8853000002</v>
      </c>
      <c r="E12" s="11">
        <v>29657923.408599999</v>
      </c>
      <c r="F12" s="11">
        <v>319425845</v>
      </c>
      <c r="G12" s="11">
        <v>14316104</v>
      </c>
      <c r="H12" s="11">
        <v>130188388</v>
      </c>
      <c r="I12" s="11" t="s">
        <v>422</v>
      </c>
      <c r="J12" s="11">
        <v>463930337</v>
      </c>
    </row>
    <row r="13" spans="1:10" ht="12" customHeight="1" x14ac:dyDescent="0.25">
      <c r="A13" s="2" t="str">
        <f>"Apr "&amp;RIGHT(A6,4)</f>
        <v>Apr 2024</v>
      </c>
      <c r="B13" s="11">
        <v>20637223.993999999</v>
      </c>
      <c r="C13" s="11">
        <v>942071.43279999995</v>
      </c>
      <c r="D13" s="11">
        <v>8310644.4638999999</v>
      </c>
      <c r="E13" s="11">
        <v>29900174.757300001</v>
      </c>
      <c r="F13" s="11">
        <v>368455378</v>
      </c>
      <c r="G13" s="11">
        <v>16811332</v>
      </c>
      <c r="H13" s="11">
        <v>148304044</v>
      </c>
      <c r="I13" s="11" t="s">
        <v>422</v>
      </c>
      <c r="J13" s="11">
        <v>533570754</v>
      </c>
    </row>
    <row r="14" spans="1:10" ht="12" customHeight="1" x14ac:dyDescent="0.25">
      <c r="A14" s="2" t="str">
        <f>"May "&amp;RIGHT(A6,4)</f>
        <v>May 2024</v>
      </c>
      <c r="B14" s="11">
        <v>19860665.473499998</v>
      </c>
      <c r="C14" s="11">
        <v>839092.78929999995</v>
      </c>
      <c r="D14" s="11">
        <v>7996684.0519000003</v>
      </c>
      <c r="E14" s="11">
        <v>28661266.450599998</v>
      </c>
      <c r="F14" s="11">
        <v>356128583</v>
      </c>
      <c r="G14" s="11">
        <v>15072764</v>
      </c>
      <c r="H14" s="11">
        <v>143645772</v>
      </c>
      <c r="I14" s="11" t="s">
        <v>422</v>
      </c>
      <c r="J14" s="11">
        <v>514847119</v>
      </c>
    </row>
    <row r="15" spans="1:10" ht="12" customHeight="1" x14ac:dyDescent="0.25">
      <c r="A15" s="2" t="str">
        <f>"Jun "&amp;RIGHT(A6,4)</f>
        <v>Jun 2024</v>
      </c>
      <c r="B15" s="11">
        <v>7710801.3561000004</v>
      </c>
      <c r="C15" s="11">
        <v>182306.0441</v>
      </c>
      <c r="D15" s="11">
        <v>2359494.551</v>
      </c>
      <c r="E15" s="11">
        <v>10418444.444399999</v>
      </c>
      <c r="F15" s="11">
        <v>71828765</v>
      </c>
      <c r="G15" s="11">
        <v>1662487</v>
      </c>
      <c r="H15" s="11">
        <v>21516725</v>
      </c>
      <c r="I15" s="11" t="s">
        <v>422</v>
      </c>
      <c r="J15" s="11">
        <v>95007977</v>
      </c>
    </row>
    <row r="16" spans="1:10" ht="12" customHeight="1" x14ac:dyDescent="0.25">
      <c r="A16" s="2" t="str">
        <f>"Jul "&amp;RIGHT(A6,4)</f>
        <v>Jul 2024</v>
      </c>
      <c r="B16" s="11">
        <v>1371945.4752</v>
      </c>
      <c r="C16" s="11">
        <v>14631.347100000001</v>
      </c>
      <c r="D16" s="11">
        <v>137415.78589999999</v>
      </c>
      <c r="E16" s="11">
        <v>1536934.1965999999</v>
      </c>
      <c r="F16" s="11">
        <v>16293310</v>
      </c>
      <c r="G16" s="11">
        <v>172139</v>
      </c>
      <c r="H16" s="11">
        <v>1616708</v>
      </c>
      <c r="I16" s="11" t="s">
        <v>422</v>
      </c>
      <c r="J16" s="11">
        <v>18082157</v>
      </c>
    </row>
    <row r="17" spans="1:12" ht="12" customHeight="1" x14ac:dyDescent="0.25">
      <c r="A17" s="2" t="str">
        <f>"Aug "&amp;RIGHT(A6,4)</f>
        <v>Aug 2024</v>
      </c>
      <c r="B17" s="11">
        <v>16532360.5174</v>
      </c>
      <c r="C17" s="11">
        <v>660690.1629</v>
      </c>
      <c r="D17" s="11">
        <v>5051736.9669000003</v>
      </c>
      <c r="E17" s="11">
        <v>22562532.901700001</v>
      </c>
      <c r="F17" s="11">
        <v>212026301</v>
      </c>
      <c r="G17" s="11">
        <v>8313520</v>
      </c>
      <c r="H17" s="11">
        <v>63566432</v>
      </c>
      <c r="I17" s="11" t="s">
        <v>422</v>
      </c>
      <c r="J17" s="11">
        <v>283906253</v>
      </c>
    </row>
    <row r="18" spans="1:12" ht="12" customHeight="1" x14ac:dyDescent="0.25">
      <c r="A18" s="2" t="str">
        <f>"Sep "&amp;RIGHT(A6,4)</f>
        <v>Sep 2024</v>
      </c>
      <c r="B18" s="11">
        <v>21451660.7634</v>
      </c>
      <c r="C18" s="11">
        <v>903090.29870000004</v>
      </c>
      <c r="D18" s="11">
        <v>7906737.8668999998</v>
      </c>
      <c r="E18" s="11">
        <v>30196313.916200001</v>
      </c>
      <c r="F18" s="11">
        <v>382827062</v>
      </c>
      <c r="G18" s="11">
        <v>16165695</v>
      </c>
      <c r="H18" s="11">
        <v>141533923</v>
      </c>
      <c r="I18" s="11" t="s">
        <v>422</v>
      </c>
      <c r="J18" s="11">
        <v>540526680</v>
      </c>
    </row>
    <row r="19" spans="1:12" ht="12" customHeight="1" x14ac:dyDescent="0.25">
      <c r="A19" s="12" t="s">
        <v>55</v>
      </c>
      <c r="B19" s="13">
        <v>20575816.138900001</v>
      </c>
      <c r="C19" s="13">
        <v>943823.52399999998</v>
      </c>
      <c r="D19" s="13">
        <v>8381751.7408999996</v>
      </c>
      <c r="E19" s="13">
        <v>29862156.059</v>
      </c>
      <c r="F19" s="13">
        <v>3370509102</v>
      </c>
      <c r="G19" s="13">
        <v>150954171</v>
      </c>
      <c r="H19" s="13">
        <v>1336943912</v>
      </c>
      <c r="I19" s="13" t="s">
        <v>422</v>
      </c>
      <c r="J19" s="13">
        <v>4858407185</v>
      </c>
    </row>
    <row r="20" spans="1:12" ht="12" customHeight="1" x14ac:dyDescent="0.25">
      <c r="A20" s="14" t="s">
        <v>424</v>
      </c>
      <c r="B20" s="15">
        <v>20575816.138900001</v>
      </c>
      <c r="C20" s="15">
        <v>943823.52399999998</v>
      </c>
      <c r="D20" s="15">
        <v>8381751.7408999996</v>
      </c>
      <c r="E20" s="15">
        <v>29862156.059</v>
      </c>
      <c r="F20" s="15">
        <v>3370509102</v>
      </c>
      <c r="G20" s="15">
        <v>150954171</v>
      </c>
      <c r="H20" s="15">
        <v>1336943912</v>
      </c>
      <c r="I20" s="15" t="s">
        <v>422</v>
      </c>
      <c r="J20" s="15">
        <v>4858407185</v>
      </c>
    </row>
    <row r="21" spans="1:12" ht="12" customHeight="1" x14ac:dyDescent="0.25">
      <c r="A21" s="3" t="str">
        <f>"FY "&amp;RIGHT(A6,4)+1</f>
        <v>FY 2025</v>
      </c>
    </row>
    <row r="22" spans="1:12" ht="12" customHeight="1" x14ac:dyDescent="0.25">
      <c r="A22" s="2" t="str">
        <f>"Oct "&amp;RIGHT(A6,4)</f>
        <v>Oct 2024</v>
      </c>
      <c r="B22" s="11">
        <v>21449430.071899999</v>
      </c>
      <c r="C22" s="11">
        <v>871512.06440000003</v>
      </c>
      <c r="D22" s="11">
        <v>8387171.6818000004</v>
      </c>
      <c r="E22" s="11">
        <v>30621627.831700001</v>
      </c>
      <c r="F22" s="11">
        <v>401178785</v>
      </c>
      <c r="G22" s="11">
        <v>16366865</v>
      </c>
      <c r="H22" s="11">
        <v>157509818</v>
      </c>
      <c r="I22" s="11">
        <v>18443</v>
      </c>
      <c r="J22" s="11">
        <v>575073911</v>
      </c>
      <c r="L22" s="85"/>
    </row>
    <row r="23" spans="1:12" ht="12" customHeight="1" x14ac:dyDescent="0.25">
      <c r="A23" s="2" t="str">
        <f>"Nov "&amp;RIGHT(A6,4)</f>
        <v>Nov 2024</v>
      </c>
      <c r="B23" s="11">
        <v>21367512.8587</v>
      </c>
      <c r="C23" s="11">
        <v>874866.77049999998</v>
      </c>
      <c r="D23" s="11">
        <v>8319814.6991999997</v>
      </c>
      <c r="E23" s="11">
        <v>30478910.463799998</v>
      </c>
      <c r="F23" s="11">
        <v>311178526</v>
      </c>
      <c r="G23" s="11">
        <v>12792576</v>
      </c>
      <c r="H23" s="11">
        <v>121654937</v>
      </c>
      <c r="I23" s="11">
        <v>9258</v>
      </c>
      <c r="J23" s="11">
        <v>445635297</v>
      </c>
      <c r="L23" s="84"/>
    </row>
    <row r="24" spans="1:12" ht="12" customHeight="1" x14ac:dyDescent="0.25">
      <c r="A24" s="2" t="str">
        <f>"Dec "&amp;RIGHT(A6,4)</f>
        <v>Dec 2024</v>
      </c>
      <c r="B24" s="11">
        <v>21029269.823100001</v>
      </c>
      <c r="C24" s="11">
        <v>850625.89919999999</v>
      </c>
      <c r="D24" s="11">
        <v>8133130.0991000002</v>
      </c>
      <c r="E24" s="11">
        <v>30021088.457600001</v>
      </c>
      <c r="F24" s="11">
        <v>284772175</v>
      </c>
      <c r="G24" s="11">
        <v>11515541</v>
      </c>
      <c r="H24" s="11">
        <v>110104093</v>
      </c>
      <c r="I24" s="11">
        <v>11401</v>
      </c>
      <c r="J24" s="11">
        <v>406403210</v>
      </c>
      <c r="L24" s="84"/>
    </row>
    <row r="25" spans="1:12" ht="12" customHeight="1" x14ac:dyDescent="0.25">
      <c r="A25" s="2" t="str">
        <f>"Jan "&amp;RIGHT(A6,4)+1</f>
        <v>Jan 2025</v>
      </c>
      <c r="B25" s="11">
        <v>20848394.033</v>
      </c>
      <c r="C25" s="11">
        <v>851676.21580000001</v>
      </c>
      <c r="D25" s="11">
        <v>8202849.1096999999</v>
      </c>
      <c r="E25" s="11">
        <v>29798691.478</v>
      </c>
      <c r="F25" s="11">
        <v>326391317</v>
      </c>
      <c r="G25" s="11">
        <v>13417833</v>
      </c>
      <c r="H25" s="11">
        <v>129232750</v>
      </c>
      <c r="I25" s="11">
        <v>80621</v>
      </c>
      <c r="J25" s="11">
        <v>469122521</v>
      </c>
      <c r="L25" s="84"/>
    </row>
    <row r="26" spans="1:12" ht="12" customHeight="1" x14ac:dyDescent="0.25">
      <c r="A26" s="2" t="str">
        <f>"Feb "&amp;RIGHT(A6,4)+1</f>
        <v>Feb 2025</v>
      </c>
      <c r="B26" s="11">
        <v>21088749.441599999</v>
      </c>
      <c r="C26" s="11">
        <v>844792.89749999996</v>
      </c>
      <c r="D26" s="11">
        <v>7949277.3733000001</v>
      </c>
      <c r="E26" s="11">
        <v>29950183.3873</v>
      </c>
      <c r="F26" s="11">
        <v>337737206</v>
      </c>
      <c r="G26" s="11">
        <v>13486487</v>
      </c>
      <c r="H26" s="11">
        <v>126904270</v>
      </c>
      <c r="I26" s="11">
        <v>1993</v>
      </c>
      <c r="J26" s="11">
        <v>478129956</v>
      </c>
      <c r="L26" s="84"/>
    </row>
    <row r="27" spans="1:12" ht="12" customHeight="1" x14ac:dyDescent="0.25">
      <c r="A27" s="2" t="str">
        <f>"Mar "&amp;RIGHT(A6,4)+1</f>
        <v>Mar 2025</v>
      </c>
      <c r="B27" s="11">
        <v>20994165.566100001</v>
      </c>
      <c r="C27" s="11">
        <v>822208.39210000006</v>
      </c>
      <c r="D27" s="11">
        <v>8010654.6891000001</v>
      </c>
      <c r="E27" s="11">
        <v>29821573.8937</v>
      </c>
      <c r="F27" s="11">
        <v>343370831</v>
      </c>
      <c r="G27" s="11">
        <v>13451344</v>
      </c>
      <c r="H27" s="11">
        <v>131054454</v>
      </c>
      <c r="I27" s="11">
        <v>18469</v>
      </c>
      <c r="J27" s="11">
        <v>487895098</v>
      </c>
      <c r="L27" s="84"/>
    </row>
    <row r="28" spans="1:12" ht="12" customHeight="1" x14ac:dyDescent="0.25">
      <c r="A28" s="2" t="str">
        <f>"Apr "&amp;RIGHT(A6,4)+1</f>
        <v>Apr 2025</v>
      </c>
      <c r="B28" s="11">
        <v>21323635.5057</v>
      </c>
      <c r="C28" s="11">
        <v>850072.06279999996</v>
      </c>
      <c r="D28" s="11">
        <v>8032737.9841</v>
      </c>
      <c r="E28" s="11">
        <v>30218574.973099999</v>
      </c>
      <c r="F28" s="11">
        <v>370390807</v>
      </c>
      <c r="G28" s="11">
        <v>14757633</v>
      </c>
      <c r="H28" s="11">
        <v>139451941</v>
      </c>
      <c r="I28" s="11">
        <v>3863</v>
      </c>
      <c r="J28" s="11">
        <v>524604244</v>
      </c>
      <c r="L28" s="84"/>
    </row>
    <row r="29" spans="1:12" ht="12" customHeight="1" x14ac:dyDescent="0.25">
      <c r="A29" s="2" t="str">
        <f>"May "&amp;RIGHT(A6,4)+1</f>
        <v>May 2025</v>
      </c>
      <c r="B29" s="11">
        <v>20265053.038699999</v>
      </c>
      <c r="C29" s="11">
        <v>747276.88840000005</v>
      </c>
      <c r="D29" s="11">
        <v>7696630.2017000001</v>
      </c>
      <c r="E29" s="11">
        <v>28689240.560899999</v>
      </c>
      <c r="F29" s="11">
        <v>354575541</v>
      </c>
      <c r="G29" s="11">
        <v>13103336</v>
      </c>
      <c r="H29" s="11">
        <v>134958719</v>
      </c>
      <c r="I29" s="11">
        <v>166502</v>
      </c>
      <c r="J29" s="11">
        <v>502804098</v>
      </c>
      <c r="L29" s="84"/>
    </row>
    <row r="30" spans="1:12" ht="12" customHeight="1" x14ac:dyDescent="0.25">
      <c r="A30" s="2" t="str">
        <f>"Jun "&amp;RIGHT(A6,4)+1</f>
        <v>Jun 2025</v>
      </c>
      <c r="B30" s="11">
        <v>7355344.3970999997</v>
      </c>
      <c r="C30" s="11">
        <v>179833.38920000001</v>
      </c>
      <c r="D30" s="11">
        <v>2649958.5660999999</v>
      </c>
      <c r="E30" s="11">
        <v>11706033.441500001</v>
      </c>
      <c r="F30" s="11">
        <v>68870672</v>
      </c>
      <c r="G30" s="11">
        <v>1655625</v>
      </c>
      <c r="H30" s="11">
        <v>24396680</v>
      </c>
      <c r="I30" s="11">
        <v>12938062</v>
      </c>
      <c r="J30" s="11">
        <v>107861039</v>
      </c>
      <c r="L30" s="84"/>
    </row>
    <row r="31" spans="1:12" ht="12" customHeight="1" x14ac:dyDescent="0.25">
      <c r="A31" s="2" t="str">
        <f>"Jul "&amp;RIGHT(A6,4)+1</f>
        <v>Jul 2025</v>
      </c>
      <c r="B31" s="11">
        <v>971674.86340000003</v>
      </c>
      <c r="C31" s="11">
        <v>17492.4794</v>
      </c>
      <c r="D31" s="11">
        <v>179274.66690000001</v>
      </c>
      <c r="E31" s="11">
        <v>1914293.4198</v>
      </c>
      <c r="F31" s="11">
        <v>9102863</v>
      </c>
      <c r="G31" s="11">
        <v>155949</v>
      </c>
      <c r="H31" s="11">
        <v>1598270</v>
      </c>
      <c r="I31" s="11">
        <v>8478146</v>
      </c>
      <c r="J31" s="11">
        <v>19335228</v>
      </c>
      <c r="L31" s="84"/>
    </row>
    <row r="32" spans="1:12" ht="12" customHeight="1" x14ac:dyDescent="0.25">
      <c r="A32" s="2" t="str">
        <f>"Aug "&amp;RIGHT(A6,4)+1</f>
        <v>Aug 2025</v>
      </c>
      <c r="B32" s="11">
        <v>16164541.7908</v>
      </c>
      <c r="C32" s="11">
        <v>651269.0233</v>
      </c>
      <c r="D32" s="11">
        <v>4993859.6050000004</v>
      </c>
      <c r="E32" s="11">
        <v>22256793.958799999</v>
      </c>
      <c r="F32" s="11">
        <v>205320145</v>
      </c>
      <c r="G32" s="11">
        <v>8105184</v>
      </c>
      <c r="H32" s="11">
        <v>62149664</v>
      </c>
      <c r="I32" s="11">
        <v>580827</v>
      </c>
      <c r="J32" s="11">
        <v>276155820</v>
      </c>
      <c r="L32" s="84"/>
    </row>
    <row r="33" spans="1:12" ht="12" customHeight="1" x14ac:dyDescent="0.25">
      <c r="A33" s="2" t="str">
        <f>"Sep "&amp;RIGHT(A6,4)+1</f>
        <v>Sep 2025</v>
      </c>
      <c r="B33" s="11">
        <v>20863489.664900001</v>
      </c>
      <c r="C33" s="11">
        <v>869487.02150000003</v>
      </c>
      <c r="D33" s="11">
        <v>7589666.8020000001</v>
      </c>
      <c r="E33" s="11">
        <v>29313339.805599999</v>
      </c>
      <c r="F33" s="11">
        <v>390972256</v>
      </c>
      <c r="G33" s="11">
        <v>16301582</v>
      </c>
      <c r="H33" s="11">
        <v>142294908</v>
      </c>
      <c r="I33" s="11">
        <v>6168</v>
      </c>
      <c r="J33" s="11">
        <v>549574914</v>
      </c>
      <c r="L33" s="84"/>
    </row>
    <row r="34" spans="1:12" ht="12" customHeight="1" x14ac:dyDescent="0.25">
      <c r="A34" s="12" t="s">
        <v>55</v>
      </c>
      <c r="B34" s="13">
        <v>21025522.222600002</v>
      </c>
      <c r="C34" s="13">
        <v>842502.02359999996</v>
      </c>
      <c r="D34" s="13">
        <v>8035770.2933</v>
      </c>
      <c r="E34" s="13">
        <v>29879247.872400001</v>
      </c>
      <c r="F34" s="13">
        <v>3403861124</v>
      </c>
      <c r="G34" s="13">
        <v>135109955</v>
      </c>
      <c r="H34" s="13">
        <v>1281310504</v>
      </c>
      <c r="I34" s="13">
        <v>22313753</v>
      </c>
      <c r="J34" s="13">
        <v>4842595336</v>
      </c>
    </row>
    <row r="35" spans="1:12" ht="12" customHeight="1" x14ac:dyDescent="0.25">
      <c r="A35" s="14" t="str">
        <f>"Total "&amp;MID(A20,7,LEN(A20)-13)&amp;" Months"</f>
        <v>Total 12 Months</v>
      </c>
      <c r="B35" s="15">
        <v>21025522.222600002</v>
      </c>
      <c r="C35" s="15">
        <v>842502.02359999996</v>
      </c>
      <c r="D35" s="15">
        <v>8035770.2933</v>
      </c>
      <c r="E35" s="15">
        <v>29879247.872400001</v>
      </c>
      <c r="F35" s="15">
        <v>3403861124</v>
      </c>
      <c r="G35" s="15">
        <v>135109955</v>
      </c>
      <c r="H35" s="15">
        <v>1281310504</v>
      </c>
      <c r="I35" s="15">
        <v>22313753</v>
      </c>
      <c r="J35" s="15">
        <v>4842595336</v>
      </c>
    </row>
    <row r="36" spans="1:12" ht="12" customHeight="1" x14ac:dyDescent="0.25">
      <c r="A36" s="89"/>
      <c r="B36" s="89"/>
      <c r="C36" s="89"/>
      <c r="D36" s="89"/>
      <c r="E36" s="89"/>
      <c r="F36" s="89"/>
      <c r="G36" s="89"/>
      <c r="H36" s="89"/>
      <c r="I36" s="89"/>
      <c r="J36" s="89"/>
    </row>
    <row r="37" spans="1:12" ht="73.5" customHeight="1" x14ac:dyDescent="0.25">
      <c r="A37" s="91" t="s">
        <v>435</v>
      </c>
      <c r="B37" s="91"/>
      <c r="C37" s="91"/>
      <c r="D37" s="91"/>
      <c r="E37" s="91"/>
      <c r="F37" s="91"/>
      <c r="G37" s="91"/>
      <c r="H37" s="91"/>
      <c r="I37" s="91"/>
      <c r="J37" s="91"/>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44</vt:i4>
      </vt:variant>
      <vt:variant>
        <vt:lpstr>Named Ranges</vt:lpstr>
      </vt:variant>
      <vt:variant>
        <vt:i4>3</vt:i4>
      </vt:variant>
    </vt:vector>
  </HeadingPairs>
  <TitlesOfParts>
    <vt:vector size="47"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cp:keywords>
  <cp:lastModifiedBy>Meade, Karen - FNS</cp:lastModifiedBy>
  <cp:lastPrinted>2014-11-10T21:56:47Z</cp:lastPrinted>
  <dcterms:created xsi:type="dcterms:W3CDTF">2003-04-09T21:32:01Z</dcterms:created>
  <dcterms:modified xsi:type="dcterms:W3CDTF">2025-12-17T18:46:04Z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