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I:\01 Keydata Electronic Version\PDB KD &amp; DRUPAL Files by FY\FY2026\Keydata October 2025\"/>
    </mc:Choice>
  </mc:AlternateContent>
  <xr:revisionPtr revIDLastSave="0" documentId="13_ncr:1_{F82C14B3-0BBA-4482-B475-07CD4EE06B25}" xr6:coauthVersionLast="47" xr6:coauthVersionMax="47" xr10:uidLastSave="{00000000-0000-0000-0000-000000000000}"/>
  <bookViews>
    <workbookView xWindow="-19320" yWindow="1065" windowWidth="19440" windowHeight="11520" tabRatio="817" xr2:uid="{00000000-000D-0000-FFFF-FFFF00000000}"/>
  </bookViews>
  <sheets>
    <sheet name="KDALL" sheetId="1" r:id="rId1"/>
    <sheet name="ToC" sheetId="2" r:id="rId2"/>
    <sheet name="FNS-$" sheetId="45" r:id="rId3"/>
    <sheet name="SNAP-$" sheetId="46" r:id="rId4"/>
    <sheet name="SNAP-$a" sheetId="49" r:id="rId5"/>
    <sheet name="SNAP-$a-PEBT-Other" sheetId="51" r:id="rId6"/>
    <sheet name="NAP-$b" sheetId="50" r:id="rId7"/>
    <sheet name="Schools" sheetId="7" r:id="rId8"/>
    <sheet name="NSLP-P" sheetId="8" r:id="rId9"/>
    <sheet name="NSLP-M" sheetId="9" r:id="rId10"/>
    <sheet name="NSLP-$" sheetId="10" r:id="rId11"/>
    <sheet name="SBP-P" sheetId="12" r:id="rId12"/>
    <sheet name="SBP-M" sheetId="13" r:id="rId13"/>
    <sheet name="SBP-$" sheetId="14" r:id="rId14"/>
    <sheet name="CCCDCH-S" sheetId="15" r:id="rId15"/>
    <sheet name="CCC-C" sheetId="16" r:id="rId16"/>
    <sheet name="CCCDCH-M1" sheetId="17" r:id="rId17"/>
    <sheet name="CCCDCH-M2" sheetId="18" r:id="rId18"/>
    <sheet name="CCCDCH-M3" sheetId="19" r:id="rId19"/>
    <sheet name="CCCDCH-M4" sheetId="20" r:id="rId20"/>
    <sheet name="CCCDCH-M5" sheetId="21" r:id="rId21"/>
    <sheet name="CCCDCH-$" sheetId="22" r:id="rId22"/>
    <sheet name="ADC-M" sheetId="23" r:id="rId23"/>
    <sheet name="ADC-$" sheetId="24" r:id="rId24"/>
    <sheet name="CACFP-T" sheetId="25" r:id="rId25"/>
    <sheet name="SFSP-PM" sheetId="26" r:id="rId26"/>
    <sheet name="SFSP-$" sheetId="27" r:id="rId27"/>
    <sheet name="S-EBT-$" sheetId="52" r:id="rId28"/>
    <sheet name="CN-$" sheetId="28" r:id="rId29"/>
    <sheet name="CNFNS-T$" sheetId="29" r:id="rId30"/>
    <sheet name="SMP-M" sheetId="30" r:id="rId31"/>
    <sheet name="SMP-T" sheetId="31" r:id="rId32"/>
    <sheet name="WIC" sheetId="32" r:id="rId33"/>
    <sheet name="CSFP" sheetId="33" r:id="rId34"/>
    <sheet name="FDPIR" sheetId="34" r:id="rId35"/>
    <sheet name="COM-E1" sheetId="36" r:id="rId36"/>
    <sheet name="COM-E2" sheetId="37" r:id="rId37"/>
    <sheet name="COM-ET" sheetId="38" r:id="rId38"/>
    <sheet name="COM-X1" sheetId="39" r:id="rId39"/>
    <sheet name="COM-X2" sheetId="40" r:id="rId40"/>
    <sheet name="COM-T" sheetId="41" r:id="rId41"/>
    <sheet name="USDA-$1" sheetId="42" r:id="rId42"/>
    <sheet name="USDA-$2" sheetId="43" r:id="rId43"/>
    <sheet name="USDA-$3" sheetId="44" r:id="rId44"/>
  </sheets>
  <definedNames>
    <definedName name="_xlnm.Print_Area" localSheetId="29">'CNFNS-T$'!$A$1:$I$37</definedName>
    <definedName name="_xlnm.Print_Area" localSheetId="6">'NAP-$b'!$A$1:$X$39</definedName>
    <definedName name="_xlnm.Print_Area" localSheetId="5">'SNAP-$a-PEBT-Other'!$A$1:$E$36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9" l="1"/>
  <c r="A35" i="44" l="1"/>
  <c r="A33" i="44"/>
  <c r="A32" i="44"/>
  <c r="A31" i="44"/>
  <c r="A30" i="44"/>
  <c r="A29" i="44"/>
  <c r="A28" i="44"/>
  <c r="A27" i="44"/>
  <c r="A26" i="44"/>
  <c r="A25" i="44"/>
  <c r="A24" i="44"/>
  <c r="A23" i="44"/>
  <c r="A22" i="44"/>
  <c r="A21" i="44"/>
  <c r="A18" i="44"/>
  <c r="A17" i="44"/>
  <c r="A16" i="44"/>
  <c r="A15" i="44"/>
  <c r="A14" i="44"/>
  <c r="A13" i="44"/>
  <c r="A12" i="44"/>
  <c r="A11" i="44"/>
  <c r="A10" i="44"/>
  <c r="A9" i="44"/>
  <c r="A8" i="44"/>
  <c r="A7" i="44"/>
  <c r="B5" i="44"/>
  <c r="A35" i="43"/>
  <c r="A33" i="43"/>
  <c r="A32" i="43"/>
  <c r="A31" i="43"/>
  <c r="A30" i="43"/>
  <c r="A29" i="43"/>
  <c r="A28" i="43"/>
  <c r="A27" i="43"/>
  <c r="A26" i="43"/>
  <c r="A25" i="43"/>
  <c r="A24" i="43"/>
  <c r="A23" i="43"/>
  <c r="A22" i="43"/>
  <c r="A21" i="43"/>
  <c r="A18" i="43"/>
  <c r="A17" i="43"/>
  <c r="A16" i="43"/>
  <c r="A15" i="43"/>
  <c r="A14" i="43"/>
  <c r="A13" i="43"/>
  <c r="A12" i="43"/>
  <c r="A11" i="43"/>
  <c r="A10" i="43"/>
  <c r="A9" i="43"/>
  <c r="A8" i="43"/>
  <c r="A7" i="43"/>
  <c r="B5" i="43"/>
  <c r="A35" i="42"/>
  <c r="A33" i="42"/>
  <c r="A32" i="42"/>
  <c r="A31" i="42"/>
  <c r="A30" i="42"/>
  <c r="A29" i="42"/>
  <c r="A28" i="42"/>
  <c r="A27" i="42"/>
  <c r="A26" i="42"/>
  <c r="A25" i="42"/>
  <c r="A24" i="42"/>
  <c r="A23" i="42"/>
  <c r="A22" i="42"/>
  <c r="A21" i="42"/>
  <c r="A18" i="42"/>
  <c r="A17" i="42"/>
  <c r="A16" i="42"/>
  <c r="A15" i="42"/>
  <c r="A14" i="42"/>
  <c r="A13" i="42"/>
  <c r="A12" i="42"/>
  <c r="A11" i="42"/>
  <c r="A10" i="42"/>
  <c r="A9" i="42"/>
  <c r="A8" i="42"/>
  <c r="A7" i="42"/>
  <c r="B5" i="42"/>
  <c r="A36" i="41"/>
  <c r="A34" i="41"/>
  <c r="A33" i="41"/>
  <c r="A32" i="41"/>
  <c r="A31" i="41"/>
  <c r="A30" i="41"/>
  <c r="A29" i="41"/>
  <c r="A28" i="41"/>
  <c r="A27" i="41"/>
  <c r="A26" i="41"/>
  <c r="A25" i="41"/>
  <c r="A24" i="41"/>
  <c r="A23" i="41"/>
  <c r="A22" i="41"/>
  <c r="A19" i="41"/>
  <c r="A18" i="41"/>
  <c r="A17" i="41"/>
  <c r="A16" i="41"/>
  <c r="A15" i="41"/>
  <c r="A14" i="41"/>
  <c r="A13" i="41"/>
  <c r="A12" i="41"/>
  <c r="A11" i="41"/>
  <c r="A10" i="41"/>
  <c r="A9" i="41"/>
  <c r="A8" i="41"/>
  <c r="B6" i="41"/>
  <c r="A35" i="40"/>
  <c r="A33" i="40"/>
  <c r="A32" i="40"/>
  <c r="A31" i="40"/>
  <c r="A30" i="40"/>
  <c r="A29" i="40"/>
  <c r="A28" i="40"/>
  <c r="A27" i="40"/>
  <c r="A26" i="40"/>
  <c r="A25" i="40"/>
  <c r="A24" i="40"/>
  <c r="A23" i="40"/>
  <c r="A22" i="40"/>
  <c r="A21" i="40"/>
  <c r="A18" i="40"/>
  <c r="A17" i="40"/>
  <c r="A16" i="40"/>
  <c r="A15" i="40"/>
  <c r="A14" i="40"/>
  <c r="A13" i="40"/>
  <c r="A12" i="40"/>
  <c r="A11" i="40"/>
  <c r="A10" i="40"/>
  <c r="A9" i="40"/>
  <c r="A8" i="40"/>
  <c r="A7" i="40"/>
  <c r="B5" i="40"/>
  <c r="A35" i="39"/>
  <c r="A33" i="39"/>
  <c r="A32" i="39"/>
  <c r="A31" i="39"/>
  <c r="A30" i="39"/>
  <c r="A29" i="39"/>
  <c r="A28" i="39"/>
  <c r="A27" i="39"/>
  <c r="A26" i="39"/>
  <c r="A25" i="39"/>
  <c r="A24" i="39"/>
  <c r="A23" i="39"/>
  <c r="A22" i="39"/>
  <c r="A21" i="39"/>
  <c r="A18" i="39"/>
  <c r="A17" i="39"/>
  <c r="A16" i="39"/>
  <c r="A15" i="39"/>
  <c r="A14" i="39"/>
  <c r="A13" i="39"/>
  <c r="A12" i="39"/>
  <c r="A11" i="39"/>
  <c r="A10" i="39"/>
  <c r="A9" i="39"/>
  <c r="A8" i="39"/>
  <c r="A7" i="39"/>
  <c r="B5" i="39"/>
  <c r="A35" i="38"/>
  <c r="A33" i="38"/>
  <c r="A32" i="38"/>
  <c r="A31" i="38"/>
  <c r="A30" i="38"/>
  <c r="A29" i="38"/>
  <c r="A28" i="38"/>
  <c r="A27" i="38"/>
  <c r="A26" i="38"/>
  <c r="A25" i="38"/>
  <c r="A24" i="38"/>
  <c r="A23" i="38"/>
  <c r="A22" i="38"/>
  <c r="A21" i="38"/>
  <c r="A18" i="38"/>
  <c r="A17" i="38"/>
  <c r="A16" i="38"/>
  <c r="A15" i="38"/>
  <c r="A14" i="38"/>
  <c r="A13" i="38"/>
  <c r="A12" i="38"/>
  <c r="A11" i="38"/>
  <c r="A10" i="38"/>
  <c r="A9" i="38"/>
  <c r="A8" i="38"/>
  <c r="A7" i="38"/>
  <c r="B5" i="38"/>
  <c r="H35" i="37"/>
  <c r="A35" i="37"/>
  <c r="H34" i="37"/>
  <c r="H33" i="37"/>
  <c r="A33" i="37"/>
  <c r="H32" i="37"/>
  <c r="A32" i="37"/>
  <c r="H31" i="37"/>
  <c r="A31" i="37"/>
  <c r="H30" i="37"/>
  <c r="A30" i="37"/>
  <c r="H29" i="37"/>
  <c r="A29" i="37"/>
  <c r="H28" i="37"/>
  <c r="A28" i="37"/>
  <c r="H27" i="37"/>
  <c r="A27" i="37"/>
  <c r="H26" i="37"/>
  <c r="A26" i="37"/>
  <c r="H25" i="37"/>
  <c r="A25" i="37"/>
  <c r="H24" i="37"/>
  <c r="A24" i="37"/>
  <c r="H23" i="37"/>
  <c r="A23" i="37"/>
  <c r="H22" i="37"/>
  <c r="A22" i="37"/>
  <c r="A21" i="37"/>
  <c r="H20" i="37"/>
  <c r="H19" i="37"/>
  <c r="H18" i="37"/>
  <c r="A18" i="37"/>
  <c r="H17" i="37"/>
  <c r="A17" i="37"/>
  <c r="H16" i="37"/>
  <c r="A16" i="37"/>
  <c r="H15" i="37"/>
  <c r="A15" i="37"/>
  <c r="H14" i="37"/>
  <c r="A14" i="37"/>
  <c r="H13" i="37"/>
  <c r="A13" i="37"/>
  <c r="H12" i="37"/>
  <c r="A12" i="37"/>
  <c r="H11" i="37"/>
  <c r="A11" i="37"/>
  <c r="H10" i="37"/>
  <c r="A10" i="37"/>
  <c r="H9" i="37"/>
  <c r="A9" i="37"/>
  <c r="H8" i="37"/>
  <c r="A8" i="37"/>
  <c r="H7" i="37"/>
  <c r="A7" i="37"/>
  <c r="B5" i="37"/>
  <c r="A35" i="36"/>
  <c r="A33" i="36"/>
  <c r="A32" i="36"/>
  <c r="A31" i="36"/>
  <c r="A30" i="36"/>
  <c r="A29" i="36"/>
  <c r="A28" i="36"/>
  <c r="A27" i="36"/>
  <c r="A26" i="36"/>
  <c r="A25" i="36"/>
  <c r="A24" i="36"/>
  <c r="A23" i="36"/>
  <c r="A22" i="36"/>
  <c r="A21" i="36"/>
  <c r="A18" i="36"/>
  <c r="A17" i="36"/>
  <c r="A16" i="36"/>
  <c r="A15" i="36"/>
  <c r="A14" i="36"/>
  <c r="A13" i="36"/>
  <c r="A12" i="36"/>
  <c r="A11" i="36"/>
  <c r="A10" i="36"/>
  <c r="A9" i="36"/>
  <c r="A8" i="36"/>
  <c r="A7" i="36"/>
  <c r="B5" i="36"/>
  <c r="A35" i="34"/>
  <c r="A33" i="34"/>
  <c r="A32" i="34"/>
  <c r="A31" i="34"/>
  <c r="A30" i="34"/>
  <c r="A29" i="34"/>
  <c r="A28" i="34"/>
  <c r="A27" i="34"/>
  <c r="A26" i="34"/>
  <c r="A25" i="34"/>
  <c r="A24" i="34"/>
  <c r="A23" i="34"/>
  <c r="A22" i="34"/>
  <c r="A21" i="34"/>
  <c r="A18" i="34"/>
  <c r="A17" i="34"/>
  <c r="A16" i="34"/>
  <c r="A15" i="34"/>
  <c r="A14" i="34"/>
  <c r="A13" i="34"/>
  <c r="A12" i="34"/>
  <c r="A11" i="34"/>
  <c r="A10" i="34"/>
  <c r="A9" i="34"/>
  <c r="A8" i="34"/>
  <c r="A7" i="34"/>
  <c r="B5" i="34"/>
  <c r="A35" i="33"/>
  <c r="A33" i="33"/>
  <c r="A32" i="33"/>
  <c r="A31" i="33"/>
  <c r="A30" i="33"/>
  <c r="A29" i="33"/>
  <c r="A28" i="33"/>
  <c r="A27" i="33"/>
  <c r="A26" i="33"/>
  <c r="A25" i="33"/>
  <c r="A24" i="33"/>
  <c r="A23" i="33"/>
  <c r="A22" i="33"/>
  <c r="A21" i="33"/>
  <c r="A18" i="33"/>
  <c r="A17" i="33"/>
  <c r="A16" i="33"/>
  <c r="A15" i="33"/>
  <c r="A14" i="33"/>
  <c r="A13" i="33"/>
  <c r="A12" i="33"/>
  <c r="A11" i="33"/>
  <c r="A10" i="33"/>
  <c r="A9" i="33"/>
  <c r="A8" i="33"/>
  <c r="A7" i="33"/>
  <c r="B5" i="33"/>
  <c r="A35" i="32"/>
  <c r="A33" i="32"/>
  <c r="A32" i="32"/>
  <c r="A31" i="32"/>
  <c r="A30" i="32"/>
  <c r="A29" i="32"/>
  <c r="A28" i="32"/>
  <c r="A27" i="32"/>
  <c r="A26" i="32"/>
  <c r="A25" i="32"/>
  <c r="A24" i="32"/>
  <c r="A23" i="32"/>
  <c r="A22" i="32"/>
  <c r="A21" i="32"/>
  <c r="A18" i="32"/>
  <c r="A17" i="32"/>
  <c r="A16" i="32"/>
  <c r="A15" i="32"/>
  <c r="A14" i="32"/>
  <c r="A13" i="32"/>
  <c r="A12" i="32"/>
  <c r="A11" i="32"/>
  <c r="A10" i="32"/>
  <c r="A9" i="32"/>
  <c r="A8" i="32"/>
  <c r="A7" i="32"/>
  <c r="B5" i="32"/>
  <c r="A35" i="31"/>
  <c r="A33" i="31"/>
  <c r="A32" i="31"/>
  <c r="A31" i="31"/>
  <c r="A30" i="31"/>
  <c r="A29" i="31"/>
  <c r="A28" i="31"/>
  <c r="A27" i="31"/>
  <c r="A26" i="31"/>
  <c r="A25" i="31"/>
  <c r="A24" i="31"/>
  <c r="A23" i="31"/>
  <c r="A22" i="31"/>
  <c r="A21" i="31"/>
  <c r="A18" i="31"/>
  <c r="A17" i="31"/>
  <c r="A16" i="31"/>
  <c r="A15" i="31"/>
  <c r="A14" i="31"/>
  <c r="A13" i="31"/>
  <c r="A12" i="31"/>
  <c r="A11" i="31"/>
  <c r="A10" i="31"/>
  <c r="A9" i="31"/>
  <c r="A8" i="31"/>
  <c r="A7" i="31"/>
  <c r="B5" i="31"/>
  <c r="A35" i="30"/>
  <c r="A33" i="30"/>
  <c r="A32" i="30"/>
  <c r="A31" i="30"/>
  <c r="A30" i="30"/>
  <c r="A29" i="30"/>
  <c r="A28" i="30"/>
  <c r="A27" i="30"/>
  <c r="A26" i="30"/>
  <c r="A25" i="30"/>
  <c r="A24" i="30"/>
  <c r="A23" i="30"/>
  <c r="A22" i="30"/>
  <c r="A21" i="30"/>
  <c r="A18" i="30"/>
  <c r="A17" i="30"/>
  <c r="A16" i="30"/>
  <c r="A15" i="30"/>
  <c r="A14" i="30"/>
  <c r="A13" i="30"/>
  <c r="A12" i="30"/>
  <c r="A11" i="30"/>
  <c r="A10" i="30"/>
  <c r="A9" i="30"/>
  <c r="A8" i="30"/>
  <c r="A7" i="30"/>
  <c r="B5" i="30"/>
  <c r="A35" i="29"/>
  <c r="A33" i="29"/>
  <c r="A32" i="29"/>
  <c r="A31" i="29"/>
  <c r="A30" i="29"/>
  <c r="A29" i="29"/>
  <c r="A28" i="29"/>
  <c r="A27" i="29"/>
  <c r="A26" i="29"/>
  <c r="A25" i="29"/>
  <c r="A24" i="29"/>
  <c r="A23" i="29"/>
  <c r="A22" i="29"/>
  <c r="A21" i="29"/>
  <c r="A18" i="29"/>
  <c r="A17" i="29"/>
  <c r="A16" i="29"/>
  <c r="A15" i="29"/>
  <c r="A14" i="29"/>
  <c r="A13" i="29"/>
  <c r="A12" i="29"/>
  <c r="A11" i="29"/>
  <c r="A10" i="29"/>
  <c r="A9" i="29"/>
  <c r="A8" i="29"/>
  <c r="A7" i="29"/>
  <c r="B5" i="29"/>
  <c r="A35" i="28"/>
  <c r="A33" i="28"/>
  <c r="A32" i="28"/>
  <c r="A31" i="28"/>
  <c r="A30" i="28"/>
  <c r="A29" i="28"/>
  <c r="A28" i="28"/>
  <c r="A27" i="28"/>
  <c r="A26" i="28"/>
  <c r="A25" i="28"/>
  <c r="A24" i="28"/>
  <c r="A23" i="28"/>
  <c r="A22" i="28"/>
  <c r="A21" i="28"/>
  <c r="A18" i="28"/>
  <c r="A17" i="28"/>
  <c r="A16" i="28"/>
  <c r="A15" i="28"/>
  <c r="A14" i="28"/>
  <c r="A13" i="28"/>
  <c r="A12" i="28"/>
  <c r="A11" i="28"/>
  <c r="A10" i="28"/>
  <c r="A9" i="28"/>
  <c r="A8" i="28"/>
  <c r="A7" i="28"/>
  <c r="B5" i="28"/>
  <c r="A35" i="52"/>
  <c r="A33" i="52"/>
  <c r="A32" i="52"/>
  <c r="A31" i="52"/>
  <c r="A30" i="52"/>
  <c r="A29" i="52"/>
  <c r="A28" i="52"/>
  <c r="A27" i="52"/>
  <c r="A26" i="52"/>
  <c r="A25" i="52"/>
  <c r="A24" i="52"/>
  <c r="A23" i="52"/>
  <c r="A22" i="52"/>
  <c r="A21" i="52"/>
  <c r="A18" i="52"/>
  <c r="A17" i="52"/>
  <c r="A16" i="52"/>
  <c r="A15" i="52"/>
  <c r="A14" i="52"/>
  <c r="A13" i="52"/>
  <c r="A12" i="52"/>
  <c r="A11" i="52"/>
  <c r="A10" i="52"/>
  <c r="A9" i="52"/>
  <c r="A8" i="52"/>
  <c r="A7" i="52"/>
  <c r="C5" i="52"/>
  <c r="A35" i="27"/>
  <c r="A33" i="27"/>
  <c r="A32" i="27"/>
  <c r="A31" i="27"/>
  <c r="A30" i="27"/>
  <c r="A29" i="27"/>
  <c r="A28" i="27"/>
  <c r="A27" i="27"/>
  <c r="A26" i="27"/>
  <c r="A25" i="27"/>
  <c r="A24" i="27"/>
  <c r="A23" i="27"/>
  <c r="A22" i="27"/>
  <c r="A21" i="27"/>
  <c r="A18" i="27"/>
  <c r="A17" i="27"/>
  <c r="A16" i="27"/>
  <c r="A15" i="27"/>
  <c r="A14" i="27"/>
  <c r="A13" i="27"/>
  <c r="A12" i="27"/>
  <c r="A11" i="27"/>
  <c r="A10" i="27"/>
  <c r="A9" i="27"/>
  <c r="A8" i="27"/>
  <c r="A7" i="27"/>
  <c r="B5" i="27"/>
  <c r="A35" i="26"/>
  <c r="A33" i="26"/>
  <c r="A32" i="26"/>
  <c r="A31" i="26"/>
  <c r="A30" i="26"/>
  <c r="A29" i="26"/>
  <c r="A28" i="26"/>
  <c r="A27" i="26"/>
  <c r="A26" i="26"/>
  <c r="A25" i="26"/>
  <c r="A24" i="26"/>
  <c r="A23" i="26"/>
  <c r="A22" i="26"/>
  <c r="A21" i="26"/>
  <c r="A18" i="26"/>
  <c r="A17" i="26"/>
  <c r="A16" i="26"/>
  <c r="A15" i="26"/>
  <c r="A14" i="26"/>
  <c r="A13" i="26"/>
  <c r="A12" i="26"/>
  <c r="A11" i="26"/>
  <c r="A10" i="26"/>
  <c r="A9" i="26"/>
  <c r="A8" i="26"/>
  <c r="A7" i="26"/>
  <c r="B5" i="26"/>
  <c r="A35" i="25"/>
  <c r="A33" i="25"/>
  <c r="A32" i="25"/>
  <c r="A31" i="25"/>
  <c r="A30" i="25"/>
  <c r="A29" i="25"/>
  <c r="A28" i="25"/>
  <c r="A27" i="25"/>
  <c r="A26" i="25"/>
  <c r="A25" i="25"/>
  <c r="A24" i="25"/>
  <c r="A23" i="25"/>
  <c r="A22" i="25"/>
  <c r="A21" i="25"/>
  <c r="A18" i="25"/>
  <c r="A17" i="25"/>
  <c r="A16" i="25"/>
  <c r="A15" i="25"/>
  <c r="A14" i="25"/>
  <c r="A13" i="25"/>
  <c r="A12" i="25"/>
  <c r="A11" i="25"/>
  <c r="A10" i="25"/>
  <c r="A9" i="25"/>
  <c r="A8" i="25"/>
  <c r="A7" i="25"/>
  <c r="B5" i="25"/>
  <c r="H35" i="24"/>
  <c r="A35" i="24"/>
  <c r="H34" i="24"/>
  <c r="H33" i="24"/>
  <c r="A33" i="24"/>
  <c r="H32" i="24"/>
  <c r="A32" i="24"/>
  <c r="H31" i="24"/>
  <c r="A31" i="24"/>
  <c r="H30" i="24"/>
  <c r="A30" i="24"/>
  <c r="H29" i="24"/>
  <c r="A29" i="24"/>
  <c r="H28" i="24"/>
  <c r="A28" i="24"/>
  <c r="H27" i="24"/>
  <c r="A27" i="24"/>
  <c r="H26" i="24"/>
  <c r="A26" i="24"/>
  <c r="H25" i="24"/>
  <c r="A25" i="24"/>
  <c r="H24" i="24"/>
  <c r="A24" i="24"/>
  <c r="H23" i="24"/>
  <c r="A23" i="24"/>
  <c r="H22" i="24"/>
  <c r="A22" i="24"/>
  <c r="A21" i="24"/>
  <c r="H20" i="24"/>
  <c r="H19" i="24"/>
  <c r="H18" i="24"/>
  <c r="A18" i="24"/>
  <c r="H17" i="24"/>
  <c r="A17" i="24"/>
  <c r="H16" i="24"/>
  <c r="A16" i="24"/>
  <c r="H15" i="24"/>
  <c r="A15" i="24"/>
  <c r="H14" i="24"/>
  <c r="A14" i="24"/>
  <c r="H13" i="24"/>
  <c r="A13" i="24"/>
  <c r="H12" i="24"/>
  <c r="A12" i="24"/>
  <c r="H11" i="24"/>
  <c r="A11" i="24"/>
  <c r="H10" i="24"/>
  <c r="A10" i="24"/>
  <c r="H9" i="24"/>
  <c r="A9" i="24"/>
  <c r="H8" i="24"/>
  <c r="A8" i="24"/>
  <c r="H7" i="24"/>
  <c r="A7" i="24"/>
  <c r="F5" i="24"/>
  <c r="B5" i="24"/>
  <c r="J35" i="23"/>
  <c r="A35" i="23"/>
  <c r="J34" i="23"/>
  <c r="J33" i="23"/>
  <c r="A33" i="23"/>
  <c r="J32" i="23"/>
  <c r="A32" i="23"/>
  <c r="J31" i="23"/>
  <c r="A31" i="23"/>
  <c r="J30" i="23"/>
  <c r="A30" i="23"/>
  <c r="J29" i="23"/>
  <c r="A29" i="23"/>
  <c r="J28" i="23"/>
  <c r="A28" i="23"/>
  <c r="J27" i="23"/>
  <c r="A27" i="23"/>
  <c r="J26" i="23"/>
  <c r="A26" i="23"/>
  <c r="J25" i="23"/>
  <c r="A25" i="23"/>
  <c r="J24" i="23"/>
  <c r="A24" i="23"/>
  <c r="J23" i="23"/>
  <c r="A23" i="23"/>
  <c r="J22" i="23"/>
  <c r="A22" i="23"/>
  <c r="A21" i="23"/>
  <c r="J20" i="23"/>
  <c r="J19" i="23"/>
  <c r="J18" i="23"/>
  <c r="A18" i="23"/>
  <c r="J17" i="23"/>
  <c r="A17" i="23"/>
  <c r="J16" i="23"/>
  <c r="A16" i="23"/>
  <c r="J15" i="23"/>
  <c r="A15" i="23"/>
  <c r="J14" i="23"/>
  <c r="A14" i="23"/>
  <c r="J13" i="23"/>
  <c r="A13" i="23"/>
  <c r="J12" i="23"/>
  <c r="A12" i="23"/>
  <c r="J11" i="23"/>
  <c r="A11" i="23"/>
  <c r="J10" i="23"/>
  <c r="A10" i="23"/>
  <c r="J9" i="23"/>
  <c r="A9" i="23"/>
  <c r="J8" i="23"/>
  <c r="A8" i="23"/>
  <c r="J7" i="23"/>
  <c r="A7" i="23"/>
  <c r="B5" i="23"/>
  <c r="A35" i="22"/>
  <c r="A33" i="22"/>
  <c r="A32" i="22"/>
  <c r="A31" i="22"/>
  <c r="A30" i="22"/>
  <c r="A29" i="22"/>
  <c r="A28" i="22"/>
  <c r="A27" i="22"/>
  <c r="A26" i="22"/>
  <c r="A25" i="22"/>
  <c r="A24" i="22"/>
  <c r="A23" i="22"/>
  <c r="A22" i="22"/>
  <c r="A21" i="22"/>
  <c r="A18" i="22"/>
  <c r="A17" i="22"/>
  <c r="A16" i="22"/>
  <c r="A15" i="22"/>
  <c r="A14" i="22"/>
  <c r="A13" i="22"/>
  <c r="A12" i="22"/>
  <c r="A11" i="22"/>
  <c r="A10" i="22"/>
  <c r="A9" i="22"/>
  <c r="A8" i="22"/>
  <c r="A7" i="22"/>
  <c r="B5" i="22"/>
  <c r="A35" i="21"/>
  <c r="A33" i="21"/>
  <c r="A32" i="21"/>
  <c r="A31" i="21"/>
  <c r="A30" i="21"/>
  <c r="A29" i="21"/>
  <c r="A28" i="21"/>
  <c r="A27" i="21"/>
  <c r="A26" i="21"/>
  <c r="A25" i="21"/>
  <c r="A24" i="21"/>
  <c r="A23" i="21"/>
  <c r="A22" i="21"/>
  <c r="A21" i="21"/>
  <c r="A18" i="21"/>
  <c r="A17" i="21"/>
  <c r="A16" i="21"/>
  <c r="A15" i="21"/>
  <c r="A14" i="21"/>
  <c r="A13" i="21"/>
  <c r="A12" i="21"/>
  <c r="A11" i="21"/>
  <c r="A10" i="21"/>
  <c r="A9" i="21"/>
  <c r="A8" i="21"/>
  <c r="A7" i="21"/>
  <c r="G5" i="21"/>
  <c r="B5" i="21"/>
  <c r="A35" i="20"/>
  <c r="A33" i="20"/>
  <c r="A32" i="20"/>
  <c r="A31" i="20"/>
  <c r="A30" i="20"/>
  <c r="A29" i="20"/>
  <c r="A28" i="20"/>
  <c r="A27" i="20"/>
  <c r="A26" i="20"/>
  <c r="A25" i="20"/>
  <c r="A24" i="20"/>
  <c r="A23" i="20"/>
  <c r="A22" i="20"/>
  <c r="A21" i="20"/>
  <c r="A18" i="20"/>
  <c r="A17" i="20"/>
  <c r="A16" i="20"/>
  <c r="A15" i="20"/>
  <c r="A14" i="20"/>
  <c r="A13" i="20"/>
  <c r="A12" i="20"/>
  <c r="A11" i="20"/>
  <c r="A10" i="20"/>
  <c r="A9" i="20"/>
  <c r="A8" i="20"/>
  <c r="A7" i="20"/>
  <c r="B5" i="20"/>
  <c r="A35" i="19"/>
  <c r="A33" i="19"/>
  <c r="A32" i="19"/>
  <c r="A31" i="19"/>
  <c r="A30" i="19"/>
  <c r="A29" i="19"/>
  <c r="A28" i="19"/>
  <c r="A27" i="19"/>
  <c r="A26" i="19"/>
  <c r="A25" i="19"/>
  <c r="A24" i="19"/>
  <c r="A23" i="19"/>
  <c r="A22" i="19"/>
  <c r="A21" i="19"/>
  <c r="A18" i="19"/>
  <c r="A17" i="19"/>
  <c r="A16" i="19"/>
  <c r="A15" i="19"/>
  <c r="A14" i="19"/>
  <c r="A13" i="19"/>
  <c r="A12" i="19"/>
  <c r="A11" i="19"/>
  <c r="A10" i="19"/>
  <c r="A9" i="19"/>
  <c r="A8" i="19"/>
  <c r="A7" i="19"/>
  <c r="B5" i="19"/>
  <c r="A35" i="18"/>
  <c r="A33" i="18"/>
  <c r="A32" i="18"/>
  <c r="A31" i="18"/>
  <c r="A30" i="18"/>
  <c r="A29" i="18"/>
  <c r="A28" i="18"/>
  <c r="A27" i="18"/>
  <c r="A26" i="18"/>
  <c r="A25" i="18"/>
  <c r="A24" i="18"/>
  <c r="A23" i="18"/>
  <c r="A22" i="18"/>
  <c r="A21" i="18"/>
  <c r="A18" i="18"/>
  <c r="A17" i="18"/>
  <c r="A16" i="18"/>
  <c r="A15" i="18"/>
  <c r="A14" i="18"/>
  <c r="A13" i="18"/>
  <c r="A12" i="18"/>
  <c r="A11" i="18"/>
  <c r="A10" i="18"/>
  <c r="A9" i="18"/>
  <c r="A8" i="18"/>
  <c r="A7" i="18"/>
  <c r="B5" i="18"/>
  <c r="A35" i="17"/>
  <c r="A33" i="17"/>
  <c r="A32" i="17"/>
  <c r="A31" i="17"/>
  <c r="A30" i="17"/>
  <c r="A29" i="17"/>
  <c r="A28" i="17"/>
  <c r="A27" i="17"/>
  <c r="A26" i="17"/>
  <c r="A25" i="17"/>
  <c r="A24" i="17"/>
  <c r="A23" i="17"/>
  <c r="A22" i="17"/>
  <c r="A21" i="17"/>
  <c r="A18" i="17"/>
  <c r="A17" i="17"/>
  <c r="A16" i="17"/>
  <c r="A15" i="17"/>
  <c r="A14" i="17"/>
  <c r="A13" i="17"/>
  <c r="A12" i="17"/>
  <c r="A11" i="17"/>
  <c r="A10" i="17"/>
  <c r="A9" i="17"/>
  <c r="A8" i="17"/>
  <c r="A7" i="17"/>
  <c r="B5" i="17"/>
  <c r="A35" i="16"/>
  <c r="A33" i="16"/>
  <c r="A32" i="16"/>
  <c r="A31" i="16"/>
  <c r="A30" i="16"/>
  <c r="A29" i="16"/>
  <c r="A28" i="16"/>
  <c r="A27" i="16"/>
  <c r="A26" i="16"/>
  <c r="A25" i="16"/>
  <c r="A24" i="16"/>
  <c r="A23" i="16"/>
  <c r="A22" i="16"/>
  <c r="A21" i="16"/>
  <c r="A18" i="16"/>
  <c r="A17" i="16"/>
  <c r="A16" i="16"/>
  <c r="A15" i="16"/>
  <c r="A14" i="16"/>
  <c r="A13" i="16"/>
  <c r="A12" i="16"/>
  <c r="A11" i="16"/>
  <c r="A10" i="16"/>
  <c r="A9" i="16"/>
  <c r="A8" i="16"/>
  <c r="A7" i="16"/>
  <c r="B5" i="16"/>
  <c r="A35" i="15"/>
  <c r="A33" i="15"/>
  <c r="A32" i="15"/>
  <c r="A31" i="15"/>
  <c r="A30" i="15"/>
  <c r="A29" i="15"/>
  <c r="A28" i="15"/>
  <c r="A27" i="15"/>
  <c r="A26" i="15"/>
  <c r="A25" i="15"/>
  <c r="A24" i="15"/>
  <c r="A23" i="15"/>
  <c r="A22" i="15"/>
  <c r="A21" i="15"/>
  <c r="A18" i="15"/>
  <c r="A17" i="15"/>
  <c r="A16" i="15"/>
  <c r="A15" i="15"/>
  <c r="A14" i="15"/>
  <c r="A13" i="15"/>
  <c r="A12" i="15"/>
  <c r="A11" i="15"/>
  <c r="A10" i="15"/>
  <c r="A9" i="15"/>
  <c r="A8" i="15"/>
  <c r="A7" i="15"/>
  <c r="B5" i="15"/>
  <c r="A35" i="14"/>
  <c r="A33" i="14"/>
  <c r="A32" i="14"/>
  <c r="A31" i="14"/>
  <c r="A30" i="14"/>
  <c r="A29" i="14"/>
  <c r="A28" i="14"/>
  <c r="A27" i="14"/>
  <c r="A26" i="14"/>
  <c r="A25" i="14"/>
  <c r="A24" i="14"/>
  <c r="A23" i="14"/>
  <c r="A22" i="14"/>
  <c r="A21" i="14"/>
  <c r="A18" i="14"/>
  <c r="A17" i="14"/>
  <c r="A16" i="14"/>
  <c r="A15" i="14"/>
  <c r="A14" i="14"/>
  <c r="A13" i="14"/>
  <c r="A12" i="14"/>
  <c r="A11" i="14"/>
  <c r="A10" i="14"/>
  <c r="A9" i="14"/>
  <c r="A8" i="14"/>
  <c r="A7" i="14"/>
  <c r="B5" i="14"/>
  <c r="A35" i="13"/>
  <c r="A33" i="13"/>
  <c r="A32" i="13"/>
  <c r="A31" i="13"/>
  <c r="A30" i="13"/>
  <c r="A29" i="13"/>
  <c r="A28" i="13"/>
  <c r="A27" i="13"/>
  <c r="A26" i="13"/>
  <c r="A25" i="13"/>
  <c r="A24" i="13"/>
  <c r="A23" i="13"/>
  <c r="A22" i="13"/>
  <c r="A21" i="13"/>
  <c r="A18" i="13"/>
  <c r="A17" i="13"/>
  <c r="A16" i="13"/>
  <c r="A15" i="13"/>
  <c r="A14" i="13"/>
  <c r="A13" i="13"/>
  <c r="A12" i="13"/>
  <c r="A11" i="13"/>
  <c r="A10" i="13"/>
  <c r="A9" i="13"/>
  <c r="A8" i="13"/>
  <c r="A7" i="13"/>
  <c r="B5" i="13"/>
  <c r="A35" i="12"/>
  <c r="A33" i="12"/>
  <c r="A32" i="12"/>
  <c r="A31" i="12"/>
  <c r="A30" i="12"/>
  <c r="A29" i="12"/>
  <c r="A28" i="12"/>
  <c r="A27" i="12"/>
  <c r="A26" i="12"/>
  <c r="A25" i="12"/>
  <c r="A24" i="12"/>
  <c r="A23" i="12"/>
  <c r="A22" i="12"/>
  <c r="A21" i="12"/>
  <c r="A18" i="12"/>
  <c r="A17" i="12"/>
  <c r="A16" i="12"/>
  <c r="A15" i="12"/>
  <c r="A14" i="12"/>
  <c r="A13" i="12"/>
  <c r="A12" i="12"/>
  <c r="A11" i="12"/>
  <c r="A10" i="12"/>
  <c r="A9" i="12"/>
  <c r="A8" i="12"/>
  <c r="A7" i="12"/>
  <c r="B5" i="12"/>
  <c r="A35" i="10"/>
  <c r="A33" i="10"/>
  <c r="A32" i="10"/>
  <c r="A31" i="10"/>
  <c r="A30" i="10"/>
  <c r="A29" i="10"/>
  <c r="A28" i="10"/>
  <c r="A27" i="10"/>
  <c r="A26" i="10"/>
  <c r="A25" i="10"/>
  <c r="A24" i="10"/>
  <c r="A23" i="10"/>
  <c r="A22" i="10"/>
  <c r="A21" i="10"/>
  <c r="A18" i="10"/>
  <c r="A17" i="10"/>
  <c r="A16" i="10"/>
  <c r="A15" i="10"/>
  <c r="A14" i="10"/>
  <c r="A13" i="10"/>
  <c r="A12" i="10"/>
  <c r="A11" i="10"/>
  <c r="A10" i="10"/>
  <c r="A9" i="10"/>
  <c r="A8" i="10"/>
  <c r="A7" i="10"/>
  <c r="B5" i="10"/>
  <c r="A35" i="9"/>
  <c r="A33" i="9"/>
  <c r="A32" i="9"/>
  <c r="A31" i="9"/>
  <c r="A30" i="9"/>
  <c r="A29" i="9"/>
  <c r="A28" i="9"/>
  <c r="A27" i="9"/>
  <c r="A26" i="9"/>
  <c r="A25" i="9"/>
  <c r="A24" i="9"/>
  <c r="A23" i="9"/>
  <c r="A22" i="9"/>
  <c r="A21" i="9"/>
  <c r="A18" i="9"/>
  <c r="A17" i="9"/>
  <c r="A16" i="9"/>
  <c r="A15" i="9"/>
  <c r="A14" i="9"/>
  <c r="A13" i="9"/>
  <c r="A12" i="9"/>
  <c r="A11" i="9"/>
  <c r="A10" i="9"/>
  <c r="A9" i="9"/>
  <c r="A8" i="9"/>
  <c r="A7" i="9"/>
  <c r="B5" i="9"/>
  <c r="A35" i="8"/>
  <c r="A33" i="8"/>
  <c r="A32" i="8"/>
  <c r="A31" i="8"/>
  <c r="A30" i="8"/>
  <c r="A29" i="8"/>
  <c r="A28" i="8"/>
  <c r="A27" i="8"/>
  <c r="A26" i="8"/>
  <c r="A25" i="8"/>
  <c r="A24" i="8"/>
  <c r="A23" i="8"/>
  <c r="A22" i="8"/>
  <c r="A21" i="8"/>
  <c r="A18" i="8"/>
  <c r="A17" i="8"/>
  <c r="A16" i="8"/>
  <c r="A15" i="8"/>
  <c r="A14" i="8"/>
  <c r="A13" i="8"/>
  <c r="A12" i="8"/>
  <c r="A11" i="8"/>
  <c r="A10" i="8"/>
  <c r="A9" i="8"/>
  <c r="A8" i="8"/>
  <c r="A7" i="8"/>
  <c r="B5" i="8"/>
  <c r="G27" i="7"/>
  <c r="G26" i="7"/>
  <c r="G25" i="7"/>
  <c r="G24" i="7"/>
  <c r="G23" i="7"/>
  <c r="G22" i="7"/>
  <c r="G20" i="7"/>
  <c r="G19" i="7"/>
  <c r="A17" i="7"/>
  <c r="G16" i="7"/>
  <c r="G15" i="7"/>
  <c r="G14" i="7"/>
  <c r="G13" i="7"/>
  <c r="G12" i="7"/>
  <c r="G11" i="7"/>
  <c r="G10" i="7"/>
  <c r="G9" i="7"/>
  <c r="G8" i="7"/>
  <c r="G7" i="7"/>
  <c r="G5" i="7"/>
  <c r="D5" i="7"/>
  <c r="A35" i="50"/>
  <c r="A33" i="50"/>
  <c r="A32" i="50"/>
  <c r="A31" i="50"/>
  <c r="A30" i="50"/>
  <c r="A29" i="50"/>
  <c r="A28" i="50"/>
  <c r="A27" i="50"/>
  <c r="A26" i="50"/>
  <c r="A25" i="50"/>
  <c r="A24" i="50"/>
  <c r="A23" i="50"/>
  <c r="A22" i="50"/>
  <c r="A21" i="50"/>
  <c r="A18" i="50"/>
  <c r="A17" i="50"/>
  <c r="A16" i="50"/>
  <c r="A15" i="50"/>
  <c r="A14" i="50"/>
  <c r="A13" i="50"/>
  <c r="A12" i="50"/>
  <c r="A11" i="50"/>
  <c r="A10" i="50"/>
  <c r="A9" i="50"/>
  <c r="A8" i="50"/>
  <c r="A7" i="50"/>
  <c r="A35" i="51"/>
  <c r="A33" i="51"/>
  <c r="A32" i="51"/>
  <c r="A31" i="51"/>
  <c r="A30" i="51"/>
  <c r="A29" i="51"/>
  <c r="A28" i="51"/>
  <c r="A27" i="51"/>
  <c r="A26" i="51"/>
  <c r="A25" i="51"/>
  <c r="A24" i="51"/>
  <c r="A23" i="51"/>
  <c r="A22" i="51"/>
  <c r="A21" i="51"/>
  <c r="A18" i="51"/>
  <c r="A17" i="51"/>
  <c r="A16" i="51"/>
  <c r="A15" i="51"/>
  <c r="A14" i="51"/>
  <c r="A13" i="51"/>
  <c r="A12" i="51"/>
  <c r="A11" i="51"/>
  <c r="A10" i="51"/>
  <c r="A9" i="51"/>
  <c r="A8" i="51"/>
  <c r="A7" i="51"/>
  <c r="A35" i="49"/>
  <c r="A33" i="49"/>
  <c r="A32" i="49"/>
  <c r="A31" i="49"/>
  <c r="A30" i="49"/>
  <c r="A29" i="49"/>
  <c r="A28" i="49"/>
  <c r="A27" i="49"/>
  <c r="A26" i="49"/>
  <c r="A25" i="49"/>
  <c r="A24" i="49"/>
  <c r="A23" i="49"/>
  <c r="A22" i="49"/>
  <c r="A21" i="49"/>
  <c r="A18" i="49"/>
  <c r="A17" i="49"/>
  <c r="A16" i="49"/>
  <c r="A15" i="49"/>
  <c r="A14" i="49"/>
  <c r="A13" i="49"/>
  <c r="A12" i="49"/>
  <c r="A11" i="49"/>
  <c r="A10" i="49"/>
  <c r="A9" i="49"/>
  <c r="A8" i="49"/>
  <c r="A7" i="49"/>
  <c r="A35" i="46"/>
  <c r="A33" i="46"/>
  <c r="A32" i="46"/>
  <c r="A31" i="46"/>
  <c r="A30" i="46"/>
  <c r="A29" i="46"/>
  <c r="A28" i="46"/>
  <c r="A27" i="46"/>
  <c r="A26" i="46"/>
  <c r="A25" i="46"/>
  <c r="A24" i="46"/>
  <c r="A23" i="46"/>
  <c r="A22" i="46"/>
  <c r="A21" i="46"/>
  <c r="A18" i="46"/>
  <c r="A17" i="46"/>
  <c r="A16" i="46"/>
  <c r="A15" i="46"/>
  <c r="A14" i="46"/>
  <c r="A13" i="46"/>
  <c r="A12" i="46"/>
  <c r="A11" i="46"/>
  <c r="A10" i="46"/>
  <c r="A9" i="46"/>
  <c r="A8" i="46"/>
  <c r="A7" i="46"/>
  <c r="D5" i="46"/>
  <c r="B5" i="46"/>
  <c r="A35" i="45"/>
  <c r="A33" i="45"/>
  <c r="A32" i="45"/>
  <c r="A31" i="45"/>
  <c r="A30" i="45"/>
  <c r="A29" i="45"/>
  <c r="A28" i="45"/>
  <c r="A27" i="45"/>
  <c r="A26" i="45"/>
  <c r="A25" i="45"/>
  <c r="A24" i="45"/>
  <c r="A23" i="45"/>
  <c r="A22" i="45"/>
  <c r="A21" i="45"/>
  <c r="A18" i="45"/>
  <c r="A17" i="45"/>
  <c r="A16" i="45"/>
  <c r="A15" i="45"/>
  <c r="A14" i="45"/>
  <c r="A13" i="45"/>
  <c r="A12" i="45"/>
  <c r="A11" i="45"/>
  <c r="A10" i="45"/>
  <c r="A9" i="45"/>
  <c r="A8" i="45"/>
  <c r="A7" i="45"/>
  <c r="B5" i="45"/>
</calcChain>
</file>

<file path=xl/sharedStrings.xml><?xml version="1.0" encoding="utf-8"?>
<sst xmlns="http://schemas.openxmlformats.org/spreadsheetml/2006/main" count="6124" uniqueCount="445">
  <si>
    <t>PROGRAM INFORMATION REPORT</t>
  </si>
  <si>
    <t>(KEYDATA)</t>
  </si>
  <si>
    <t>Budget Division</t>
  </si>
  <si>
    <t>Financial Management</t>
  </si>
  <si>
    <t>Food and Nutrition Service</t>
  </si>
  <si>
    <t>U.S. Department of Agriculture</t>
  </si>
  <si>
    <t>Note:</t>
  </si>
  <si>
    <t>This report is based in part on preliminary data submitted by various reporting agencies.</t>
  </si>
  <si>
    <t>Users should anticipate changes in future reports as reporting agencies finalize data.</t>
  </si>
  <si>
    <t>Questions about information in this report should be addressed to the data administrator,</t>
  </si>
  <si>
    <t>Budget Division (305-2189).</t>
  </si>
  <si>
    <t>Table of Contents</t>
  </si>
  <si>
    <t>Table</t>
  </si>
  <si>
    <t>Title</t>
  </si>
  <si>
    <t>Total FNS Costs -- All Programs</t>
  </si>
  <si>
    <t>School Program Operations -- October Data</t>
  </si>
  <si>
    <t>National School Lunch Program -- Participation and Lunches Served</t>
  </si>
  <si>
    <t>National School Lunch Program -- Total Lunches Served</t>
  </si>
  <si>
    <t>National School Lunch Program -- Program Cost</t>
  </si>
  <si>
    <t>Commodity Schools</t>
  </si>
  <si>
    <t>School Breakfast Program -- Participation and Breakfasts Served</t>
  </si>
  <si>
    <t>School Breakfast Program -- Program Totals</t>
  </si>
  <si>
    <t>School Breakfast Program -- Program Costs ($)</t>
  </si>
  <si>
    <t>Child and Adult Care Food Program -- Child Care Homes and Centers</t>
  </si>
  <si>
    <t>Child and Adult Care Food Program -- Child Care Type of Centers</t>
  </si>
  <si>
    <t>Child and Adult Care Food Program -- Child Care Type of Meal Served: Homes &amp; Centers</t>
  </si>
  <si>
    <t>Child and Adult Care Food Program -- Child Care Type of Meal Served: Breakfasts &amp; Lunches</t>
  </si>
  <si>
    <t>Child and Adult Care Food Program -- Child Care Type of Meal Served: Suppers &amp; Snacks</t>
  </si>
  <si>
    <t>Child and Adult Care Food Program -- Child Care Type of Meal Served: Totals</t>
  </si>
  <si>
    <t>Child and Adult Care Food Program -- Child Care Type of Meal Payment</t>
  </si>
  <si>
    <t>Child and Adult Care Food Program -- Child Care Program Cost</t>
  </si>
  <si>
    <t>Child and Adult Care Food Program -- Adult Care Total Meals Served</t>
  </si>
  <si>
    <t>Child and Adult Care Food Program -- Adult Care Participation and Cost</t>
  </si>
  <si>
    <t>Child and Adult Care Food Program (Summary)</t>
  </si>
  <si>
    <t>Summer Food Service Program -- Type of Meal Served</t>
  </si>
  <si>
    <t>Summer Food Service Program -- Program Cost</t>
  </si>
  <si>
    <t>Child Nutrition Programs -- Cash Payments</t>
  </si>
  <si>
    <t>Child Nutrition Programs -- Total FNS Cost</t>
  </si>
  <si>
    <t>Special Milk Program -- Half Pints Served Per Month</t>
  </si>
  <si>
    <t>Special Milk Program -- Program Totals</t>
  </si>
  <si>
    <t>Special Supplemental Nutrition Program (WIC)</t>
  </si>
  <si>
    <t>Commodity Supplemental Food Program (CSFP)</t>
  </si>
  <si>
    <t>Food Donation Program -- Food Distribution Program on Indian Reservations (IR)</t>
  </si>
  <si>
    <t>FNS Commodity Distribution Entitlements -- Food and Cash-In-Lieu</t>
  </si>
  <si>
    <t>Total FNS and USDA Commodity Distribution Entitlements</t>
  </si>
  <si>
    <t>USDA Surplus Commodities (Bonus &amp; TEFAP Foods) -- Federal Cost: CN &amp; SF Programs</t>
  </si>
  <si>
    <t>USDA Surplus Commodities (Bonus &amp; TEFAP Foods) -- Federal Cost</t>
  </si>
  <si>
    <t>Total USDA Donated Foods -- Entitlements, Bonus Commodities and TEFAP Foods</t>
  </si>
  <si>
    <t>USDA Expenditures -- All Programs</t>
  </si>
  <si>
    <t>USDA Expenditures -- All Programs, Continued</t>
  </si>
  <si>
    <t>Fiscal Year and Month</t>
  </si>
  <si>
    <t>Child Nutrition</t>
  </si>
  <si>
    <t>Special Milk</t>
  </si>
  <si>
    <t>Supplemental Food</t>
  </si>
  <si>
    <t>Total FNS Cost</t>
  </si>
  <si>
    <t>Total</t>
  </si>
  <si>
    <t>Benefit</t>
  </si>
  <si>
    <t>E &amp; T Administrative Cost</t>
  </si>
  <si>
    <t>Total Program Cost</t>
  </si>
  <si>
    <t>Household</t>
  </si>
  <si>
    <t>Persons</t>
  </si>
  <si>
    <t>Per Person</t>
  </si>
  <si>
    <t>Table 3: School Program Operations -- October Data</t>
  </si>
  <si>
    <t>Fiscal Year</t>
  </si>
  <si>
    <t>Program and Type</t>
  </si>
  <si>
    <t>Participation Divided by Enrollment</t>
  </si>
  <si>
    <t>National School Lunch Program</t>
  </si>
  <si>
    <t>Total Schools and RCCI's</t>
  </si>
  <si>
    <t>Schools</t>
  </si>
  <si>
    <t>Res. Child Care Institutions</t>
  </si>
  <si>
    <t>School Breakfast Program</t>
  </si>
  <si>
    <t>Special Milk Program</t>
  </si>
  <si>
    <t>Schools &amp; Res. Child Care Inst.</t>
  </si>
  <si>
    <t>Non-Res. Child Care Inst.</t>
  </si>
  <si>
    <t>Summer Camps (July)</t>
  </si>
  <si>
    <t>Table 4: National School Lunch Program -- Participation and Lunches Served</t>
  </si>
  <si>
    <t>Lunches Served Per Month</t>
  </si>
  <si>
    <t>Free</t>
  </si>
  <si>
    <t>Reduced</t>
  </si>
  <si>
    <t>Paid</t>
  </si>
  <si>
    <t>Table 5: National School Lunch Program -- Total Lunches Served</t>
  </si>
  <si>
    <t>Total Lunches Served (Includes Col.1)</t>
  </si>
  <si>
    <t>Total Afterschool Snacks Served (Includes Col.5)</t>
  </si>
  <si>
    <t>Table 6: National School Lunch Program -- Program Cost</t>
  </si>
  <si>
    <t>Section 11</t>
  </si>
  <si>
    <t>Regular</t>
  </si>
  <si>
    <t>Table 8: School Breakfast Program -- Participation and Breakfasts Served</t>
  </si>
  <si>
    <t>All Breakfasts Served Per Month</t>
  </si>
  <si>
    <t>Table 9: School Breakfast Program -- Program Totals</t>
  </si>
  <si>
    <t>Regular Breakfasts</t>
  </si>
  <si>
    <t>Severe Need Breakfasts</t>
  </si>
  <si>
    <t>Total - F&amp;R</t>
  </si>
  <si>
    <t>Table 10: School Breakfast Program -- Program Cost ($)</t>
  </si>
  <si>
    <t>Table 11: Child and Adult Care Food Program -- Child Care Home and Centers</t>
  </si>
  <si>
    <t>Outlets</t>
  </si>
  <si>
    <t>Avg. Daily Attendance</t>
  </si>
  <si>
    <t>Inst. or Sponsors</t>
  </si>
  <si>
    <t>1. Totals are averaged.
2. Includes Sponsors of both Child Care Centers and Day Care Homes.</t>
  </si>
  <si>
    <t>1. Subset of Table 11 Child Care Centers.
2. Totals are averaged.</t>
  </si>
  <si>
    <t>Table 13a: Child and Adult Care Food Program -- Child Care Type of Meals Served: Homes and Centers</t>
  </si>
  <si>
    <t>Day Care Homes</t>
  </si>
  <si>
    <t>Child Care Centers</t>
  </si>
  <si>
    <t>Breakfasts</t>
  </si>
  <si>
    <t>Lunches</t>
  </si>
  <si>
    <t>Suppers</t>
  </si>
  <si>
    <t>Supplements</t>
  </si>
  <si>
    <t>Table 13c: Child and Adult Care Food Program -- Child Care Type of Meals Served: Suppers and Supplements</t>
  </si>
  <si>
    <t>Table 13d: Child and Adult Care Food Program -- Child Care Type of Meals Served: Totals</t>
  </si>
  <si>
    <t>Total Meals</t>
  </si>
  <si>
    <t>1. Includes Child Care Centers and Day Care Homes; excludes Adult Care information.</t>
  </si>
  <si>
    <t>Table 14: Child and Adult Care Food Program -- Child Care Type of Meal Payment</t>
  </si>
  <si>
    <t>Homes Free</t>
  </si>
  <si>
    <t>Free of All Meals</t>
  </si>
  <si>
    <t>Homes</t>
  </si>
  <si>
    <t>Centers</t>
  </si>
  <si>
    <t>Table 15a: Child and Adult Care Food Program -- Child Care Program Cost</t>
  </si>
  <si>
    <t>Table 15b: Child and Adult Care Food Program -- Adult Care Total Meals Served</t>
  </si>
  <si>
    <t>Total Meals Served</t>
  </si>
  <si>
    <t>Table 15c: Child and Adult Care Food Program -- Adult Care Participation and Cost</t>
  </si>
  <si>
    <t>Sponsors</t>
  </si>
  <si>
    <t>Sites</t>
  </si>
  <si>
    <t>Average Daily Attendance</t>
  </si>
  <si>
    <t>Total Meal Cost</t>
  </si>
  <si>
    <t xml:space="preserve">1. Breakout for Adult Care Commodities and Cash-in-lieu not available. Data included with Child Care on Table 15d.
</t>
  </si>
  <si>
    <t>Table 15d: Child and Adult Care Food Program (Summary)</t>
  </si>
  <si>
    <t>Served</t>
  </si>
  <si>
    <t>Cost</t>
  </si>
  <si>
    <t>1. Child Care Food Program only.</t>
  </si>
  <si>
    <t>Meals Served</t>
  </si>
  <si>
    <t>Table 16b: Summer Food Service Program -- Program Cost</t>
  </si>
  <si>
    <t>Table 17: Child Nutrition Program -- Cash Payments</t>
  </si>
  <si>
    <t>National School Lunch</t>
  </si>
  <si>
    <t>School Breakfast</t>
  </si>
  <si>
    <t>Child/Adult Care</t>
  </si>
  <si>
    <t>Summer Feeding</t>
  </si>
  <si>
    <t>Total Cash Payment</t>
  </si>
  <si>
    <t>Section 4</t>
  </si>
  <si>
    <t>Total Child Nutrition</t>
  </si>
  <si>
    <t>Table 19: Special Milk Program -- Half Pints Served per Month</t>
  </si>
  <si>
    <t>Schools and Res. Child Care Inst.</t>
  </si>
  <si>
    <t>Summer Camps</t>
  </si>
  <si>
    <t>Total All Programs</t>
  </si>
  <si>
    <t>Table 20: Special Milk Program -- Program Totals</t>
  </si>
  <si>
    <t>Total Half Pints Served</t>
  </si>
  <si>
    <t>Total Cost</t>
  </si>
  <si>
    <t>Avg. Half Pint Cost</t>
  </si>
  <si>
    <t>1. Based on earnings (meals x reimbursement rates). 
2. Estimated cost.</t>
  </si>
  <si>
    <t>Table 21: Special Supplemental Nutrition Program (WIC)</t>
  </si>
  <si>
    <t>Program Cost</t>
  </si>
  <si>
    <t>Cost Per Person</t>
  </si>
  <si>
    <t>Women</t>
  </si>
  <si>
    <t>Infants</t>
  </si>
  <si>
    <t>Children</t>
  </si>
  <si>
    <t>Food</t>
  </si>
  <si>
    <t>Elderly</t>
  </si>
  <si>
    <t>Admin. Expenses</t>
  </si>
  <si>
    <t>FDPIR NET Cost</t>
  </si>
  <si>
    <t>Marshall Is.</t>
  </si>
  <si>
    <t>Indians</t>
  </si>
  <si>
    <t>Table 25a: FNS Commodity Distribution Entitlements -- Food and Cash-In-Lieu</t>
  </si>
  <si>
    <t>CNP Totals</t>
  </si>
  <si>
    <t>Cash-In-Lieu</t>
  </si>
  <si>
    <t>Table 25b: FNS Commodity Distribution Entitlements -- Food and Cash-In-Lieu</t>
  </si>
  <si>
    <t>Nutrition Program for the Elderly</t>
  </si>
  <si>
    <t>IR &amp; NPE Grand Totals</t>
  </si>
  <si>
    <t>Table 26: Total FNS and USDA Commodity Distribution Entitlements</t>
  </si>
  <si>
    <t>FNS Entitlements</t>
  </si>
  <si>
    <t>Char. Inst</t>
  </si>
  <si>
    <t>Table 27a: USDA Surplus Commodities (Bonus &amp; TEFAP Foods) -- Federal Cost: CN &amp; SF Programs</t>
  </si>
  <si>
    <t>School</t>
  </si>
  <si>
    <t>Child and Adult Care</t>
  </si>
  <si>
    <t>Food Donation Programs (Bonus)</t>
  </si>
  <si>
    <t>Summer Camps (Bonus)</t>
  </si>
  <si>
    <t>Charitable Institution (Bonus)</t>
  </si>
  <si>
    <t>Total Cost of USDA Bonus Food</t>
  </si>
  <si>
    <t>Total Cost of USDA Bonus and TEFAP Foods</t>
  </si>
  <si>
    <t>Nutr. Program for the Elderly</t>
  </si>
  <si>
    <t>Table 28: Total USDA Donated Foods -- Entitlements,Bonus Commodities and TEFAP Foods</t>
  </si>
  <si>
    <t>Entitlements</t>
  </si>
  <si>
    <t>USDA Surplus Commodities</t>
  </si>
  <si>
    <t>Total Value of, Entitlements, Bonus and TEFAP</t>
  </si>
  <si>
    <t>FNS Entitlement Food and Cash</t>
  </si>
  <si>
    <t>USDA Entitlement Food</t>
  </si>
  <si>
    <t>Bonus Foods</t>
  </si>
  <si>
    <t>Food Donation</t>
  </si>
  <si>
    <t>School Lunch</t>
  </si>
  <si>
    <t>Comm. Schools</t>
  </si>
  <si>
    <t>Breakfast</t>
  </si>
  <si>
    <t>Summer Food</t>
  </si>
  <si>
    <t>SAE &amp; Other</t>
  </si>
  <si>
    <t>Charitable Institutions</t>
  </si>
  <si>
    <r>
      <t xml:space="preserve">WIC </t>
    </r>
    <r>
      <rPr>
        <b/>
        <vertAlign val="superscript"/>
        <sz val="8"/>
        <rFont val="Arial"/>
        <family val="2"/>
      </rPr>
      <t>2/</t>
    </r>
  </si>
  <si>
    <r>
      <t xml:space="preserve">Food Donation (NPE, IR, DF, SK, FB, TE) </t>
    </r>
    <r>
      <rPr>
        <b/>
        <vertAlign val="superscript"/>
        <sz val="8"/>
        <rFont val="Arial"/>
        <family val="2"/>
      </rPr>
      <t>4/</t>
    </r>
  </si>
  <si>
    <r>
      <t xml:space="preserve">Participation </t>
    </r>
    <r>
      <rPr>
        <b/>
        <vertAlign val="superscript"/>
        <sz val="8"/>
        <rFont val="Arial"/>
        <family val="2"/>
      </rPr>
      <t>1/</t>
    </r>
  </si>
  <si>
    <r>
      <t xml:space="preserve">State Administrative Expenses </t>
    </r>
    <r>
      <rPr>
        <b/>
        <vertAlign val="superscript"/>
        <sz val="8"/>
        <rFont val="Arial"/>
        <family val="2"/>
      </rPr>
      <t>3/</t>
    </r>
  </si>
  <si>
    <r>
      <t xml:space="preserve">Outlets Operating </t>
    </r>
    <r>
      <rPr>
        <b/>
        <vertAlign val="superscript"/>
        <sz val="8"/>
        <rFont val="Arial"/>
        <family val="2"/>
      </rPr>
      <t>1/</t>
    </r>
  </si>
  <si>
    <r>
      <t xml:space="preserve">Participation </t>
    </r>
    <r>
      <rPr>
        <b/>
        <vertAlign val="superscript"/>
        <sz val="8"/>
        <rFont val="Arial"/>
        <family val="2"/>
      </rPr>
      <t>2/</t>
    </r>
  </si>
  <si>
    <r>
      <t xml:space="preserve">Additional Payment Lunches (60% Criteria) </t>
    </r>
    <r>
      <rPr>
        <b/>
        <vertAlign val="superscript"/>
        <sz val="8"/>
        <rFont val="Arial"/>
        <family val="2"/>
      </rPr>
      <t>1/</t>
    </r>
  </si>
  <si>
    <r>
      <t xml:space="preserve">Section 4  </t>
    </r>
    <r>
      <rPr>
        <b/>
        <vertAlign val="superscript"/>
        <sz val="8"/>
        <rFont val="Arial"/>
        <family val="2"/>
      </rPr>
      <t>1/</t>
    </r>
  </si>
  <si>
    <r>
      <t xml:space="preserve">Add. Pay. </t>
    </r>
    <r>
      <rPr>
        <b/>
        <vertAlign val="superscript"/>
        <sz val="8"/>
        <rFont val="Arial"/>
        <family val="2"/>
      </rPr>
      <t>2/</t>
    </r>
  </si>
  <si>
    <r>
      <t xml:space="preserve">Cost </t>
    </r>
    <r>
      <rPr>
        <b/>
        <vertAlign val="superscript"/>
        <sz val="8"/>
        <rFont val="Arial"/>
        <family val="2"/>
      </rPr>
      <t>2/</t>
    </r>
  </si>
  <si>
    <r>
      <t xml:space="preserve">Day Care Homes </t>
    </r>
    <r>
      <rPr>
        <b/>
        <vertAlign val="superscript"/>
        <sz val="8"/>
        <rFont val="Arial"/>
        <family val="2"/>
      </rPr>
      <t>1/</t>
    </r>
  </si>
  <si>
    <r>
      <t xml:space="preserve">Inst. or Sponsors </t>
    </r>
    <r>
      <rPr>
        <b/>
        <vertAlign val="superscript"/>
        <sz val="8"/>
        <rFont val="Arial"/>
        <family val="2"/>
      </rPr>
      <t>2/</t>
    </r>
  </si>
  <si>
    <r>
      <t xml:space="preserve">Child Care Centers </t>
    </r>
    <r>
      <rPr>
        <b/>
        <vertAlign val="superscript"/>
        <sz val="8"/>
        <rFont val="Arial"/>
        <family val="2"/>
      </rPr>
      <t>1/</t>
    </r>
  </si>
  <si>
    <r>
      <t xml:space="preserve">Proprietary Title XX Centers </t>
    </r>
    <r>
      <rPr>
        <b/>
        <vertAlign val="superscript"/>
        <sz val="8"/>
        <rFont val="Arial"/>
        <family val="2"/>
      </rPr>
      <t>2/</t>
    </r>
  </si>
  <si>
    <r>
      <t xml:space="preserve">Table 12: Child and Adult Care Food Program -- Child Care Type of Centers </t>
    </r>
    <r>
      <rPr>
        <b/>
        <vertAlign val="superscript"/>
        <sz val="8"/>
        <rFont val="Arial"/>
        <family val="2"/>
      </rPr>
      <t>1/</t>
    </r>
  </si>
  <si>
    <r>
      <t xml:space="preserve">Outside School Hour Care Centers </t>
    </r>
    <r>
      <rPr>
        <b/>
        <vertAlign val="superscript"/>
        <sz val="8"/>
        <rFont val="Arial"/>
        <family val="2"/>
      </rPr>
      <t>2/</t>
    </r>
  </si>
  <si>
    <r>
      <t xml:space="preserve">Headstart Centers </t>
    </r>
    <r>
      <rPr>
        <b/>
        <vertAlign val="superscript"/>
        <sz val="8"/>
        <rFont val="Arial"/>
        <family val="2"/>
      </rPr>
      <t>2/</t>
    </r>
  </si>
  <si>
    <r>
      <t xml:space="preserve">Total </t>
    </r>
    <r>
      <rPr>
        <b/>
        <vertAlign val="superscript"/>
        <sz val="8"/>
        <rFont val="Arial"/>
        <family val="2"/>
      </rPr>
      <t>1/</t>
    </r>
  </si>
  <si>
    <r>
      <t xml:space="preserve">Meal Cost by Outlet Type </t>
    </r>
    <r>
      <rPr>
        <b/>
        <vertAlign val="superscript"/>
        <sz val="8"/>
        <rFont val="Arial"/>
        <family val="2"/>
      </rPr>
      <t>1/</t>
    </r>
  </si>
  <si>
    <r>
      <t xml:space="preserve">Total Meal Cost </t>
    </r>
    <r>
      <rPr>
        <b/>
        <vertAlign val="superscript"/>
        <sz val="8"/>
        <rFont val="Arial"/>
        <family val="2"/>
      </rPr>
      <t>2/</t>
    </r>
  </si>
  <si>
    <r>
      <t xml:space="preserve">(Homes) Sponsor Admin. </t>
    </r>
    <r>
      <rPr>
        <b/>
        <vertAlign val="superscript"/>
        <sz val="8"/>
        <rFont val="Arial"/>
        <family val="2"/>
      </rPr>
      <t>4/</t>
    </r>
  </si>
  <si>
    <r>
      <t xml:space="preserve">Audit/Startup Cost </t>
    </r>
    <r>
      <rPr>
        <b/>
        <vertAlign val="superscript"/>
        <sz val="8"/>
        <rFont val="Arial"/>
        <family val="2"/>
      </rPr>
      <t>4/</t>
    </r>
  </si>
  <si>
    <r>
      <t xml:space="preserve">Audit/Startup Cost Sponsor Admin. </t>
    </r>
    <r>
      <rPr>
        <b/>
        <vertAlign val="superscript"/>
        <sz val="8"/>
        <rFont val="Arial"/>
        <family val="2"/>
      </rPr>
      <t>1/</t>
    </r>
  </si>
  <si>
    <r>
      <t xml:space="preserve">Table 16a: Summer Food Service Program -- Type of Meal Served </t>
    </r>
    <r>
      <rPr>
        <b/>
        <vertAlign val="superscript"/>
        <sz val="8"/>
        <rFont val="Arial"/>
        <family val="2"/>
      </rPr>
      <t>1/</t>
    </r>
  </si>
  <si>
    <r>
      <t xml:space="preserve">Meal Cost </t>
    </r>
    <r>
      <rPr>
        <b/>
        <vertAlign val="superscript"/>
        <sz val="8"/>
        <rFont val="Arial"/>
        <family val="2"/>
      </rPr>
      <t>1/</t>
    </r>
  </si>
  <si>
    <r>
      <t xml:space="preserve">Sponsor Administrative Cost </t>
    </r>
    <r>
      <rPr>
        <b/>
        <vertAlign val="superscript"/>
        <sz val="8"/>
        <rFont val="Arial"/>
        <family val="2"/>
      </rPr>
      <t>3/</t>
    </r>
  </si>
  <si>
    <r>
      <t xml:space="preserve">State Admin. and Health Inspection Cost </t>
    </r>
    <r>
      <rPr>
        <b/>
        <vertAlign val="superscript"/>
        <sz val="8"/>
        <rFont val="Arial"/>
        <family val="2"/>
      </rPr>
      <t>4/</t>
    </r>
  </si>
  <si>
    <r>
      <t xml:space="preserve">Total Program Cost </t>
    </r>
    <r>
      <rPr>
        <b/>
        <vertAlign val="superscript"/>
        <sz val="8"/>
        <rFont val="Arial"/>
        <family val="2"/>
      </rPr>
      <t>5/</t>
    </r>
  </si>
  <si>
    <r>
      <t xml:space="preserve">Table 18: Child Nutrition Program -- Total FNS Cost </t>
    </r>
    <r>
      <rPr>
        <b/>
        <vertAlign val="superscript"/>
        <sz val="8"/>
        <rFont val="Arial"/>
        <family val="2"/>
      </rPr>
      <t>1/</t>
    </r>
  </si>
  <si>
    <r>
      <t xml:space="preserve">State Administrative Expenses </t>
    </r>
    <r>
      <rPr>
        <b/>
        <vertAlign val="superscript"/>
        <sz val="8"/>
        <rFont val="Arial"/>
        <family val="2"/>
      </rPr>
      <t>2/</t>
    </r>
  </si>
  <si>
    <r>
      <t xml:space="preserve">Other CN Costs </t>
    </r>
    <r>
      <rPr>
        <b/>
        <vertAlign val="superscript"/>
        <sz val="8"/>
        <rFont val="Arial"/>
        <family val="2"/>
      </rPr>
      <t>3/</t>
    </r>
  </si>
  <si>
    <r>
      <t xml:space="preserve">Free </t>
    </r>
    <r>
      <rPr>
        <b/>
        <vertAlign val="superscript"/>
        <sz val="8"/>
        <rFont val="Arial"/>
        <family val="2"/>
      </rPr>
      <t>1/</t>
    </r>
  </si>
  <si>
    <r>
      <t>Total</t>
    </r>
    <r>
      <rPr>
        <b/>
        <vertAlign val="superscript"/>
        <sz val="8"/>
        <rFont val="Arial"/>
        <family val="2"/>
      </rPr>
      <t xml:space="preserve"> 1/</t>
    </r>
  </si>
  <si>
    <r>
      <t xml:space="preserve">Free </t>
    </r>
    <r>
      <rPr>
        <b/>
        <vertAlign val="superscript"/>
        <sz val="8"/>
        <rFont val="Arial"/>
        <family val="2"/>
      </rPr>
      <t>2/</t>
    </r>
  </si>
  <si>
    <r>
      <t xml:space="preserve">Food cost Per Person </t>
    </r>
    <r>
      <rPr>
        <b/>
        <vertAlign val="superscript"/>
        <sz val="8"/>
        <rFont val="Arial"/>
        <family val="2"/>
      </rPr>
      <t>2/</t>
    </r>
  </si>
  <si>
    <r>
      <t xml:space="preserve">Table 22: Commodity Supplemental Food Program (CSFP) </t>
    </r>
    <r>
      <rPr>
        <b/>
        <vertAlign val="superscript"/>
        <sz val="8"/>
        <rFont val="Arial"/>
        <family val="2"/>
      </rPr>
      <t>1/</t>
    </r>
  </si>
  <si>
    <r>
      <t xml:space="preserve">Food Cost </t>
    </r>
    <r>
      <rPr>
        <b/>
        <vertAlign val="superscript"/>
        <sz val="8"/>
        <rFont val="Arial"/>
        <family val="2"/>
      </rPr>
      <t>2/</t>
    </r>
  </si>
  <si>
    <r>
      <t xml:space="preserve">Administrative Expense </t>
    </r>
    <r>
      <rPr>
        <b/>
        <vertAlign val="superscript"/>
        <sz val="8"/>
        <rFont val="Arial"/>
        <family val="2"/>
      </rPr>
      <t>3/</t>
    </r>
  </si>
  <si>
    <r>
      <t xml:space="preserve">Food </t>
    </r>
    <r>
      <rPr>
        <b/>
        <vertAlign val="superscript"/>
        <sz val="8"/>
        <rFont val="Arial"/>
        <family val="2"/>
      </rPr>
      <t>1/</t>
    </r>
  </si>
  <si>
    <r>
      <t xml:space="preserve">Cash-In-Lieu </t>
    </r>
    <r>
      <rPr>
        <b/>
        <vertAlign val="superscript"/>
        <sz val="8"/>
        <rFont val="Arial"/>
        <family val="2"/>
      </rPr>
      <t>2/</t>
    </r>
  </si>
  <si>
    <r>
      <t xml:space="preserve">Summer Feeding (Food) </t>
    </r>
    <r>
      <rPr>
        <b/>
        <vertAlign val="superscript"/>
        <sz val="8"/>
        <rFont val="Arial"/>
        <family val="2"/>
      </rPr>
      <t>1/</t>
    </r>
  </si>
  <si>
    <r>
      <t xml:space="preserve">Commodity Supplemental (Food) </t>
    </r>
    <r>
      <rPr>
        <b/>
        <vertAlign val="superscript"/>
        <sz val="8"/>
        <rFont val="Arial"/>
        <family val="2"/>
      </rPr>
      <t>1/</t>
    </r>
  </si>
  <si>
    <r>
      <t xml:space="preserve">Indian Resr. (Food) </t>
    </r>
    <r>
      <rPr>
        <b/>
        <vertAlign val="superscript"/>
        <sz val="8"/>
        <rFont val="Arial"/>
        <family val="2"/>
      </rPr>
      <t>2/</t>
    </r>
  </si>
  <si>
    <r>
      <t xml:space="preserve">Food </t>
    </r>
    <r>
      <rPr>
        <b/>
        <vertAlign val="superscript"/>
        <sz val="8"/>
        <rFont val="Arial"/>
        <family val="2"/>
      </rPr>
      <t>3/</t>
    </r>
  </si>
  <si>
    <r>
      <t xml:space="preserve">Cash-In-Lieu </t>
    </r>
    <r>
      <rPr>
        <b/>
        <vertAlign val="superscript"/>
        <sz val="8"/>
        <rFont val="Arial"/>
        <family val="2"/>
      </rPr>
      <t>4/</t>
    </r>
  </si>
  <si>
    <r>
      <t xml:space="preserve">Total </t>
    </r>
    <r>
      <rPr>
        <b/>
        <vertAlign val="superscript"/>
        <sz val="8"/>
        <rFont val="Arial"/>
        <family val="2"/>
      </rPr>
      <t>5/</t>
    </r>
  </si>
  <si>
    <r>
      <t xml:space="preserve">Soup Kitchens, Food Banks, BOP, VAA and Other </t>
    </r>
    <r>
      <rPr>
        <b/>
        <vertAlign val="superscript"/>
        <sz val="8"/>
        <rFont val="Arial"/>
        <family val="2"/>
      </rPr>
      <t>3/</t>
    </r>
  </si>
  <si>
    <r>
      <t xml:space="preserve">USDA Entitlements (Food) </t>
    </r>
    <r>
      <rPr>
        <b/>
        <vertAlign val="superscript"/>
        <sz val="8"/>
        <rFont val="Arial"/>
        <family val="2"/>
      </rPr>
      <t>1/</t>
    </r>
  </si>
  <si>
    <r>
      <t xml:space="preserve">Disaster Feeding (DF) </t>
    </r>
    <r>
      <rPr>
        <b/>
        <vertAlign val="superscript"/>
        <sz val="8"/>
        <rFont val="Arial"/>
        <family val="2"/>
      </rPr>
      <t>1/</t>
    </r>
  </si>
  <si>
    <r>
      <t xml:space="preserve">Total FNS &amp; USDA Entitlements </t>
    </r>
    <r>
      <rPr>
        <b/>
        <vertAlign val="superscript"/>
        <sz val="8"/>
        <rFont val="Arial"/>
        <family val="2"/>
      </rPr>
      <t>2/</t>
    </r>
  </si>
  <si>
    <r>
      <t xml:space="preserve">Child Nutrition Programs (Bonus) </t>
    </r>
    <r>
      <rPr>
        <b/>
        <vertAlign val="superscript"/>
        <sz val="8"/>
        <rFont val="Arial"/>
        <family val="2"/>
      </rPr>
      <t>1/</t>
    </r>
  </si>
  <si>
    <r>
      <t xml:space="preserve">Disaster Feeding </t>
    </r>
    <r>
      <rPr>
        <b/>
        <vertAlign val="superscript"/>
        <sz val="8"/>
        <rFont val="Arial"/>
        <family val="2"/>
      </rPr>
      <t>1/</t>
    </r>
  </si>
  <si>
    <r>
      <t xml:space="preserve">Supplemental Food Program </t>
    </r>
    <r>
      <rPr>
        <b/>
        <vertAlign val="superscript"/>
        <sz val="8"/>
        <rFont val="Arial"/>
        <family val="2"/>
      </rPr>
      <t>2/</t>
    </r>
  </si>
  <si>
    <r>
      <t xml:space="preserve">Soup Kitchens, Food Banks, BOP, VAA and Other </t>
    </r>
    <r>
      <rPr>
        <b/>
        <vertAlign val="superscript"/>
        <sz val="8"/>
        <rFont val="Arial"/>
        <family val="2"/>
      </rPr>
      <t>1/</t>
    </r>
  </si>
  <si>
    <r>
      <t xml:space="preserve">Indian Resr. </t>
    </r>
    <r>
      <rPr>
        <b/>
        <vertAlign val="superscript"/>
        <sz val="8"/>
        <rFont val="Arial"/>
        <family val="2"/>
      </rPr>
      <t>2/</t>
    </r>
  </si>
  <si>
    <r>
      <t xml:space="preserve">Table 27b: USDA Surplus Commodities (Bonus &amp; TEFAP Foods) -- Federal Cost </t>
    </r>
    <r>
      <rPr>
        <b/>
        <vertAlign val="superscript"/>
        <sz val="8"/>
        <rFont val="Arial"/>
        <family val="2"/>
      </rPr>
      <t>1/</t>
    </r>
  </si>
  <si>
    <r>
      <t xml:space="preserve">Total TEFAP Foods </t>
    </r>
    <r>
      <rPr>
        <b/>
        <vertAlign val="superscript"/>
        <sz val="8"/>
        <rFont val="Arial"/>
        <family val="2"/>
      </rPr>
      <t>3/</t>
    </r>
  </si>
  <si>
    <r>
      <t xml:space="preserve">Total TEFAP Foods </t>
    </r>
    <r>
      <rPr>
        <b/>
        <vertAlign val="superscript"/>
        <sz val="8"/>
        <rFont val="Arial"/>
        <family val="2"/>
      </rPr>
      <t>1/</t>
    </r>
  </si>
  <si>
    <r>
      <t xml:space="preserve">Table 29a: USDA Expenditures -- All Programs </t>
    </r>
    <r>
      <rPr>
        <b/>
        <vertAlign val="superscript"/>
        <sz val="8"/>
        <rFont val="Arial"/>
        <family val="2"/>
      </rPr>
      <t>1/</t>
    </r>
  </si>
  <si>
    <r>
      <t xml:space="preserve">WIC </t>
    </r>
    <r>
      <rPr>
        <b/>
        <vertAlign val="superscript"/>
        <sz val="8"/>
        <rFont val="Arial"/>
        <family val="2"/>
      </rPr>
      <t>3/</t>
    </r>
  </si>
  <si>
    <r>
      <t xml:space="preserve">NSIP </t>
    </r>
    <r>
      <rPr>
        <b/>
        <vertAlign val="superscript"/>
        <sz val="8"/>
        <rFont val="Arial"/>
        <family val="2"/>
      </rPr>
      <t>5/</t>
    </r>
  </si>
  <si>
    <r>
      <t xml:space="preserve">Table 29b: USDA Expenditures -- All Programs, Continued </t>
    </r>
    <r>
      <rPr>
        <b/>
        <vertAlign val="superscript"/>
        <sz val="8"/>
        <rFont val="Arial"/>
        <family val="2"/>
      </rPr>
      <t>1/</t>
    </r>
  </si>
  <si>
    <r>
      <t xml:space="preserve">Child Nutrition Programs </t>
    </r>
    <r>
      <rPr>
        <b/>
        <vertAlign val="superscript"/>
        <sz val="8"/>
        <rFont val="Arial"/>
        <family val="2"/>
      </rPr>
      <t>1/</t>
    </r>
  </si>
  <si>
    <r>
      <t xml:space="preserve">Table 29c: USDA Expenditures -- All Programs, Continued </t>
    </r>
    <r>
      <rPr>
        <b/>
        <vertAlign val="superscript"/>
        <sz val="8"/>
        <rFont val="Arial"/>
        <family val="2"/>
      </rPr>
      <t>1/</t>
    </r>
  </si>
  <si>
    <r>
      <t xml:space="preserve">Disaster Feeding </t>
    </r>
    <r>
      <rPr>
        <b/>
        <vertAlign val="superscript"/>
        <sz val="8"/>
        <rFont val="Arial"/>
        <family val="2"/>
      </rPr>
      <t>2/</t>
    </r>
  </si>
  <si>
    <r>
      <t xml:space="preserve">Soup Kitchens, Food Banks and Other </t>
    </r>
    <r>
      <rPr>
        <b/>
        <vertAlign val="superscript"/>
        <sz val="8"/>
        <rFont val="Arial"/>
        <family val="2"/>
      </rPr>
      <t>2/</t>
    </r>
  </si>
  <si>
    <r>
      <t xml:space="preserve">Puerto Rico, N. Mariana, Am Samoa Grants </t>
    </r>
    <r>
      <rPr>
        <b/>
        <vertAlign val="superscript"/>
        <sz val="8"/>
        <rFont val="Arial"/>
        <family val="2"/>
      </rPr>
      <t>5/</t>
    </r>
  </si>
  <si>
    <r>
      <t xml:space="preserve">Puerto Rico, N. Mariana, Am Samoa Grants </t>
    </r>
    <r>
      <rPr>
        <b/>
        <vertAlign val="superscript"/>
        <sz val="8"/>
        <rFont val="Arial"/>
        <family val="2"/>
      </rPr>
      <t>2/</t>
    </r>
  </si>
  <si>
    <r>
      <t xml:space="preserve">W-I-C </t>
    </r>
    <r>
      <rPr>
        <b/>
        <vertAlign val="superscript"/>
        <sz val="8"/>
        <rFont val="Arial"/>
        <family val="2"/>
      </rPr>
      <t>5/</t>
    </r>
  </si>
  <si>
    <t>1       FNS-$</t>
  </si>
  <si>
    <t>3      Schools</t>
  </si>
  <si>
    <t>4      NSLP-P</t>
  </si>
  <si>
    <t>5      NSLP-M</t>
  </si>
  <si>
    <t>6      NSLP-$</t>
  </si>
  <si>
    <t>7      NSLP-CS</t>
  </si>
  <si>
    <t>8      SBP-P</t>
  </si>
  <si>
    <t>9      SBP-M</t>
  </si>
  <si>
    <t>10    SBP-$</t>
  </si>
  <si>
    <t>11    CCCDCH-S</t>
  </si>
  <si>
    <t>12    CCC-C</t>
  </si>
  <si>
    <t xml:space="preserve">13a  CCCDCH-M1 </t>
  </si>
  <si>
    <t>13b  CCCDCH-M2</t>
  </si>
  <si>
    <t>13c  CCCDCH-M3</t>
  </si>
  <si>
    <t>13d  CCCDCH-M4</t>
  </si>
  <si>
    <t>14    CCCDCH-M5</t>
  </si>
  <si>
    <t xml:space="preserve">15a  CCCDCH-$ </t>
  </si>
  <si>
    <t>15b  ADC-M</t>
  </si>
  <si>
    <t>15c  ADC-$</t>
  </si>
  <si>
    <t>15d  CACFP-T</t>
  </si>
  <si>
    <t xml:space="preserve">16a  SFSP-PM </t>
  </si>
  <si>
    <t>16b  SFSP-$</t>
  </si>
  <si>
    <t>17   CN-$</t>
  </si>
  <si>
    <t>18   CNFNS-T$</t>
  </si>
  <si>
    <t>19   SMP-M</t>
  </si>
  <si>
    <t>20   SMP-T</t>
  </si>
  <si>
    <t>25a  COM-E1</t>
  </si>
  <si>
    <t>25b  COM-E2</t>
  </si>
  <si>
    <t>26    COM-ET</t>
  </si>
  <si>
    <t>27a  COM-X1</t>
  </si>
  <si>
    <t>27b  COM-X2</t>
  </si>
  <si>
    <t>28    COM-T</t>
  </si>
  <si>
    <t>29a  USDA-$1</t>
  </si>
  <si>
    <t>29b  USDA-$2</t>
  </si>
  <si>
    <t>29c  USDA-$3</t>
  </si>
  <si>
    <t>22   CSFP</t>
  </si>
  <si>
    <t>21    WIC</t>
  </si>
  <si>
    <t>23   FDPIR</t>
  </si>
  <si>
    <t>$ = Costs</t>
  </si>
  <si>
    <t>P = Participation</t>
  </si>
  <si>
    <t>M = Meals</t>
  </si>
  <si>
    <t>CS = Commodity Schools</t>
  </si>
  <si>
    <t>S = Summary</t>
  </si>
  <si>
    <t>C = Centers</t>
  </si>
  <si>
    <t>T = Total</t>
  </si>
  <si>
    <t>T$ = Total Costs</t>
  </si>
  <si>
    <t>PM = Participation and Meals</t>
  </si>
  <si>
    <t>E = Entitlement</t>
  </si>
  <si>
    <t>X = Surplus</t>
  </si>
  <si>
    <t>Nutrition Programs Administration</t>
  </si>
  <si>
    <r>
      <t xml:space="preserve">Commodities </t>
    </r>
    <r>
      <rPr>
        <b/>
        <vertAlign val="superscript"/>
        <sz val="8"/>
        <rFont val="Arial"/>
        <family val="2"/>
      </rPr>
      <t>2/</t>
    </r>
  </si>
  <si>
    <t>Commodities &amp; Cash-In-Lieu</t>
  </si>
  <si>
    <r>
      <t xml:space="preserve">Commodity Assistance (Cash + Comm.) </t>
    </r>
    <r>
      <rPr>
        <b/>
        <vertAlign val="superscript"/>
        <sz val="8"/>
        <rFont val="Arial"/>
        <family val="2"/>
      </rPr>
      <t>1/</t>
    </r>
  </si>
  <si>
    <r>
      <t xml:space="preserve">Commodity Assistance (Cash + Comm.) </t>
    </r>
    <r>
      <rPr>
        <b/>
        <vertAlign val="superscript"/>
        <sz val="8"/>
        <rFont val="Arial"/>
        <family val="2"/>
      </rPr>
      <t>3/</t>
    </r>
  </si>
  <si>
    <t>Table 2: Supplemental Nutrition Assistance Program (Excludes Puerto Rico)</t>
  </si>
  <si>
    <t>2       SNAP-$</t>
  </si>
  <si>
    <t>Supplemental Nutrition Assistance Program (Excludes Puerto Rico)</t>
  </si>
  <si>
    <t>Table 13b: Child and Adult Care Food Program -- Child Care Type of Meals Served: Breakfasts and Lunches</t>
  </si>
  <si>
    <r>
      <t xml:space="preserve">Table 1: Total FNS Cost -- All Programs </t>
    </r>
    <r>
      <rPr>
        <b/>
        <vertAlign val="superscript"/>
        <sz val="8"/>
        <rFont val="Arial"/>
        <family val="2"/>
      </rPr>
      <t>1/</t>
    </r>
  </si>
  <si>
    <t>Supplemental Nutrition Assistance (SNAP)</t>
  </si>
  <si>
    <t>Nutrition  Programs Administration</t>
  </si>
  <si>
    <r>
      <t xml:space="preserve">Total USDA Expenditures </t>
    </r>
    <r>
      <rPr>
        <b/>
        <vertAlign val="superscript"/>
        <sz val="8"/>
        <rFont val="Arial"/>
        <family val="2"/>
      </rPr>
      <t>2/  5/</t>
    </r>
  </si>
  <si>
    <t xml:space="preserve">1. FNS-155/PCIMS/WBSCM data.
2. Based on data from the quarterly SF-269/through FY2010 and FNS-777/FY2011 onward.
</t>
  </si>
  <si>
    <t xml:space="preserve">1. Based on earnings (meals times reimbursement rates). 
2. Based on FNS-155/PCIMS/WBSCM data. 
3. Based on data from the SF-269/through FY2010 and the FNS-777/FY2011 onward (except for ROAP states, which are based on the ROAP Payment System). 
4. Based on data from the SF-269/through FY2010 and the FNS-777/FY2011 onward (does not include ROAP states).
5. Does not include estimates for states which have not submitted reports.
</t>
  </si>
  <si>
    <t xml:space="preserve">1. FNS-155/PCIMS/WBSCM data. Includes data for commodity only schools.
</t>
  </si>
  <si>
    <r>
      <t>Other Costs</t>
    </r>
    <r>
      <rPr>
        <b/>
        <vertAlign val="superscript"/>
        <sz val="8"/>
        <rFont val="Arial"/>
        <family val="2"/>
      </rPr>
      <t xml:space="preserve"> 5/</t>
    </r>
  </si>
  <si>
    <r>
      <t xml:space="preserve">Nutrition Education </t>
    </r>
    <r>
      <rPr>
        <b/>
        <vertAlign val="superscript"/>
        <sz val="8"/>
        <rFont val="Arial"/>
        <family val="2"/>
      </rPr>
      <t>4</t>
    </r>
    <r>
      <rPr>
        <b/>
        <sz val="8"/>
        <rFont val="Arial"/>
        <family val="2"/>
      </rPr>
      <t>/</t>
    </r>
  </si>
  <si>
    <r>
      <t xml:space="preserve">Perf. Based </t>
    </r>
    <r>
      <rPr>
        <b/>
        <vertAlign val="superscript"/>
        <sz val="8"/>
        <rFont val="Arial"/>
        <family val="2"/>
      </rPr>
      <t>3/</t>
    </r>
  </si>
  <si>
    <t xml:space="preserve">Food Cost </t>
  </si>
  <si>
    <r>
      <t xml:space="preserve">Other Costs </t>
    </r>
    <r>
      <rPr>
        <b/>
        <vertAlign val="superscript"/>
        <sz val="8"/>
        <rFont val="Arial"/>
        <family val="2"/>
      </rPr>
      <t>2/</t>
    </r>
  </si>
  <si>
    <t>Nutrition Services and Administration (NSA)</t>
  </si>
  <si>
    <t>NSA</t>
  </si>
  <si>
    <t>Program Data Branch</t>
  </si>
  <si>
    <t>USDA / FNS / Budget Division / Program Data Branch</t>
  </si>
  <si>
    <t>Commodity Schools (1989 to 2004 only)</t>
  </si>
  <si>
    <r>
      <t xml:space="preserve">CSFP </t>
    </r>
    <r>
      <rPr>
        <b/>
        <vertAlign val="superscript"/>
        <sz val="8"/>
        <rFont val="Arial"/>
        <family val="2"/>
      </rPr>
      <t>3/</t>
    </r>
  </si>
  <si>
    <r>
      <t xml:space="preserve">Total </t>
    </r>
    <r>
      <rPr>
        <b/>
        <vertAlign val="superscript"/>
        <sz val="8"/>
        <rFont val="Arial"/>
        <family val="2"/>
      </rPr>
      <t>3/</t>
    </r>
  </si>
  <si>
    <r>
      <t xml:space="preserve">CSFP </t>
    </r>
    <r>
      <rPr>
        <b/>
        <vertAlign val="superscript"/>
        <sz val="8"/>
        <rFont val="Arial"/>
        <family val="2"/>
      </rPr>
      <t>4/</t>
    </r>
  </si>
  <si>
    <t>Table 2a: Supplemental Nutrition Assistance Program (Excludes Puerto Rico) - Benefit by Type: Participation and Cost/Issuance</t>
  </si>
  <si>
    <t xml:space="preserve"> </t>
  </si>
  <si>
    <t>Regular Ongoing</t>
  </si>
  <si>
    <t>D-SNAP New Participation</t>
  </si>
  <si>
    <t>Disaster Supplements</t>
  </si>
  <si>
    <t>Replacements</t>
  </si>
  <si>
    <t>Other</t>
  </si>
  <si>
    <r>
      <t xml:space="preserve">Total </t>
    </r>
    <r>
      <rPr>
        <b/>
        <i/>
        <sz val="5"/>
        <color indexed="9"/>
        <rFont val="Arial"/>
        <family val="2"/>
      </rPr>
      <t>1/</t>
    </r>
  </si>
  <si>
    <t>Participation</t>
  </si>
  <si>
    <r>
      <t xml:space="preserve">Participation </t>
    </r>
    <r>
      <rPr>
        <b/>
        <sz val="5"/>
        <rFont val="Arial"/>
        <family val="2"/>
      </rPr>
      <t>1/</t>
    </r>
  </si>
  <si>
    <t>Footnotes:</t>
  </si>
  <si>
    <t>2a     SNAP-$a</t>
  </si>
  <si>
    <t>Supplemental Nutrition Assistance Program (Excludes Puerto Rico) - Benefit by Type: Participation and Cost/Issuance</t>
  </si>
  <si>
    <t xml:space="preserve">1. Includes Child Care Centers and Day Care Homes; excludes Adult Care information.
2. Based on earnings (meals x rates).
3. Based on data from the FNS-155 (Commodity), PCIMS/WBSCM, and the quarterly SF-269/through FY2010 and FNS-777/FY2011 onward (Cash-in-lieu).
4. Based on the quarterly SF-269/through FY2010 and FNS-777/FY2011 onward. FY 2013 onward:  Includes CACFP Audit Reallocated Funds, reported annually on the CN-CACFP-AUDIT SF-425. </t>
  </si>
  <si>
    <t xml:space="preserve">1. Year totals are sums of average monthly figures of substates which may not match average of monthly totals. </t>
  </si>
  <si>
    <t xml:space="preserve">3. Totals includes Food Cost, NSA, WIC Other Costs and Farmers Market total federal outlays and unliquidated obligations.  Farmers Market costs for current year are not reported until February of the following year and will only be reflected in the September report month. </t>
  </si>
  <si>
    <t>ARRA  excluding SNAP Issuance and WIC Contingency Funds</t>
  </si>
  <si>
    <t>1. "Total Participation" (Households and Persons) excludes the counts of participation for Disaster Supplements and Replacements. The participation data reflected in those categories are a subset of the “Regular Ongoing” participation category.</t>
  </si>
  <si>
    <t>Table 2b: Nutrition Assistance Program - Benefit by Type: Participation and Cost/Issuance</t>
  </si>
  <si>
    <t>Regular Ongoing                                                                                                                            FNS-388(PR) &amp; FNS-388 (PR-NAP)</t>
  </si>
  <si>
    <t>Disaster - FNS-388(PR)</t>
  </si>
  <si>
    <t>Disaster Supplement - FNS-388(PR)</t>
  </si>
  <si>
    <t>Replacements - FNS-388(PR-NAP)</t>
  </si>
  <si>
    <t>------------------------Cost------------------------</t>
  </si>
  <si>
    <t>---------Cost---------</t>
  </si>
  <si>
    <t>Households</t>
  </si>
  <si>
    <t>Cash</t>
  </si>
  <si>
    <t>Adjustments</t>
  </si>
  <si>
    <t>2b     NAP-$b</t>
  </si>
  <si>
    <t>Nutrition Assistance Program (NAP) - Puerto Rico</t>
  </si>
  <si>
    <t>NAP Relief Grant   -   FNS-388(PR-NAP)</t>
  </si>
  <si>
    <t>FDPIR</t>
  </si>
  <si>
    <r>
      <t xml:space="preserve">Table 23: Food Donation Program -- Food Distribution Program on Indian Reservations (FDPIR) </t>
    </r>
    <r>
      <rPr>
        <b/>
        <vertAlign val="superscript"/>
        <sz val="8"/>
        <rFont val="Arial"/>
        <family val="2"/>
      </rPr>
      <t>1/</t>
    </r>
  </si>
  <si>
    <r>
      <t xml:space="preserve">TEFAP Foods and Administrative Expenses </t>
    </r>
    <r>
      <rPr>
        <b/>
        <vertAlign val="superscript"/>
        <sz val="8"/>
        <rFont val="Arial"/>
        <family val="2"/>
      </rPr>
      <t>3/</t>
    </r>
  </si>
  <si>
    <r>
      <t xml:space="preserve">ARRA  excluding SNAP Issuance and WIC Contingency Funds </t>
    </r>
    <r>
      <rPr>
        <b/>
        <vertAlign val="superscript"/>
        <sz val="8"/>
        <rFont val="Arial"/>
        <family val="2"/>
      </rPr>
      <t>4/</t>
    </r>
  </si>
  <si>
    <r>
      <t xml:space="preserve">Storage, Transportation, Commodity Admin, Food Losses </t>
    </r>
    <r>
      <rPr>
        <b/>
        <vertAlign val="superscript"/>
        <sz val="8"/>
        <rFont val="Arial"/>
        <family val="2"/>
      </rPr>
      <t>3/</t>
    </r>
  </si>
  <si>
    <r>
      <t xml:space="preserve">FDPIR Other Costs </t>
    </r>
    <r>
      <rPr>
        <b/>
        <vertAlign val="superscript"/>
        <sz val="8"/>
        <rFont val="Arial"/>
        <family val="2"/>
      </rPr>
      <t>4/</t>
    </r>
  </si>
  <si>
    <t>Table 2a-PEBT/Other: Supplemental Nutrition Assistance Program (Excludes Puerto Rico) - P-EBT/Other Participation and Cost/Issuance</t>
  </si>
  <si>
    <t>P-EBT/OTHER</t>
  </si>
  <si>
    <t>2a     SNAP-$a-PEBT/Other</t>
  </si>
  <si>
    <t>Supplemental Nutrition Assistance Program (Excludes Puerto Rico) - P-EBT/Other Participation and Cost/Issuance</t>
  </si>
  <si>
    <t>1. FNS-388 data. Totals are averaged.
2. FNS-388/250 data for FY 1992 and FNS-388/46 for FY 1993 and beyond. Starting April 2009, ARRA SNAP Issuance was 15.27% of total issuance in FY 2009; 16.38% of total issuance in FY 2010; 16.55% of total issuance in FY 2011, and 10.95% of total issuance in FY 2012; 7.79% of total issuance in FY 2013;  for FY 2014, it was 100% of total issuance from October 1-15 and 7.05% of total issuance from October 16-31 in FY 2014.
3. SF-269/SF-425 data are reported quarterly.
4. Prior to FY 2011, Nutrition Education expenditures were included in State Administrative Expenses. 
5. Includes Other Costs (e.g., Benefit and Retailer Redemption and Monitoring, Payment Accuracy, EBT Systems, Program Evaluation and Modernization, Program Access, Health and Nutrition Pilot Projects.)
6. Supplemental Nutrition Assistance Program (SNAP) formerly known as the Food Stamp Program (prior to FY 2009).</t>
  </si>
  <si>
    <t xml:space="preserve">ALL DATA SUBJECT TO REVISION
1. States tend to distribute multiple months of P-EBT benefits in a single issuance. Benefits distributed in June, for example, may represent the value of P-EBT benefits for participants’ virtual school days in the months of March through May.
2. Because states distribute multiple months of benefits in a single issuance, participant counts must be interpreted with caution. Participants who receive a combined P-EBT benefit in June for the months of March through May will appear in the participant count for June only. A household or person who receives a combined benefit for March and April in June, and a second combined benefit for May and June in July will appear in the June and July participant counts. As result, the number of P-EBT beneficiaries is much greater than any single monthly count, but summing the participant counts across months will overstate the number of beneficiaries.
3. States issue P-EBT benefits to individual children in cases when they are unable to group children into household units. This is sometimes an issue where P-EBT beneficiaries are not SNAP recipients. Because these children are counted as separate households, the household count in this table overstates the number of unique household beneficiaries.
</t>
  </si>
  <si>
    <r>
      <t xml:space="preserve">Storage, Transportation, Commodity Admin, Food Losses </t>
    </r>
    <r>
      <rPr>
        <b/>
        <vertAlign val="superscript"/>
        <sz val="8"/>
        <rFont val="Arial"/>
        <family val="2"/>
      </rPr>
      <t>4/</t>
    </r>
  </si>
  <si>
    <r>
      <t xml:space="preserve">CSFP Other Costs </t>
    </r>
    <r>
      <rPr>
        <b/>
        <vertAlign val="superscript"/>
        <sz val="8"/>
        <rFont val="Arial"/>
        <family val="2"/>
      </rPr>
      <t>6/</t>
    </r>
  </si>
  <si>
    <t>1. Expenditures include cash payments, entitlement commodities and cash-in-lieu, and bonus and TEFAP commodities.
2. Includes all entitlement and bonus food cost. 
3. Includes data reported for quarterly Administrative Cost (FNS-667) and SF-425 for discretionary grants: TEFAP Farm to Food Bank Projects; TEFAP General Infrastructure; TEFAP Rural Infrastructure; TEFAP Supplemental Funding; Trade Mitigation Administrative Funds; Pandemic Family First Act; Pandemic CARES Act; Pandemic CRRSAA; Pandemic Build Back Better Grants; Pandemic ARPA Reach and Resiliency Grants.
4. 2009 ARRA SNAP Issuance is included in KD29a column 1;  WIC Contingency funds (FY 2009 only) are included in KD29a column 3. 
5. Interim Financial Admin. data are from FNS-153.  Final data from SF-269/SF-425.</t>
  </si>
  <si>
    <t>1. Expenditures include entitlement commodities and cash-in-lieu, and bonus and TEFAP commodities.
2. Nutrition family assistance grants in lieu of SNAP are provided to Puerto Rico ($2,815.6 billion for FY2023 and $2,915.6 billion for FY2024), Northern Marianas ($34.0 million for FY2023 and $34.8 million for FY2024), and American Samoa ($11.3 million in FY2023 and $11.7 million for FY2024). 
3. Includes Food, Nutrition Services and Administration (NSA) and Other Costs.  See Table 21 for detailed description of Other Costs.              
4. Interim Financial Admin. data are from FNS-153.  Final data from SF-269/SF-425.
5. The Nutrition Program for the Elderly (NPE) was transferred to the Agency on Aging (DHHS) in FY 2003 and renamed the Nutrition Services Incentive Program (NSIP).  FNS operations are limited to commodity donation.</t>
  </si>
  <si>
    <t xml:space="preserve">1. TEFAP foods distributed through nonprofit local emergency feeding organizations. Includes Bonus and Entitlement foods. Administrative cost is excluded. Food cost calculations (technical updates/validation as well as coding corrections) were updated in September 2024, which affected program costs reported prior to June 2024.
</t>
  </si>
  <si>
    <t xml:space="preserve">1. FNS-155/PCIMS/WBSCM data except as noted.
2. FNS-152 data; includes value of bonus and free foods. Food cost calculations (technical updates/validation as well as coding corrections) were updated in September 2024, which affected program costs reported for FY11-FY24/June.
3. TEFAP foods distributed through nonprofit local emergency feeding organizations. Includes Bonus and Entitlement foods. Administrative cost is excluded.
</t>
  </si>
  <si>
    <t xml:space="preserve">1. FNS-155/PCIMS/WBSCM data. BOP = Bureau of Federal Prisons. VAA = Veterans Affairs Administration.  
2. FNS-153 data; includes value of bonus and free foods. Food cost calculations (technical updates/validation as well as coding corrections) were updated in September 2024, which affected program costs reported for FY17-FY24/June.
</t>
  </si>
  <si>
    <t xml:space="preserve">1. Data from FNS-153 (includes WIC and elderly components). Food cost calculations (technical updates/validation as well as coding corrections) were updated in September 2024, which affected program costs reported for FY17-FY24/June.
2. Data from FNS-152 and FNS-155/PCIMS/WBSCM. Food cost calculations (technical updates/validation as well as coding corrections) were updated in September 2024, which affected program costs reported for FY11-FY24/June.
3. Data from FNS-52. BOP = Bureau of Federal Prisons. VAA = Veterans Affairs Administration.
4. NSIP (NPE) appropriation transferred to HHS in FY 2003. FNS continues to procure commodities on behalf of State Agencies.
5. Total entitlement cost based on earnings (meals times rate) rather than food cost plus cash-in-lieu. (SF-269 no longer reported starting in FY 98).
</t>
  </si>
  <si>
    <t>1. Includes needy families in the former Trust Territories (the Marshall Islands)--FY 1989 through FY 1995 only.
2. FNS-152 data; participation totals are averaged. Food cost calculations (technical updates/validation as well as coding corrections) were updated in September 2024, which affected program costs reported for FY11-FY24/June.
3. Data are national level only; they are not available prior to FY 1996.
4. Includes data reported on SF-425 for the following discretionary grants: FDPIR Produce Training; FDPIR Nutrition Education Symposium; FDPIR Food Package Review Workgroup Strategic Planning; FDPIR Infrastructure; FDPIR Infrastructure; FDPIR Nutrition Paraprofessional Training Project; FDPIR Nutrition Education Grant Program (1-yr &amp; 2-Year); Pandemic CARES Act FDPIR Facility Improvement and Equipment Grants; Pandemic CARES Act FDPIR Supplemental Administrative Grants.</t>
  </si>
  <si>
    <t xml:space="preserve">1. Excludes USDA bonus foods.
2. Includes Food, Nutrition Services and Administration (NSA), and WIC Other Costs.  See Table 21 for detailed description of WIC Other Costs.  It also includes Farmers Market total federal outlays and unliquidated obligations (costs for current fiscal year are not reported until February of the following fiscal year).   
3. Consists of 2 components: Women/Infants/Children and Elderly. Interim Financial Admin. data are from FNS-153. Final data are from SF-269. Food cost calculations were updated in September 2024, which affected program costs reported for FY17-FY24/June.
4. The Nutrition Program for the Elderly (NPE) was transferred to the Agency on Aging (DHHS) in FY 2003 and renamed the Nutrition Services Incentive Program (NSIP).  FNS operations are limited to commodity donation. IR (FDPIR), DF (Disaster Feeding), SK (Soup Kitchens), FB (Food Banks), TE (TEFAP). Food cost calculations (technical updates/validation as well as coding corrections) were updated in September 2024, which affected program costs reported for CSFP FY17-FY24/June and for FDPIR FY11-FY24/June.
5. Nutrition family assistance grants in lieu of SNAP are provided to Puerto Rico ($2,815.6 billion for FY2023 and $2,915.6 billion for FY2024), Northern Marianas ($34.0 million for FY2023 and $34.8 million for FY2024), and American Samoa ($11.3 million in FY2023 and $11.7 million for FY2024). </t>
  </si>
  <si>
    <t>1. FNS-153 data. Totals are averaged.
2. Value of entitlement foods only. Food cost per person excludes value of free and bonus foods. Food cost calculations (technical updates/validation as well as coding corrections) were updated in September 2024, which affected program costs reported for FY17-FY24/June.
3. Interim Financial Admin. data are from FNS-153. Final data are from SF-269/SF-425. 
4. Includes storage and transportation, commodity administration, and food losses. Current FY data is estimated. Data are national level only; they are not available prior to FY 1996.
5. Represents women, infants, and children participants.
6. Includes data reported on SF-425 for Pandemic CRRSAA Supplemental Administrative Grants and ARPA Additional Caseload Administrative Grants.</t>
  </si>
  <si>
    <r>
      <t xml:space="preserve">SSO Meals </t>
    </r>
    <r>
      <rPr>
        <b/>
        <vertAlign val="superscript"/>
        <sz val="8"/>
        <rFont val="Arial"/>
        <family val="2"/>
      </rPr>
      <t>1/</t>
    </r>
  </si>
  <si>
    <r>
      <t xml:space="preserve">SSO Breakfasts </t>
    </r>
    <r>
      <rPr>
        <b/>
        <vertAlign val="superscript"/>
        <sz val="8"/>
        <rFont val="Arial"/>
        <family val="2"/>
      </rPr>
      <t>1/</t>
    </r>
  </si>
  <si>
    <r>
      <t xml:space="preserve">All Paid </t>
    </r>
    <r>
      <rPr>
        <b/>
        <vertAlign val="superscript"/>
        <sz val="8"/>
        <rFont val="Arial"/>
        <family val="2"/>
      </rPr>
      <t>2/</t>
    </r>
  </si>
  <si>
    <r>
      <t xml:space="preserve">Total Program Cost </t>
    </r>
    <r>
      <rPr>
        <b/>
        <vertAlign val="superscript"/>
        <sz val="8"/>
        <rFont val="Arial"/>
        <family val="2"/>
      </rPr>
      <t>3/</t>
    </r>
  </si>
  <si>
    <r>
      <t xml:space="preserve">Average Daily Breakfasts Total Program </t>
    </r>
    <r>
      <rPr>
        <b/>
        <vertAlign val="superscript"/>
        <sz val="8"/>
        <rFont val="Arial"/>
        <family val="2"/>
      </rPr>
      <t>2/</t>
    </r>
  </si>
  <si>
    <r>
      <t xml:space="preserve">Days of Operation </t>
    </r>
    <r>
      <rPr>
        <b/>
        <vertAlign val="superscript"/>
        <sz val="8"/>
        <rFont val="Arial"/>
        <family val="2"/>
      </rPr>
      <t>4/</t>
    </r>
  </si>
  <si>
    <t>Average Participation Per Day</t>
  </si>
  <si>
    <r>
      <t xml:space="preserve">Reduced </t>
    </r>
    <r>
      <rPr>
        <b/>
        <vertAlign val="superscript"/>
        <sz val="8"/>
        <rFont val="Arial"/>
        <family val="2"/>
      </rPr>
      <t>1/</t>
    </r>
  </si>
  <si>
    <r>
      <t xml:space="preserve">Paid </t>
    </r>
    <r>
      <rPr>
        <b/>
        <vertAlign val="superscript"/>
        <sz val="8"/>
        <rFont val="Arial"/>
        <family val="2"/>
      </rPr>
      <t>1/</t>
    </r>
  </si>
  <si>
    <r>
      <t xml:space="preserve">SSO Lunches, Suppers and Snacks Earnings </t>
    </r>
    <r>
      <rPr>
        <b/>
        <vertAlign val="superscript"/>
        <sz val="8"/>
        <rFont val="Arial"/>
        <family val="2"/>
      </rPr>
      <t>4/</t>
    </r>
  </si>
  <si>
    <r>
      <t xml:space="preserve">Total Cash </t>
    </r>
    <r>
      <rPr>
        <b/>
        <vertAlign val="superscript"/>
        <sz val="8"/>
        <rFont val="Arial"/>
        <family val="2"/>
      </rPr>
      <t>5/</t>
    </r>
  </si>
  <si>
    <r>
      <t xml:space="preserve">Comm. &amp; Cash-In-Lieu (Entitlement) </t>
    </r>
    <r>
      <rPr>
        <b/>
        <vertAlign val="superscript"/>
        <sz val="8"/>
        <rFont val="Arial"/>
        <family val="2"/>
      </rPr>
      <t>6/</t>
    </r>
  </si>
  <si>
    <r>
      <t xml:space="preserve">Snacks Served in Area Eligible Schools &amp; Sites </t>
    </r>
    <r>
      <rPr>
        <b/>
        <vertAlign val="superscript"/>
        <sz val="8"/>
        <rFont val="Arial"/>
        <family val="2"/>
      </rPr>
      <t>5/</t>
    </r>
  </si>
  <si>
    <t xml:space="preserve">Average Participation Per Day </t>
  </si>
  <si>
    <r>
      <t>Paid</t>
    </r>
    <r>
      <rPr>
        <b/>
        <vertAlign val="superscript"/>
        <sz val="8"/>
        <rFont val="Arial"/>
        <family val="2"/>
      </rPr>
      <t xml:space="preserve"> 1/</t>
    </r>
  </si>
  <si>
    <t>1. Expenditures include cash payments, entitlement commodities and cash-in-lieu, and bonus and TEFAP commodities, based on data from the SF-269/through FY2010 and the FNS-777/FY2011 onward (reported quarterly).   Also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 (CN-F2S-GATHERING), Farm to School Regional Institute Grant (CN-F2S-REGINST), Culinary Institute of Child Nutrition (CN-ICN-CICN), CN Farm-to-School State Agency Grants (CN-F2S-SA), CN grants including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</si>
  <si>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Table 16c:  Monthly Summer Electronic Benefit Transfer Program for Children</t>
  </si>
  <si>
    <r>
      <t xml:space="preserve">Participation </t>
    </r>
    <r>
      <rPr>
        <b/>
        <vertAlign val="superscript"/>
        <sz val="8"/>
        <rFont val="Arial"/>
        <family val="2"/>
      </rPr>
      <t>1</t>
    </r>
  </si>
  <si>
    <r>
      <t xml:space="preserve">Benefits </t>
    </r>
    <r>
      <rPr>
        <b/>
        <vertAlign val="superscript"/>
        <sz val="8"/>
        <rFont val="Arial"/>
        <family val="2"/>
      </rPr>
      <t>2</t>
    </r>
  </si>
  <si>
    <r>
      <t>S-EBT  Administrative  Funds</t>
    </r>
    <r>
      <rPr>
        <b/>
        <vertAlign val="superscript"/>
        <sz val="8"/>
        <rFont val="Arial"/>
        <family val="2"/>
      </rPr>
      <t xml:space="preserve"> 3</t>
    </r>
  </si>
  <si>
    <r>
      <t xml:space="preserve">Other Costs </t>
    </r>
    <r>
      <rPr>
        <b/>
        <vertAlign val="superscript"/>
        <sz val="8"/>
        <rFont val="Arial"/>
        <family val="2"/>
      </rPr>
      <t>4</t>
    </r>
  </si>
  <si>
    <t xml:space="preserve">1. FNS-388 (SEBT) data. Totals are summed. This figure represents the number of children issued benefits in a given month. This may be duplicative in instances where eligible children receive monthly benefit allotments instead of lump-sum benefit allotments
2. ITOs distributing S-EBT benefits using a WIC-like model report benefit issuances on a quarterly SF-425 financial status report.                                                                                                                                                           
3. S-EBT Administrative funds data displayed represents the Federal share of administrative expenditures as reported to FNS on the FNS-778/SF-425 SEBT.                                                      
4. Includes data reported on the SF-425 quarterly report for the Summer EBT Technology (SET) Grants.                                                                                             
5. For States and ITOs with approved waivers, benefits intended for the Summer 2024 operational period may be issued in FY 2025. Participation data displayed in Column B of this table will align with the month during which benefits were issued. Cost data related to FY24 benefits issued in FY 2025 will be displayed as September data in Colum C of this table.                         </t>
  </si>
  <si>
    <t>16c S-EBT-$</t>
  </si>
  <si>
    <t>Monthly Summer Electronic Benefit Transfer Program for Children</t>
  </si>
  <si>
    <t>U.S. Summary,  FY 2025 - FY 2026</t>
  </si>
  <si>
    <t>October 2025</t>
  </si>
  <si>
    <t>--</t>
  </si>
  <si>
    <t>FY 2025</t>
  </si>
  <si>
    <t>Total 1 Months</t>
  </si>
  <si>
    <t xml:space="preserve">1. Outlets and enrollment data provided prior to January Keydata are incomplete for the current fiscal year. These elements are reported 90 days after the close of the reporting period.
2. Participation data are estimated based on average daily meals served.
</t>
  </si>
  <si>
    <r>
      <t xml:space="preserve">Enrollment </t>
    </r>
    <r>
      <rPr>
        <b/>
        <vertAlign val="superscript"/>
        <sz val="8"/>
        <rFont val="Arial"/>
        <family val="2"/>
      </rPr>
      <t>1/</t>
    </r>
  </si>
  <si>
    <t xml:space="preserve">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     </t>
  </si>
  <si>
    <r>
      <t xml:space="preserve">Total </t>
    </r>
    <r>
      <rPr>
        <b/>
        <vertAlign val="superscript"/>
        <sz val="8"/>
        <rFont val="Arial"/>
        <family val="2"/>
      </rPr>
      <t>2/,3/</t>
    </r>
  </si>
  <si>
    <r>
      <t xml:space="preserve">SSO Lunches </t>
    </r>
    <r>
      <rPr>
        <b/>
        <vertAlign val="superscript"/>
        <sz val="8"/>
        <rFont val="Arial"/>
        <family val="2"/>
      </rPr>
      <t>2/</t>
    </r>
  </si>
  <si>
    <r>
      <t xml:space="preserve">Average Daily Lunches </t>
    </r>
    <r>
      <rPr>
        <b/>
        <vertAlign val="superscript"/>
        <sz val="8"/>
        <rFont val="Arial"/>
        <family val="2"/>
      </rPr>
      <t>2/, 3/</t>
    </r>
  </si>
  <si>
    <r>
      <t xml:space="preserve">Average Daily Afterschool Snacks </t>
    </r>
    <r>
      <rPr>
        <b/>
        <vertAlign val="superscript"/>
        <sz val="8"/>
        <rFont val="Arial"/>
        <family val="2"/>
      </rPr>
      <t>2/, 3/</t>
    </r>
  </si>
  <si>
    <t xml:space="preserve">1. General assistance for all meals served, including full-price (paid).
2. School districts receive additional Section 4 reimbursements when they serve 60% or more of the children free or reduced meals.                                                                                                                   
3. Beginning October 1, 2012, school districts receive an additional 6 cents per meal reimbursement when they meet meal pattern requirements under the Healthy Hunger Free Kids Act of 2010.
4. The FNS-10 (Report of School Program Operations) report was revised and implemented beginning in FY 2025 to capture data related to SSO meals and meal service options separately from NSLP/SBP meals.                                                                                                                                                   
5. Based on earnings (meals x reimbursement rates). Includes earnings for Section 4, Section 11, and meal supplements served under Section 17A and earnings for SSO lunches, suppers and snacks.
6. Based on FNS-155/PCIMS/WBSCM data plus Kansas cash-in-lieu (earnings).
</t>
  </si>
  <si>
    <t>1. Totals are averaged; fiscal year computations are based on October through May plus September. Subtotals may not add to total due to rounding calculations.
2. The FNS-10 (Report of School Program Operations) report was revised and implemented beginning in FY 2025 to capture data related to SSO meals and meal service options separately from NSLP/SBP meals.                                                                                                                                                                                                                                                                                                                                                                 3. Includes SSO average daily participation</t>
  </si>
  <si>
    <r>
      <t xml:space="preserve">Total </t>
    </r>
    <r>
      <rPr>
        <b/>
        <vertAlign val="superscript"/>
        <sz val="8"/>
        <rFont val="Arial"/>
        <family val="2"/>
      </rPr>
      <t>2/, 3/</t>
    </r>
  </si>
  <si>
    <r>
      <t xml:space="preserve">Days of Operation </t>
    </r>
    <r>
      <rPr>
        <b/>
        <vertAlign val="superscript"/>
        <sz val="8"/>
        <rFont val="Arial"/>
        <family val="2"/>
      </rPr>
      <t>3/</t>
    </r>
  </si>
  <si>
    <t>1. The FNS-10 (Report of School Program Operations) report was revised and implemented beginning in FY 2025 to capture data related to SSO meals and meal service options separately from NSLP/SBP meals.                                                                                                                                                                                                                                                                                                                                                              
2. Totals are averaged; fiscal year computations are based on October thru May plus September.  Includes average daily SSO breakfasts. Average daily SSO meal reporting requirement for non-congregate meal service will not be fully implemented by all states until FY 2026.     
3. NSLP/SBP days of operation; sum excludes July and August.</t>
  </si>
  <si>
    <t>1. School districts receive additional Sec. 4 reimbursement when they serve 60% or more of children free or reduced price lunches.
2. Totals are averaged; fiscal year computations are based on October thru May plus September.                                                                                                                                                                                3. Includes SSO average daily meals. Average daily SSO meal reporting requirement for non-congregate meal service will not be fully implemented by all states until FY 2026.  
4. NSLP/SBP days of operation; sum excludes July and August.
5. All 'AREA ELIGIBLE' schools and sites receive free snacks. 'AREA ELIGIBLE' means a school or site located in the attendance area of a school in which at least 50% of the enrolled children are eligible for free or reduced price meals.</t>
  </si>
  <si>
    <r>
      <t xml:space="preserve">SSO Breakfasts </t>
    </r>
    <r>
      <rPr>
        <b/>
        <vertAlign val="superscript"/>
        <sz val="8"/>
        <rFont val="Arial"/>
        <family val="2"/>
      </rPr>
      <t>2/</t>
    </r>
  </si>
  <si>
    <t xml:space="preserve">1. The FNS-10 (Report of School Program Operations) report was revised and implemented beginning in FY 2025 to capture data related to SSO meals and meal service options separately from NSLP/SBP meals.                                                                                                                                                                                                                                                                                                                                                                                                     
2. Refers to full-price (paid) meals served in regular and severe-need schools.
3. Based on earnings (meals x reimbursement rates).
</t>
  </si>
  <si>
    <t xml:space="preserve">1.  The FNS-10 (Report of School Program Operations) report was revised and implemented beginning in FY 2025 to capture data related to SSO meals and meal service options separately from NSLP/SBP meals.     </t>
  </si>
  <si>
    <t>1. Does not include bonus commodities. Includes SSO meals.
2. Data from the SF-269/through FY2010 and the FNS-777/FY2011 onward (reported quarterly).
3. Includes data reported on the SF-425 quarterly for CN Food Box Summer Demonstration Project (CN-FOODBOX-D), CN School Meals Research Cooperative Agreement (CN-SC-MEAL-R), Supplemental marketing and communications for Healthy Meals Incentives Initiative (CN-HMI-SUPP), Summer EBT Technology Grants (SEBT-TECH), Child Nutrition School Foodservice Workforce Study Cooperative Agreement Grant (CN-OPS-SFWS-23), Healthy Meals Incentives Recognition Awards and Sub-Grants for SFAs Spring Summit (CN-HMI-Summit), Child Nutrition Traditional Indigenous Foods Cooperative Agreement Grant (CN-TIF-CAG), Farm to School Technical Assistance Cooperative Agreement (CN-F2S-CoopTech), Child Nutrition Procurement Practices in Schools Meals Training Development (CN-Procurement-Training), Child Nutrition Procurement Practices in Schools Meals Training Developmen (CN-Procurement-Training), Food Safety Research (FS-RESEARCH), Child Nutrition School Breakfast Program Expansion Grants (CN-SBP-EXP), CN Healthy Meals Incentives Recognition Awards and Sub-Grants for School Food Authorities (PAN-CN-CRRSAA-HMI-RA), CN  Healthy Meals Incentives School Food System Transformation Challenge Sub-Grants (PAN-CN-CRRSAA-HMI-TG), CN OPS Equitable Access in Child Nutrition Programs (CN-OPS-EA), NSLP Equipment Grant (PAN-CN-ARPA-NSLPE), CN F2S State Agency Formula Grant (PAN-CN-ARPA-F2S-FG), Farm to School Shelburne Farms National Institute (CN-F2S-NATINST), CN Farm to School Racial Equity Learning Lab (CN-F2S-RACIALEQ), CN PEBT Administration Grant (PAN-CN-PEBT-Admin), CN Supply Chain Assistance Funding (CN-CCC), CN Farm-to-School Turnkey Grant (CN-F2S-TURNKEY), NSLP Coronavirus Local-level Costs (PAN-CN-CRRSAA), NSLP Emergency Operating Costs (PAN-CN-CRRSAA-EMOP), CACFP Emergency Operating Costs (PAN-CACFP-CRRSAA-EMOP), CN SFSP WIC EBT Pilot Food Funds v.5 (CN-SFSP-WICFOOD-5), Farm-to-School Grantee Gathering(CN-F2S-GATHERING), National School Lunch Program Equipment Grant v5(CN-NSLPE-v5), CN Summer Food Demonstration Grant(CN-SFSP-DEMO), Farm to School Regional Institute Grant(CN-F2S-REGINST), Culinary Institute of Child Nutrition (CN-ICN-CICN), CN grants including CN Farm-to-School State Agency Grants (CN-F2S-SA), Administrative Review and Training Programs (CN-ARTMI/ARTMII), CACFP Child Care Wellness (CN-CACFP-CCW), Community Garden Project (CN-CGP), Direct Certification Verification/Improvement (CN-DCV/DCI),  Fresh Fruit and Vegetables Programs (CN-FFVP), Food Safety Programs (CN-FSMI), Hunger Free Community Grants (CN-HFC), National School Lunch Program Equipment (CN-NSLPE), the Summer Food Service Program EBT pilot projects for WIC, SNAP, and Home Delivery Food Backpack (CN-SFSP-WIC, CN-SFSP-SNAP, CN-SFSP-HDFB), Team Nutrition (CN-TN), the Food Safety Center of Excellence (FS-CE), Healthy Hunger Free Kids Act Administration (CN-HHFKA-ADM) , Farm to School (CN-F2S-Impl/Plan), Farm to School Team (CN-F2S-TEAM), Farm to School Support Services (CN-F2S-SUPP),  NSLPE Equipment Grants, Second Round (CN-NSLPE2),  Farm to School Conference and Event Grants (CN-F2S-EVENT), National Food Service Management Institute - Chef's Move to School (CN-FSMI-CMTS), USDA Rural Child Poverty Nutrition Center (CN-OPS-RCPNC), Local Wellness Policy Surveillance System Cooperative Agreement (CN-OPS-LWPSS), Child Nutrition Professional Standards for All School Nutrition Employees (CN-PRO-STANDARD), Institute for Child Nutrition (CN-ICN), Institute for Child Nutrition-Food Safety (CN-ICN-FS), Institute for Child Nutrition - General Education (CN-ICN-GE), Institute of Child Nutrition (ICN) School Nutrition Strategies, Training, Action Plans, and Resources (CN-ICN-STAR), CN Farm to School Training Grant  (CN-F2S-TRAIN), CN CACFP Training Grants (CN-CACFP-TRAIN), SFSP SNAP EBT Pilot Food Funds (CN-SFSP-SNAPFOOD), CACFP Meal Service Training Grant (CN-CACFP-MEALTRAIN), Farm to School Training and Curricula (CN-F2S-TRNCUR), CN School Nutrition Training Grant for Allied Professional Organizations (CN-ALLIED), SFSP Rural Summer Meals Demonstration Program (CN-SFSP-RDEMO), CN Team Nutrition E-STAR Program Training Grant (CN-TN-ESTAR), CN Team Nutrition Training Grant for Innovative State Training Programs (CN-TN-INNOV) and SBP Special Grants, administrative and computer support.</t>
  </si>
  <si>
    <t xml:space="preserve">1. Does not include estimates for states which have not submitted reports.                                                                                                                                                                                                                                                                                                                                                                                                                                                 
</t>
  </si>
  <si>
    <t>2. The September number will continue to change until all multi-year grants of that source year are closed out.  FY 2025 WIC Other Costs include appropriation levels for the following:  Program Evaluation &amp; Monitoring ($12M), Technical Assistance ($400,000), Federal Admin and Oversight ($32.590M), and UPC Database ($1M). Also includes all WIC Pandemic grant outlays and unliquidated obligations.</t>
  </si>
  <si>
    <t>1. Effective FY20, "Total Participation" (Households and Persons) excludes the counts of participation for NAP Relief Grant, Disaster FNS-388(PR), and Disaster Supplements. The participation data reflected in those categories are a subset of the “Regular Ongoing” participation category. Total participation counts are averaged.</t>
  </si>
  <si>
    <t>Generated from National Data Bank Version 8.2 PUBLIC on 01/23/2026</t>
  </si>
  <si>
    <t>National Data Bank Version 8.2 PUBLIC - U.S. Summary</t>
  </si>
  <si>
    <t>National Data Bank Version 8.2 PUBLIC -U.S. Summary</t>
  </si>
  <si>
    <t>National Data Bank Version 8.2 PUBLIC- U.S.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</si>
</sst>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7" x14ac:knownFonts="1">
    <font>
      <sz val="10"/>
      <name val="Arial"/>
    </font>
    <font>
      <sz val="8"/>
      <name val="Arial"/>
      <family val="2"/>
    </font>
    <font>
      <b/>
      <sz val="8"/>
      <name val="Arial"/>
      <family val="2"/>
    </font>
    <font>
      <b/>
      <vertAlign val="superscript"/>
      <sz val="8"/>
      <name val="Arial"/>
      <family val="2"/>
    </font>
    <font>
      <sz val="10"/>
      <name val="Arial"/>
      <family val="2"/>
    </font>
    <font>
      <b/>
      <i/>
      <sz val="8"/>
      <color theme="0"/>
      <name val="Arial"/>
      <family val="2"/>
    </font>
    <font>
      <b/>
      <i/>
      <sz val="5"/>
      <color indexed="9"/>
      <name val="Arial"/>
      <family val="2"/>
    </font>
    <font>
      <i/>
      <sz val="8"/>
      <name val="Arial"/>
      <family val="2"/>
    </font>
    <font>
      <b/>
      <sz val="5"/>
      <name val="Arial"/>
      <family val="2"/>
    </font>
    <font>
      <b/>
      <sz val="10"/>
      <name val="Arial"/>
      <family val="2"/>
    </font>
    <font>
      <i/>
      <sz val="10"/>
      <color indexed="40"/>
      <name val="Arial"/>
      <family val="2"/>
    </font>
    <font>
      <b/>
      <i/>
      <sz val="10"/>
      <color theme="0"/>
      <name val="Arial"/>
      <family val="2"/>
    </font>
    <font>
      <b/>
      <sz val="8"/>
      <color theme="1"/>
      <name val="Arial"/>
      <family val="2"/>
    </font>
    <font>
      <sz val="11"/>
      <name val="Calibri"/>
      <family val="2"/>
    </font>
    <font>
      <sz val="8"/>
      <color rgb="FF222222"/>
      <name val="Arial"/>
      <family val="2"/>
    </font>
    <font>
      <b/>
      <sz val="10"/>
      <color theme="1"/>
      <name val="Arial"/>
      <family val="2"/>
    </font>
    <font>
      <sz val="10"/>
      <name val="Arial"/>
    </font>
  </fonts>
  <fills count="8">
    <fill>
      <patternFill patternType="none"/>
    </fill>
    <fill>
      <patternFill patternType="gray125"/>
    </fill>
    <fill>
      <patternFill patternType="solid">
        <fgColor theme="1"/>
      </patternFill>
    </fill>
    <fill>
      <patternFill patternType="solid">
        <fgColor theme="0" tint="-0.14996795556505021"/>
        <bgColor indexed="65"/>
      </patternFill>
    </fill>
    <fill>
      <patternFill patternType="solid">
        <fgColor theme="1"/>
      </patternFill>
    </fill>
    <fill>
      <patternFill patternType="solid">
        <fgColor theme="0" tint="-0.14993743705557422"/>
        <bgColor indexed="65"/>
      </patternFill>
    </fill>
    <fill>
      <patternFill patternType="solid">
        <fgColor rgb="FFD9D9D9"/>
      </patternFill>
    </fill>
    <fill>
      <patternFill patternType="solid">
        <fgColor theme="0" tint="-0.34998626667073579"/>
        <bgColor indexed="65"/>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4" fillId="0" borderId="0"/>
    <xf numFmtId="9" fontId="16" fillId="0" borderId="0" applyFont="0" applyFill="0" applyBorder="0" applyAlignment="0" applyProtection="0"/>
  </cellStyleXfs>
  <cellXfs count="143">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left"/>
    </xf>
    <xf numFmtId="0" fontId="1" fillId="0" borderId="1" xfId="0" applyFont="1" applyBorder="1"/>
    <xf numFmtId="0" fontId="2" fillId="0" borderId="0" xfId="0" applyFont="1" applyAlignment="1">
      <alignment horizontal="center"/>
    </xf>
    <xf numFmtId="0" fontId="2" fillId="0" borderId="1" xfId="0" applyFont="1" applyBorder="1"/>
    <xf numFmtId="0" fontId="2" fillId="0" borderId="1" xfId="0" applyFont="1" applyBorder="1" applyAlignment="1">
      <alignment horizontal="center"/>
    </xf>
    <xf numFmtId="0" fontId="1" fillId="0" borderId="1" xfId="0"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Alignment="1">
      <alignment horizontal="right"/>
    </xf>
    <xf numFmtId="0" fontId="2" fillId="0" borderId="4" xfId="0" applyFont="1" applyBorder="1" applyAlignment="1">
      <alignment horizontal="left"/>
    </xf>
    <xf numFmtId="3" fontId="2" fillId="0" borderId="4" xfId="0" applyNumberFormat="1" applyFont="1" applyBorder="1" applyAlignment="1">
      <alignment horizontal="right"/>
    </xf>
    <xf numFmtId="0" fontId="2" fillId="0" borderId="1" xfId="0" applyFont="1" applyBorder="1" applyAlignment="1">
      <alignment horizontal="left"/>
    </xf>
    <xf numFmtId="3" fontId="2" fillId="0" borderId="1" xfId="0" applyNumberFormat="1" applyFont="1" applyBorder="1" applyAlignment="1">
      <alignment horizontal="right"/>
    </xf>
    <xf numFmtId="4" fontId="1" fillId="0" borderId="0" xfId="0" applyNumberFormat="1" applyFont="1" applyAlignment="1">
      <alignment horizontal="right"/>
    </xf>
    <xf numFmtId="4" fontId="2" fillId="0" borderId="4" xfId="0" applyNumberFormat="1" applyFont="1" applyBorder="1" applyAlignment="1">
      <alignment horizontal="right"/>
    </xf>
    <xf numFmtId="4" fontId="2" fillId="0" borderId="1" xfId="0" applyNumberFormat="1" applyFont="1" applyBorder="1" applyAlignment="1">
      <alignment horizontal="right"/>
    </xf>
    <xf numFmtId="164" fontId="1" fillId="0" borderId="0" xfId="0" applyNumberFormat="1" applyFont="1" applyAlignment="1">
      <alignment horizontal="right"/>
    </xf>
    <xf numFmtId="3" fontId="1" fillId="0" borderId="1" xfId="0" applyNumberFormat="1" applyFont="1" applyBorder="1" applyAlignment="1">
      <alignment horizontal="left"/>
    </xf>
    <xf numFmtId="3" fontId="1" fillId="0" borderId="1" xfId="0" applyNumberFormat="1" applyFont="1" applyBorder="1" applyAlignment="1">
      <alignment horizontal="right"/>
    </xf>
    <xf numFmtId="164" fontId="2" fillId="0" borderId="4" xfId="0" applyNumberFormat="1" applyFont="1" applyBorder="1" applyAlignment="1">
      <alignment horizontal="right"/>
    </xf>
    <xf numFmtId="164" fontId="2" fillId="0" borderId="1" xfId="0" applyNumberFormat="1" applyFont="1" applyBorder="1" applyAlignment="1">
      <alignment horizontal="right"/>
    </xf>
    <xf numFmtId="164" fontId="1" fillId="0" borderId="1" xfId="0" applyNumberFormat="1" applyFont="1" applyBorder="1" applyAlignment="1">
      <alignment horizontal="right"/>
    </xf>
    <xf numFmtId="0" fontId="2" fillId="0" borderId="0" xfId="0" applyFont="1"/>
    <xf numFmtId="0" fontId="4" fillId="0" borderId="0" xfId="0" applyFont="1"/>
    <xf numFmtId="0" fontId="4" fillId="0" borderId="0" xfId="0" applyFont="1" applyAlignment="1">
      <alignment wrapText="1"/>
    </xf>
    <xf numFmtId="0" fontId="5" fillId="0" borderId="8" xfId="0"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3" fontId="1" fillId="0" borderId="6" xfId="0" applyNumberFormat="1" applyFont="1" applyBorder="1"/>
    <xf numFmtId="3" fontId="1" fillId="0" borderId="0" xfId="0" applyNumberFormat="1" applyFont="1"/>
    <xf numFmtId="3" fontId="1" fillId="0" borderId="8" xfId="0" applyNumberFormat="1" applyFont="1" applyBorder="1"/>
    <xf numFmtId="3" fontId="1" fillId="0" borderId="11"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2" xfId="0" applyNumberFormat="1" applyFont="1" applyBorder="1" applyAlignment="1">
      <alignment horizontal="right" vertical="center"/>
    </xf>
    <xf numFmtId="3" fontId="1" fillId="0" borderId="9" xfId="0" applyNumberFormat="1" applyFont="1" applyBorder="1" applyAlignment="1">
      <alignment horizontal="right" vertical="center"/>
    </xf>
    <xf numFmtId="0" fontId="2" fillId="0" borderId="6" xfId="0" applyFont="1" applyBorder="1"/>
    <xf numFmtId="3" fontId="2" fillId="0" borderId="4" xfId="0" applyNumberFormat="1" applyFont="1" applyBorder="1" applyAlignment="1">
      <alignment horizontal="right" vertical="center"/>
    </xf>
    <xf numFmtId="0" fontId="9" fillId="0" borderId="0" xfId="0" applyFont="1"/>
    <xf numFmtId="3" fontId="2" fillId="0" borderId="1" xfId="0" applyNumberFormat="1" applyFont="1" applyBorder="1" applyAlignment="1">
      <alignment horizontal="right" vertical="center"/>
    </xf>
    <xf numFmtId="3" fontId="1" fillId="0" borderId="6"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7"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10" fillId="0" borderId="0" xfId="0" applyFont="1" applyAlignment="1">
      <alignment horizontal="center" vertical="center" wrapText="1"/>
    </xf>
    <xf numFmtId="3" fontId="2" fillId="0" borderId="0" xfId="0" applyNumberFormat="1" applyFont="1" applyAlignment="1">
      <alignment horizontal="right" vertical="center" wrapText="1"/>
    </xf>
    <xf numFmtId="3" fontId="2" fillId="0" borderId="1" xfId="0" applyNumberFormat="1" applyFont="1" applyBorder="1" applyAlignment="1">
      <alignment horizontal="right" vertical="center" wrapText="1"/>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3" fontId="1" fillId="0" borderId="4" xfId="0" applyNumberFormat="1" applyFont="1" applyBorder="1"/>
    <xf numFmtId="0" fontId="13" fillId="0" borderId="0" xfId="0" applyFont="1"/>
    <xf numFmtId="3" fontId="2" fillId="0" borderId="12" xfId="0" applyNumberFormat="1" applyFont="1" applyBorder="1" applyAlignment="1">
      <alignment horizontal="right" vertical="center"/>
    </xf>
    <xf numFmtId="3" fontId="2" fillId="0" borderId="9" xfId="0" applyNumberFormat="1" applyFont="1" applyBorder="1" applyAlignment="1">
      <alignment horizontal="right" vertical="center"/>
    </xf>
    <xf numFmtId="3" fontId="13" fillId="0" borderId="0" xfId="0" applyNumberFormat="1" applyFont="1"/>
    <xf numFmtId="3" fontId="2" fillId="0" borderId="8" xfId="0" applyNumberFormat="1" applyFont="1" applyBorder="1" applyAlignment="1">
      <alignment horizontal="right" vertical="center"/>
    </xf>
    <xf numFmtId="1" fontId="13" fillId="0" borderId="0" xfId="0" applyNumberFormat="1" applyFont="1" applyAlignment="1">
      <alignment horizontal="right" vertical="center"/>
    </xf>
    <xf numFmtId="1" fontId="13" fillId="0" borderId="0" xfId="0" applyNumberFormat="1" applyFont="1" applyAlignment="1">
      <alignment horizontal="right" vertical="center" wrapText="1"/>
    </xf>
    <xf numFmtId="0" fontId="1" fillId="0" borderId="8" xfId="0" applyFont="1" applyBorder="1" applyAlignment="1">
      <alignment horizontal="left"/>
    </xf>
    <xf numFmtId="0" fontId="1" fillId="0" borderId="12" xfId="0" applyFont="1" applyBorder="1" applyAlignment="1">
      <alignment horizontal="right"/>
    </xf>
    <xf numFmtId="0" fontId="1" fillId="0" borderId="9" xfId="0" applyFont="1" applyBorder="1" applyAlignment="1">
      <alignment horizontal="right"/>
    </xf>
    <xf numFmtId="0" fontId="2" fillId="3" borderId="1" xfId="0" applyFont="1" applyFill="1" applyBorder="1" applyAlignment="1">
      <alignment horizontal="center" vertical="center" wrapText="1"/>
    </xf>
    <xf numFmtId="0" fontId="0" fillId="0" borderId="12" xfId="0" applyBorder="1"/>
    <xf numFmtId="3" fontId="1" fillId="0" borderId="12"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0" xfId="0" applyNumberFormat="1" applyFont="1" applyAlignment="1">
      <alignment horizontal="right"/>
    </xf>
    <xf numFmtId="1" fontId="4" fillId="0" borderId="0" xfId="0" applyNumberFormat="1" applyFont="1" applyAlignment="1">
      <alignment horizontal="right" vertical="center"/>
    </xf>
    <xf numFmtId="0" fontId="1" fillId="0" borderId="11" xfId="0" applyFont="1" applyBorder="1" applyAlignment="1">
      <alignment horizontal="left"/>
    </xf>
    <xf numFmtId="0" fontId="1" fillId="0" borderId="11" xfId="0" applyFont="1" applyBorder="1" applyAlignment="1">
      <alignment horizontal="right"/>
    </xf>
    <xf numFmtId="0" fontId="2" fillId="0" borderId="7" xfId="0" applyFont="1" applyBorder="1" applyAlignment="1">
      <alignment horizontal="left"/>
    </xf>
    <xf numFmtId="3" fontId="1" fillId="0" borderId="0" xfId="0" applyNumberFormat="1" applyFont="1" applyAlignment="1">
      <alignment horizontal="right" vertical="top"/>
    </xf>
    <xf numFmtId="0" fontId="1" fillId="0" borderId="0" xfId="0" applyFont="1" applyAlignment="1">
      <alignment vertical="top"/>
    </xf>
    <xf numFmtId="164" fontId="1" fillId="0" borderId="0" xfId="0" applyNumberFormat="1" applyFont="1" applyAlignment="1">
      <alignment horizontal="right" vertical="top"/>
    </xf>
    <xf numFmtId="3" fontId="1" fillId="0" borderId="1" xfId="0" applyNumberFormat="1" applyFont="1" applyBorder="1" applyAlignment="1">
      <alignment horizontal="right" vertical="top"/>
    </xf>
    <xf numFmtId="1" fontId="1" fillId="0" borderId="0" xfId="0" applyNumberFormat="1" applyFont="1" applyAlignment="1">
      <alignment horizontal="right" vertical="top"/>
    </xf>
    <xf numFmtId="0" fontId="1" fillId="0" borderId="4" xfId="0" applyFont="1" applyBorder="1"/>
    <xf numFmtId="0" fontId="2" fillId="0" borderId="10" xfId="0" applyFont="1" applyBorder="1" applyAlignment="1">
      <alignment horizontal="center" vertical="center" wrapText="1"/>
    </xf>
    <xf numFmtId="164" fontId="1" fillId="0" borderId="0" xfId="0" quotePrefix="1" applyNumberFormat="1" applyFont="1" applyAlignment="1">
      <alignment horizontal="right" vertical="center"/>
    </xf>
    <xf numFmtId="3" fontId="0" fillId="0" borderId="0" xfId="0" applyNumberFormat="1"/>
    <xf numFmtId="9" fontId="0" fillId="0" borderId="0" xfId="2" applyFont="1"/>
    <xf numFmtId="165" fontId="0" fillId="0" borderId="0" xfId="0" applyNumberFormat="1"/>
    <xf numFmtId="0" fontId="1" fillId="0" borderId="0" xfId="0" applyFont="1" applyAlignment="1">
      <alignment horizontal="center"/>
    </xf>
    <xf numFmtId="0" fontId="1" fillId="0" borderId="4" xfId="0" applyFont="1" applyBorder="1"/>
    <xf numFmtId="0" fontId="1" fillId="0" borderId="1" xfId="0" applyFont="1" applyBorder="1"/>
    <xf numFmtId="0" fontId="1" fillId="0" borderId="0" xfId="0" applyFont="1" applyAlignment="1">
      <alignment horizontal="left" vertical="top"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xf>
    <xf numFmtId="0" fontId="9" fillId="0" borderId="0" xfId="0" applyFont="1" applyAlignment="1">
      <alignment horizontal="center"/>
    </xf>
    <xf numFmtId="0" fontId="2" fillId="0" borderId="1" xfId="0" applyFont="1" applyBorder="1" applyAlignment="1">
      <alignment horizontal="center"/>
    </xf>
    <xf numFmtId="0" fontId="9" fillId="0" borderId="1"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wrapText="1"/>
    </xf>
    <xf numFmtId="0" fontId="2" fillId="3" borderId="0" xfId="0" applyFont="1" applyFill="1" applyAlignment="1">
      <alignment horizontal="center" vertical="center"/>
    </xf>
    <xf numFmtId="0" fontId="9" fillId="3" borderId="1" xfId="0" applyFont="1" applyFill="1" applyBorder="1" applyAlignment="1">
      <alignment horizontal="center" vertical="center"/>
    </xf>
    <xf numFmtId="0" fontId="5"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12" xfId="0" applyFont="1" applyBorder="1" applyAlignment="1">
      <alignment horizontal="right" vertical="center" wrapText="1"/>
    </xf>
    <xf numFmtId="0" fontId="9" fillId="0" borderId="9" xfId="0" applyFont="1" applyBorder="1" applyAlignment="1">
      <alignment horizontal="right" vertical="center" wrapText="1"/>
    </xf>
    <xf numFmtId="0" fontId="2" fillId="3" borderId="11"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6" borderId="0" xfId="0" applyFont="1" applyFill="1" applyAlignment="1">
      <alignment horizontal="center" vertical="center"/>
    </xf>
    <xf numFmtId="0" fontId="2" fillId="7" borderId="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xf>
    <xf numFmtId="0" fontId="4" fillId="0" borderId="0" xfId="0" applyFont="1" applyAlignment="1">
      <alignment horizontal="left"/>
    </xf>
    <xf numFmtId="0" fontId="2" fillId="5" borderId="11" xfId="0" applyFont="1" applyFill="1" applyBorder="1" applyAlignment="1">
      <alignment horizontal="center"/>
    </xf>
    <xf numFmtId="0" fontId="2" fillId="5" borderId="0" xfId="0" applyFont="1" applyFill="1" applyAlignment="1">
      <alignment horizontal="center" vertical="center"/>
    </xf>
    <xf numFmtId="0" fontId="9" fillId="5" borderId="1" xfId="0" applyFont="1" applyFill="1" applyBorder="1" applyAlignment="1">
      <alignment horizontal="center" vertical="center"/>
    </xf>
    <xf numFmtId="0" fontId="5" fillId="4" borderId="11" xfId="0" applyFont="1" applyFill="1" applyBorder="1" applyAlignment="1">
      <alignment horizontal="center" vertical="center"/>
    </xf>
    <xf numFmtId="0" fontId="11" fillId="4" borderId="11" xfId="0" applyFont="1" applyFill="1" applyBorder="1" applyAlignment="1">
      <alignment horizontal="center" vertical="center"/>
    </xf>
    <xf numFmtId="0" fontId="2" fillId="5" borderId="0" xfId="0" applyFont="1" applyFill="1" applyAlignment="1">
      <alignment horizontal="center"/>
    </xf>
    <xf numFmtId="0" fontId="5" fillId="4" borderId="1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6" xfId="0" applyFont="1" applyFill="1" applyBorder="1" applyAlignment="1">
      <alignment horizontal="center" vertical="center"/>
    </xf>
    <xf numFmtId="0" fontId="1" fillId="0" borderId="4" xfId="0" applyFont="1" applyBorder="1" applyAlignment="1">
      <alignment horizontal="center"/>
    </xf>
    <xf numFmtId="0" fontId="4" fillId="0" borderId="4" xfId="0" applyFont="1" applyBorder="1"/>
    <xf numFmtId="0" fontId="14"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vertical="top" wrapText="1"/>
    </xf>
    <xf numFmtId="14" fontId="1" fillId="0" borderId="0" xfId="0" applyNumberFormat="1" applyFont="1" applyAlignment="1">
      <alignment horizontal="right"/>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5"/>
  <sheetViews>
    <sheetView showGridLines="0" tabSelected="1" zoomScaleNormal="100" workbookViewId="0">
      <selection activeCell="A9" sqref="A9:C9"/>
    </sheetView>
  </sheetViews>
  <sheetFormatPr defaultRowHeight="12.75" x14ac:dyDescent="0.2"/>
  <cols>
    <col min="1" max="1" width="31.42578125" customWidth="1"/>
    <col min="2" max="2" width="60" customWidth="1"/>
    <col min="3" max="3" width="30" customWidth="1"/>
  </cols>
  <sheetData>
    <row r="1" spans="1:3" ht="24" customHeight="1" x14ac:dyDescent="0.2"/>
    <row r="2" spans="1:3" ht="24" customHeight="1" x14ac:dyDescent="0.2"/>
    <row r="3" spans="1:3" ht="12" customHeight="1" x14ac:dyDescent="0.2">
      <c r="A3" s="87" t="s">
        <v>0</v>
      </c>
      <c r="B3" s="87"/>
      <c r="C3" s="87"/>
    </row>
    <row r="4" spans="1:3" ht="12" customHeight="1" x14ac:dyDescent="0.2">
      <c r="A4" s="87" t="s">
        <v>1</v>
      </c>
      <c r="B4" s="87"/>
      <c r="C4" s="87"/>
    </row>
    <row r="5" spans="1:3" ht="24" customHeight="1" x14ac:dyDescent="0.2"/>
    <row r="6" spans="1:3" ht="24" customHeight="1" x14ac:dyDescent="0.2"/>
    <row r="7" spans="1:3" ht="24" customHeight="1" x14ac:dyDescent="0.2"/>
    <row r="8" spans="1:3" ht="24" customHeight="1" x14ac:dyDescent="0.2">
      <c r="A8" s="87" t="s">
        <v>416</v>
      </c>
      <c r="B8" s="87"/>
      <c r="C8" s="87"/>
    </row>
    <row r="9" spans="1:3" ht="24" customHeight="1" x14ac:dyDescent="0.2">
      <c r="A9" s="87" t="s">
        <v>441</v>
      </c>
      <c r="B9" s="87"/>
      <c r="C9" s="87"/>
    </row>
    <row r="10" spans="1:3" ht="24" customHeight="1" x14ac:dyDescent="0.2">
      <c r="A10" s="87" t="s">
        <v>417</v>
      </c>
      <c r="B10" s="87"/>
      <c r="C10" s="87"/>
    </row>
    <row r="11" spans="1:3" ht="24" customHeight="1" x14ac:dyDescent="0.2"/>
    <row r="12" spans="1:3" ht="24" customHeight="1" x14ac:dyDescent="0.2"/>
    <row r="13" spans="1:3" ht="24" customHeight="1" x14ac:dyDescent="0.2">
      <c r="A13" s="87" t="s">
        <v>332</v>
      </c>
      <c r="B13" s="87"/>
      <c r="C13" s="87"/>
    </row>
    <row r="14" spans="1:3" ht="24" customHeight="1" x14ac:dyDescent="0.2">
      <c r="A14" s="87" t="s">
        <v>2</v>
      </c>
      <c r="B14" s="87"/>
      <c r="C14" s="87"/>
    </row>
    <row r="15" spans="1:3" ht="24" customHeight="1" x14ac:dyDescent="0.2">
      <c r="A15" s="87" t="s">
        <v>3</v>
      </c>
      <c r="B15" s="87"/>
      <c r="C15" s="87"/>
    </row>
    <row r="16" spans="1:3" ht="24" customHeight="1" x14ac:dyDescent="0.2">
      <c r="A16" s="87" t="s">
        <v>4</v>
      </c>
      <c r="B16" s="87"/>
      <c r="C16" s="87"/>
    </row>
    <row r="17" spans="1:3" ht="24" customHeight="1" x14ac:dyDescent="0.2">
      <c r="A17" s="87" t="s">
        <v>5</v>
      </c>
      <c r="B17" s="87"/>
      <c r="C17" s="87"/>
    </row>
    <row r="18" spans="1:3" ht="12" customHeight="1" x14ac:dyDescent="0.2"/>
    <row r="19" spans="1:3" ht="12" customHeight="1" x14ac:dyDescent="0.2"/>
    <row r="20" spans="1:3" ht="7.5" customHeight="1" x14ac:dyDescent="0.2">
      <c r="A20" s="88"/>
      <c r="B20" s="88"/>
      <c r="C20" s="88"/>
    </row>
    <row r="21" spans="1:3" ht="12" customHeight="1" x14ac:dyDescent="0.2">
      <c r="A21" s="2" t="s">
        <v>6</v>
      </c>
      <c r="B21" s="3" t="s">
        <v>7</v>
      </c>
    </row>
    <row r="22" spans="1:3" ht="12" customHeight="1" x14ac:dyDescent="0.2">
      <c r="A22" s="1"/>
      <c r="B22" s="3" t="s">
        <v>8</v>
      </c>
    </row>
    <row r="23" spans="1:3" ht="18" customHeight="1" x14ac:dyDescent="0.2">
      <c r="A23" s="1"/>
      <c r="B23" s="3" t="s">
        <v>9</v>
      </c>
    </row>
    <row r="24" spans="1:3" ht="12" customHeight="1" x14ac:dyDescent="0.2">
      <c r="A24" s="1"/>
      <c r="B24" s="3" t="s">
        <v>10</v>
      </c>
    </row>
    <row r="25" spans="1:3" ht="7.5" customHeight="1" x14ac:dyDescent="0.2">
      <c r="A25" s="89"/>
      <c r="B25" s="89"/>
      <c r="C25" s="89"/>
    </row>
  </sheetData>
  <mergeCells count="12">
    <mergeCell ref="A25:C25"/>
    <mergeCell ref="A10:C10"/>
    <mergeCell ref="A13:C13"/>
    <mergeCell ref="A14:C14"/>
    <mergeCell ref="A15:C15"/>
    <mergeCell ref="A16:C16"/>
    <mergeCell ref="A17:C17"/>
    <mergeCell ref="A3:C3"/>
    <mergeCell ref="A4:C4"/>
    <mergeCell ref="A8:C8"/>
    <mergeCell ref="A9:C9"/>
    <mergeCell ref="A20:C20"/>
  </mergeCells>
  <phoneticPr fontId="0" type="noConversion"/>
  <pageMargins left="0.75" right="0.5" top="0.75" bottom="0.5" header="0.5" footer="0.2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J37"/>
  <sheetViews>
    <sheetView showGridLines="0" workbookViewId="0">
      <selection sqref="A1:G1"/>
    </sheetView>
  </sheetViews>
  <sheetFormatPr defaultRowHeight="12.75" x14ac:dyDescent="0.2"/>
  <cols>
    <col min="1" max="1" width="11.42578125" customWidth="1"/>
    <col min="2" max="2" width="12.28515625" customWidth="1"/>
    <col min="3" max="3" width="13" customWidth="1"/>
    <col min="4" max="5" width="11.42578125" customWidth="1"/>
    <col min="6" max="6" width="13.140625" customWidth="1"/>
    <col min="7" max="7" width="13.42578125" customWidth="1"/>
    <col min="8" max="8" width="11.42578125" customWidth="1"/>
    <col min="10" max="10" width="10.85546875" bestFit="1" customWidth="1"/>
    <col min="11" max="11" width="11.85546875" bestFit="1" customWidth="1"/>
  </cols>
  <sheetData>
    <row r="1" spans="1:10" ht="12" customHeight="1" x14ac:dyDescent="0.2">
      <c r="A1" s="95" t="s">
        <v>442</v>
      </c>
      <c r="B1" s="95"/>
      <c r="C1" s="95"/>
      <c r="D1" s="95"/>
      <c r="E1" s="95"/>
      <c r="F1" s="95"/>
      <c r="G1" s="95"/>
      <c r="H1" s="142">
        <v>46045</v>
      </c>
    </row>
    <row r="2" spans="1:10" ht="12" customHeight="1" x14ac:dyDescent="0.2">
      <c r="A2" s="97" t="s">
        <v>80</v>
      </c>
      <c r="B2" s="97"/>
      <c r="C2" s="97"/>
      <c r="D2" s="97"/>
      <c r="E2" s="97"/>
      <c r="F2" s="97"/>
      <c r="G2" s="97"/>
      <c r="H2" s="1"/>
    </row>
    <row r="3" spans="1:10" ht="24" customHeight="1" x14ac:dyDescent="0.2">
      <c r="A3" s="99" t="s">
        <v>50</v>
      </c>
      <c r="B3" s="91" t="s">
        <v>197</v>
      </c>
      <c r="C3" s="91" t="s">
        <v>81</v>
      </c>
      <c r="D3" s="91" t="s">
        <v>426</v>
      </c>
      <c r="E3" s="91" t="s">
        <v>397</v>
      </c>
      <c r="F3" s="91" t="s">
        <v>404</v>
      </c>
      <c r="G3" s="91" t="s">
        <v>82</v>
      </c>
      <c r="H3" s="91" t="s">
        <v>427</v>
      </c>
    </row>
    <row r="4" spans="1:10" ht="24" customHeight="1" x14ac:dyDescent="0.2">
      <c r="A4" s="100"/>
      <c r="B4" s="92"/>
      <c r="C4" s="92"/>
      <c r="D4" s="92"/>
      <c r="E4" s="92"/>
      <c r="F4" s="92"/>
      <c r="G4" s="92"/>
      <c r="H4" s="92"/>
    </row>
    <row r="5" spans="1:10" ht="12" customHeight="1" x14ac:dyDescent="0.2">
      <c r="A5" s="1"/>
      <c r="B5" s="88" t="str">
        <f>REPT("-",80)&amp;" Number "&amp;REPT("-",150)</f>
        <v>-------------------------------------------------------------------------------- Number ------------------------------------------------------------------------------------------------------------------------------------------------------</v>
      </c>
      <c r="C5" s="88"/>
      <c r="D5" s="88"/>
      <c r="E5" s="88"/>
      <c r="F5" s="88"/>
      <c r="G5" s="88"/>
      <c r="H5" s="88"/>
    </row>
    <row r="6" spans="1:10" ht="12" customHeight="1" x14ac:dyDescent="0.2">
      <c r="A6" s="3" t="s">
        <v>419</v>
      </c>
    </row>
    <row r="7" spans="1:10" ht="12" customHeight="1" x14ac:dyDescent="0.2">
      <c r="A7" s="2" t="str">
        <f>"Oct "&amp;RIGHT(A6,4)-1</f>
        <v>Oct 2024</v>
      </c>
      <c r="B7" s="11">
        <v>395331428</v>
      </c>
      <c r="C7" s="11">
        <v>575060933</v>
      </c>
      <c r="D7" s="11">
        <v>28385655</v>
      </c>
      <c r="E7" s="16">
        <v>20.258700000000001</v>
      </c>
      <c r="F7" s="11">
        <v>17635371</v>
      </c>
      <c r="G7" s="11">
        <v>18730314</v>
      </c>
      <c r="H7" s="11">
        <v>1253173</v>
      </c>
      <c r="J7" s="84"/>
    </row>
    <row r="8" spans="1:10" ht="12" customHeight="1" x14ac:dyDescent="0.2">
      <c r="A8" s="2" t="str">
        <f>"Nov "&amp;RIGHT(A6,4)-1</f>
        <v>Nov 2024</v>
      </c>
      <c r="B8" s="11">
        <v>306605232</v>
      </c>
      <c r="C8" s="11">
        <v>445669259</v>
      </c>
      <c r="D8" s="11">
        <v>28255851</v>
      </c>
      <c r="E8" s="16">
        <v>15.773899999999999</v>
      </c>
      <c r="F8" s="11">
        <v>14394419</v>
      </c>
      <c r="G8" s="11">
        <v>15300176</v>
      </c>
      <c r="H8" s="11">
        <v>1336758</v>
      </c>
      <c r="J8" s="84"/>
    </row>
    <row r="9" spans="1:10" ht="12" customHeight="1" x14ac:dyDescent="0.2">
      <c r="A9" s="2" t="str">
        <f>"Dec "&amp;RIGHT(A6,4)-1</f>
        <v>Dec 2024</v>
      </c>
      <c r="B9" s="11">
        <v>280445724</v>
      </c>
      <c r="C9" s="11">
        <v>406414442</v>
      </c>
      <c r="D9" s="11">
        <v>27830052</v>
      </c>
      <c r="E9" s="16">
        <v>14.603899999999999</v>
      </c>
      <c r="F9" s="11">
        <v>13557923</v>
      </c>
      <c r="G9" s="11">
        <v>14389772</v>
      </c>
      <c r="H9" s="11">
        <v>1357501</v>
      </c>
      <c r="J9" s="84"/>
    </row>
    <row r="10" spans="1:10" ht="12" customHeight="1" x14ac:dyDescent="0.2">
      <c r="A10" s="2" t="str">
        <f>"Jan "&amp;RIGHT(A6,4)</f>
        <v>Jan 2025</v>
      </c>
      <c r="B10" s="11">
        <v>319800626</v>
      </c>
      <c r="C10" s="11">
        <v>469133053</v>
      </c>
      <c r="D10" s="11">
        <v>27623639</v>
      </c>
      <c r="E10" s="16">
        <v>16.9955</v>
      </c>
      <c r="F10" s="11">
        <v>15952041</v>
      </c>
      <c r="G10" s="11">
        <v>16948174</v>
      </c>
      <c r="H10" s="11">
        <v>1313132</v>
      </c>
      <c r="J10" s="84"/>
    </row>
    <row r="11" spans="1:10" ht="12" customHeight="1" x14ac:dyDescent="0.2">
      <c r="A11" s="2" t="str">
        <f>"Feb "&amp;RIGHT(A6,4)</f>
        <v>Feb 2025</v>
      </c>
      <c r="B11" s="11">
        <v>334025206</v>
      </c>
      <c r="C11" s="11">
        <v>478161759</v>
      </c>
      <c r="D11" s="11">
        <v>27765362</v>
      </c>
      <c r="E11" s="16">
        <v>17.221599999999999</v>
      </c>
      <c r="F11" s="11">
        <v>16245178</v>
      </c>
      <c r="G11" s="11">
        <v>17373215</v>
      </c>
      <c r="H11" s="11">
        <v>1333660</v>
      </c>
      <c r="J11" s="84"/>
    </row>
    <row r="12" spans="1:10" ht="12" customHeight="1" x14ac:dyDescent="0.2">
      <c r="A12" s="2" t="str">
        <f>"Mar "&amp;RIGHT(A6,4)</f>
        <v>Mar 2025</v>
      </c>
      <c r="B12" s="11">
        <v>336309972</v>
      </c>
      <c r="C12" s="11">
        <v>487937970</v>
      </c>
      <c r="D12" s="11">
        <v>27646376</v>
      </c>
      <c r="E12" s="16">
        <v>17.648800000000001</v>
      </c>
      <c r="F12" s="11">
        <v>17283836</v>
      </c>
      <c r="G12" s="11">
        <v>18350841</v>
      </c>
      <c r="H12" s="11">
        <v>1428217</v>
      </c>
      <c r="J12" s="84"/>
    </row>
    <row r="13" spans="1:10" ht="12" customHeight="1" x14ac:dyDescent="0.2">
      <c r="A13" s="2" t="str">
        <f>"Apr "&amp;RIGHT(A6,4)</f>
        <v>Apr 2025</v>
      </c>
      <c r="B13" s="11">
        <v>364068956</v>
      </c>
      <c r="C13" s="11">
        <v>524605892</v>
      </c>
      <c r="D13" s="11">
        <v>28012656</v>
      </c>
      <c r="E13" s="16">
        <v>18.727599999999999</v>
      </c>
      <c r="F13" s="11">
        <v>16953134</v>
      </c>
      <c r="G13" s="11">
        <v>17931559</v>
      </c>
      <c r="H13" s="11">
        <v>1454913</v>
      </c>
      <c r="J13" s="84"/>
    </row>
    <row r="14" spans="1:10" ht="12" customHeight="1" x14ac:dyDescent="0.2">
      <c r="A14" s="2" t="str">
        <f>"May "&amp;RIGHT(A6,4)</f>
        <v>May 2025</v>
      </c>
      <c r="B14" s="11">
        <v>344947202</v>
      </c>
      <c r="C14" s="11">
        <v>502870410</v>
      </c>
      <c r="D14" s="11">
        <v>26598451</v>
      </c>
      <c r="E14" s="16">
        <v>18.915600000000001</v>
      </c>
      <c r="F14" s="11">
        <v>15460636</v>
      </c>
      <c r="G14" s="11">
        <v>16429954</v>
      </c>
      <c r="H14" s="11">
        <v>1221778</v>
      </c>
      <c r="J14" s="84"/>
    </row>
    <row r="15" spans="1:10" ht="12" customHeight="1" x14ac:dyDescent="0.2">
      <c r="A15" s="2" t="str">
        <f>"Jun "&amp;RIGHT(A6,4)</f>
        <v>Jun 2025</v>
      </c>
      <c r="B15" s="11">
        <v>63232647</v>
      </c>
      <c r="C15" s="11">
        <v>107875867</v>
      </c>
      <c r="D15" s="11">
        <v>10852379</v>
      </c>
      <c r="E15" s="16">
        <v>9.9321000000000002</v>
      </c>
      <c r="F15" s="11">
        <v>4355550</v>
      </c>
      <c r="G15" s="11">
        <v>4887811</v>
      </c>
      <c r="H15" s="11">
        <v>609621</v>
      </c>
      <c r="J15" s="84"/>
    </row>
    <row r="16" spans="1:10" ht="12" customHeight="1" x14ac:dyDescent="0.2">
      <c r="A16" s="2" t="str">
        <f>"Jul "&amp;RIGHT(A6,4)</f>
        <v>Jul 2025</v>
      </c>
      <c r="B16" s="11">
        <v>8931769</v>
      </c>
      <c r="C16" s="11">
        <v>19603007</v>
      </c>
      <c r="D16" s="11">
        <v>1789065</v>
      </c>
      <c r="E16" s="16">
        <v>9.7287999999999997</v>
      </c>
      <c r="F16" s="11">
        <v>1716570</v>
      </c>
      <c r="G16" s="11">
        <v>1965127</v>
      </c>
      <c r="H16" s="11">
        <v>159747</v>
      </c>
      <c r="J16" s="84"/>
    </row>
    <row r="17" spans="1:10" ht="12" customHeight="1" x14ac:dyDescent="0.2">
      <c r="A17" s="2" t="str">
        <f>"Aug "&amp;RIGHT(A6,4)</f>
        <v>Aug 2025</v>
      </c>
      <c r="B17" s="11">
        <v>217063549</v>
      </c>
      <c r="C17" s="11">
        <v>276063172</v>
      </c>
      <c r="D17" s="11">
        <v>20788636</v>
      </c>
      <c r="E17" s="16">
        <v>13.3193</v>
      </c>
      <c r="F17" s="11">
        <v>7766710</v>
      </c>
      <c r="G17" s="11">
        <v>8227115</v>
      </c>
      <c r="H17" s="11">
        <v>606584</v>
      </c>
      <c r="J17" s="84"/>
    </row>
    <row r="18" spans="1:10" ht="12" customHeight="1" x14ac:dyDescent="0.2">
      <c r="A18" s="2" t="str">
        <f>"Sep "&amp;RIGHT(A6,4)</f>
        <v>Sep 2025</v>
      </c>
      <c r="B18" s="11">
        <v>407350433</v>
      </c>
      <c r="C18" s="11">
        <v>567439379</v>
      </c>
      <c r="D18" s="11">
        <v>27778939</v>
      </c>
      <c r="E18" s="16">
        <v>20.428899999999999</v>
      </c>
      <c r="F18" s="11">
        <v>15640917</v>
      </c>
      <c r="G18" s="11">
        <v>16921059</v>
      </c>
      <c r="H18" s="11">
        <v>1254932</v>
      </c>
      <c r="J18" s="84"/>
    </row>
    <row r="19" spans="1:10" ht="12" customHeight="1" x14ac:dyDescent="0.2">
      <c r="A19" s="12" t="s">
        <v>55</v>
      </c>
      <c r="B19" s="13">
        <v>3378112744</v>
      </c>
      <c r="C19" s="13">
        <v>4860835143</v>
      </c>
      <c r="D19" s="13">
        <v>27766331.222222224</v>
      </c>
      <c r="E19" s="17">
        <v>170.50659999999999</v>
      </c>
      <c r="F19" s="13">
        <v>156962285</v>
      </c>
      <c r="G19" s="13">
        <v>167455117</v>
      </c>
      <c r="H19" s="13">
        <f>AVERAGE(H7:H14,H18)</f>
        <v>1328229.3333333333</v>
      </c>
      <c r="J19" s="84"/>
    </row>
    <row r="20" spans="1:10" ht="12" customHeight="1" x14ac:dyDescent="0.2">
      <c r="A20" s="14" t="s">
        <v>420</v>
      </c>
      <c r="B20" s="15">
        <v>395331428</v>
      </c>
      <c r="C20" s="15">
        <v>575060933</v>
      </c>
      <c r="D20" s="15">
        <v>28385655</v>
      </c>
      <c r="E20" s="18">
        <v>20.258700000000001</v>
      </c>
      <c r="F20" s="15">
        <v>17635371</v>
      </c>
      <c r="G20" s="15">
        <v>18730314</v>
      </c>
      <c r="H20" s="15">
        <v>1253173</v>
      </c>
      <c r="J20" s="84"/>
    </row>
    <row r="21" spans="1:10" ht="12" customHeight="1" x14ac:dyDescent="0.2">
      <c r="A21" s="3" t="str">
        <f>"FY "&amp;RIGHT(A6,4)+1</f>
        <v>FY 2026</v>
      </c>
      <c r="J21" s="84"/>
    </row>
    <row r="22" spans="1:10" ht="12" customHeight="1" x14ac:dyDescent="0.2">
      <c r="A22" s="2" t="str">
        <f>"Oct "&amp;RIGHT(A6,4)</f>
        <v>Oct 2025</v>
      </c>
      <c r="B22" s="11">
        <v>404425374</v>
      </c>
      <c r="C22" s="11">
        <v>586294713</v>
      </c>
      <c r="D22" s="11">
        <v>28650792</v>
      </c>
      <c r="E22" s="16">
        <v>20.4633</v>
      </c>
      <c r="F22" s="11">
        <v>14437589</v>
      </c>
      <c r="G22" s="11">
        <v>18588001</v>
      </c>
      <c r="H22" s="11">
        <v>1253472</v>
      </c>
      <c r="J22" s="84"/>
    </row>
    <row r="23" spans="1:10" ht="12" customHeight="1" x14ac:dyDescent="0.2">
      <c r="A23" s="2" t="str">
        <f>"Nov "&amp;RIGHT(A6,4)</f>
        <v>Nov 2025</v>
      </c>
      <c r="B23" s="11" t="s">
        <v>418</v>
      </c>
      <c r="C23" s="11" t="s">
        <v>418</v>
      </c>
      <c r="D23" s="11" t="s">
        <v>418</v>
      </c>
      <c r="E23" s="16" t="s">
        <v>418</v>
      </c>
      <c r="F23" s="11" t="s">
        <v>418</v>
      </c>
      <c r="G23" s="11" t="s">
        <v>418</v>
      </c>
      <c r="H23" s="11" t="s">
        <v>418</v>
      </c>
      <c r="J23" s="84"/>
    </row>
    <row r="24" spans="1:10" ht="12" customHeight="1" x14ac:dyDescent="0.2">
      <c r="A24" s="2" t="str">
        <f>"Dec "&amp;RIGHT(A6,4)</f>
        <v>Dec 2025</v>
      </c>
      <c r="B24" s="11" t="s">
        <v>418</v>
      </c>
      <c r="C24" s="11" t="s">
        <v>418</v>
      </c>
      <c r="D24" s="11" t="s">
        <v>418</v>
      </c>
      <c r="E24" s="16" t="s">
        <v>418</v>
      </c>
      <c r="F24" s="11" t="s">
        <v>418</v>
      </c>
      <c r="G24" s="11" t="s">
        <v>418</v>
      </c>
      <c r="H24" s="11" t="s">
        <v>418</v>
      </c>
      <c r="J24" s="84"/>
    </row>
    <row r="25" spans="1:10" ht="12" customHeight="1" x14ac:dyDescent="0.2">
      <c r="A25" s="2" t="str">
        <f>"Jan "&amp;RIGHT(A6,4)+1</f>
        <v>Jan 2026</v>
      </c>
      <c r="B25" s="11" t="s">
        <v>418</v>
      </c>
      <c r="C25" s="11" t="s">
        <v>418</v>
      </c>
      <c r="D25" s="11" t="s">
        <v>418</v>
      </c>
      <c r="E25" s="16" t="s">
        <v>418</v>
      </c>
      <c r="F25" s="11" t="s">
        <v>418</v>
      </c>
      <c r="G25" s="11" t="s">
        <v>418</v>
      </c>
      <c r="H25" s="11" t="s">
        <v>418</v>
      </c>
      <c r="J25" s="84"/>
    </row>
    <row r="26" spans="1:10" ht="12" customHeight="1" x14ac:dyDescent="0.2">
      <c r="A26" s="2" t="str">
        <f>"Feb "&amp;RIGHT(A6,4)+1</f>
        <v>Feb 2026</v>
      </c>
      <c r="B26" s="11" t="s">
        <v>418</v>
      </c>
      <c r="C26" s="11" t="s">
        <v>418</v>
      </c>
      <c r="D26" s="11" t="s">
        <v>418</v>
      </c>
      <c r="E26" s="16" t="s">
        <v>418</v>
      </c>
      <c r="F26" s="11" t="s">
        <v>418</v>
      </c>
      <c r="G26" s="11" t="s">
        <v>418</v>
      </c>
      <c r="H26" s="11" t="s">
        <v>418</v>
      </c>
      <c r="J26" s="84"/>
    </row>
    <row r="27" spans="1:10" ht="12" customHeight="1" x14ac:dyDescent="0.2">
      <c r="A27" s="2" t="str">
        <f>"Mar "&amp;RIGHT(A6,4)+1</f>
        <v>Mar 2026</v>
      </c>
      <c r="B27" s="11" t="s">
        <v>418</v>
      </c>
      <c r="C27" s="11" t="s">
        <v>418</v>
      </c>
      <c r="D27" s="11" t="s">
        <v>418</v>
      </c>
      <c r="E27" s="16" t="s">
        <v>418</v>
      </c>
      <c r="F27" s="11" t="s">
        <v>418</v>
      </c>
      <c r="G27" s="11" t="s">
        <v>418</v>
      </c>
      <c r="H27" s="11" t="s">
        <v>418</v>
      </c>
      <c r="J27" s="84"/>
    </row>
    <row r="28" spans="1:10" ht="12" customHeight="1" x14ac:dyDescent="0.2">
      <c r="A28" s="2" t="str">
        <f>"Apr "&amp;RIGHT(A6,4)+1</f>
        <v>Apr 2026</v>
      </c>
      <c r="B28" s="11" t="s">
        <v>418</v>
      </c>
      <c r="C28" s="11" t="s">
        <v>418</v>
      </c>
      <c r="D28" s="11" t="s">
        <v>418</v>
      </c>
      <c r="E28" s="16" t="s">
        <v>418</v>
      </c>
      <c r="F28" s="11" t="s">
        <v>418</v>
      </c>
      <c r="G28" s="11" t="s">
        <v>418</v>
      </c>
      <c r="H28" s="11" t="s">
        <v>418</v>
      </c>
      <c r="J28" s="84"/>
    </row>
    <row r="29" spans="1:10" ht="12" customHeight="1" x14ac:dyDescent="0.2">
      <c r="A29" s="2" t="str">
        <f>"May "&amp;RIGHT(A6,4)+1</f>
        <v>May 2026</v>
      </c>
      <c r="B29" s="11" t="s">
        <v>418</v>
      </c>
      <c r="C29" s="11" t="s">
        <v>418</v>
      </c>
      <c r="D29" s="11" t="s">
        <v>418</v>
      </c>
      <c r="E29" s="16" t="s">
        <v>418</v>
      </c>
      <c r="F29" s="11" t="s">
        <v>418</v>
      </c>
      <c r="G29" s="11" t="s">
        <v>418</v>
      </c>
      <c r="H29" s="11" t="s">
        <v>418</v>
      </c>
      <c r="J29" s="84"/>
    </row>
    <row r="30" spans="1:10" ht="12" customHeight="1" x14ac:dyDescent="0.2">
      <c r="A30" s="2" t="str">
        <f>"Jun "&amp;RIGHT(A6,4)+1</f>
        <v>Jun 2026</v>
      </c>
      <c r="B30" s="11" t="s">
        <v>418</v>
      </c>
      <c r="C30" s="11" t="s">
        <v>418</v>
      </c>
      <c r="D30" s="11" t="s">
        <v>418</v>
      </c>
      <c r="E30" s="16" t="s">
        <v>418</v>
      </c>
      <c r="F30" s="11" t="s">
        <v>418</v>
      </c>
      <c r="G30" s="11" t="s">
        <v>418</v>
      </c>
      <c r="H30" s="11" t="s">
        <v>418</v>
      </c>
      <c r="J30" s="84"/>
    </row>
    <row r="31" spans="1:10" ht="12" customHeight="1" x14ac:dyDescent="0.2">
      <c r="A31" s="2" t="str">
        <f>"Jul "&amp;RIGHT(A6,4)+1</f>
        <v>Jul 2026</v>
      </c>
      <c r="B31" s="11" t="s">
        <v>418</v>
      </c>
      <c r="C31" s="11" t="s">
        <v>418</v>
      </c>
      <c r="D31" s="11" t="s">
        <v>418</v>
      </c>
      <c r="E31" s="16" t="s">
        <v>418</v>
      </c>
      <c r="F31" s="11" t="s">
        <v>418</v>
      </c>
      <c r="G31" s="11" t="s">
        <v>418</v>
      </c>
      <c r="H31" s="11" t="s">
        <v>418</v>
      </c>
      <c r="J31" s="84"/>
    </row>
    <row r="32" spans="1:10" ht="12" customHeight="1" x14ac:dyDescent="0.2">
      <c r="A32" s="2" t="str">
        <f>"Aug "&amp;RIGHT(A6,4)+1</f>
        <v>Aug 2026</v>
      </c>
      <c r="B32" s="11" t="s">
        <v>418</v>
      </c>
      <c r="C32" s="11" t="s">
        <v>418</v>
      </c>
      <c r="D32" s="11" t="s">
        <v>418</v>
      </c>
      <c r="E32" s="16" t="s">
        <v>418</v>
      </c>
      <c r="F32" s="11" t="s">
        <v>418</v>
      </c>
      <c r="G32" s="11" t="s">
        <v>418</v>
      </c>
      <c r="H32" s="11" t="s">
        <v>418</v>
      </c>
      <c r="J32" s="84"/>
    </row>
    <row r="33" spans="1:10" ht="12" customHeight="1" x14ac:dyDescent="0.2">
      <c r="A33" s="2" t="str">
        <f>"Sep "&amp;RIGHT(A6,4)+1</f>
        <v>Sep 2026</v>
      </c>
      <c r="B33" s="11" t="s">
        <v>418</v>
      </c>
      <c r="C33" s="11" t="s">
        <v>418</v>
      </c>
      <c r="D33" s="11" t="s">
        <v>418</v>
      </c>
      <c r="E33" s="16" t="s">
        <v>418</v>
      </c>
      <c r="F33" s="11" t="s">
        <v>418</v>
      </c>
      <c r="G33" s="11" t="s">
        <v>418</v>
      </c>
      <c r="H33" s="11" t="s">
        <v>418</v>
      </c>
      <c r="J33" s="84"/>
    </row>
    <row r="34" spans="1:10" ht="12" customHeight="1" x14ac:dyDescent="0.2">
      <c r="A34" s="12" t="s">
        <v>55</v>
      </c>
      <c r="B34" s="13">
        <v>404425374</v>
      </c>
      <c r="C34" s="13">
        <v>586294713</v>
      </c>
      <c r="D34" s="13">
        <v>28650792</v>
      </c>
      <c r="E34" s="17">
        <v>20.4633</v>
      </c>
      <c r="F34" s="13">
        <v>14437589</v>
      </c>
      <c r="G34" s="13">
        <v>18588001</v>
      </c>
      <c r="H34" s="13">
        <v>1253472</v>
      </c>
      <c r="J34" s="84"/>
    </row>
    <row r="35" spans="1:10" ht="12" customHeight="1" x14ac:dyDescent="0.2">
      <c r="A35" s="14" t="str">
        <f>"Total "&amp;MID(A20,7,LEN(A20)-13)&amp;" Months"</f>
        <v>Total 1 Months</v>
      </c>
      <c r="B35" s="15">
        <v>404425374</v>
      </c>
      <c r="C35" s="15">
        <v>586294713</v>
      </c>
      <c r="D35" s="15">
        <v>28650792</v>
      </c>
      <c r="E35" s="18">
        <v>20.4633</v>
      </c>
      <c r="F35" s="15">
        <v>14437589</v>
      </c>
      <c r="G35" s="15">
        <v>18588001</v>
      </c>
      <c r="H35" s="15">
        <v>1253472</v>
      </c>
      <c r="J35" s="84"/>
    </row>
    <row r="36" spans="1:10" ht="12" customHeight="1" x14ac:dyDescent="0.2">
      <c r="A36" s="88"/>
      <c r="B36" s="88"/>
      <c r="C36" s="88"/>
      <c r="D36" s="88"/>
      <c r="E36" s="88"/>
      <c r="F36" s="88"/>
      <c r="G36" s="88"/>
      <c r="H36" s="88"/>
    </row>
    <row r="37" spans="1:10" ht="101.45" customHeight="1" x14ac:dyDescent="0.2">
      <c r="A37" s="90" t="s">
        <v>433</v>
      </c>
      <c r="B37" s="90"/>
      <c r="C37" s="90"/>
      <c r="D37" s="90"/>
      <c r="E37" s="90"/>
      <c r="F37" s="90"/>
      <c r="G37" s="90"/>
      <c r="H37" s="90"/>
    </row>
  </sheetData>
  <mergeCells count="13">
    <mergeCell ref="A36:H36"/>
    <mergeCell ref="A37:H37"/>
    <mergeCell ref="A3:A4"/>
    <mergeCell ref="B3:B4"/>
    <mergeCell ref="C3:C4"/>
    <mergeCell ref="D3:D4"/>
    <mergeCell ref="E3:E4"/>
    <mergeCell ref="F3:F4"/>
    <mergeCell ref="A1:G1"/>
    <mergeCell ref="A2:G2"/>
    <mergeCell ref="G3:G4"/>
    <mergeCell ref="H3:H4"/>
    <mergeCell ref="B5:H5"/>
  </mergeCells>
  <phoneticPr fontId="0" type="noConversion"/>
  <pageMargins left="0.75" right="0.5" top="0.75" bottom="0.5" header="0.5" footer="0.25"/>
  <pageSetup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37"/>
  <sheetViews>
    <sheetView showGridLines="0" workbookViewId="0">
      <selection sqref="A1:K1"/>
    </sheetView>
  </sheetViews>
  <sheetFormatPr defaultRowHeight="12.75" x14ac:dyDescent="0.2"/>
  <cols>
    <col min="1" max="8" width="11.42578125" customWidth="1"/>
    <col min="9" max="9" width="13.42578125" customWidth="1"/>
    <col min="10" max="12" width="11.42578125" customWidth="1"/>
  </cols>
  <sheetData>
    <row r="1" spans="1:12" ht="12" customHeight="1" x14ac:dyDescent="0.2">
      <c r="A1" s="95" t="s">
        <v>442</v>
      </c>
      <c r="B1" s="95"/>
      <c r="C1" s="95"/>
      <c r="D1" s="95"/>
      <c r="E1" s="95"/>
      <c r="F1" s="95"/>
      <c r="G1" s="95"/>
      <c r="H1" s="95"/>
      <c r="I1" s="95"/>
      <c r="J1" s="95"/>
      <c r="K1" s="95"/>
      <c r="L1" s="142">
        <v>46045</v>
      </c>
    </row>
    <row r="2" spans="1:12" ht="12" customHeight="1" x14ac:dyDescent="0.2">
      <c r="A2" s="97" t="s">
        <v>83</v>
      </c>
      <c r="B2" s="97"/>
      <c r="C2" s="97"/>
      <c r="D2" s="97"/>
      <c r="E2" s="97"/>
      <c r="F2" s="97"/>
      <c r="G2" s="97"/>
      <c r="H2" s="97"/>
      <c r="I2" s="97"/>
      <c r="J2" s="97"/>
      <c r="K2" s="97"/>
      <c r="L2" s="1"/>
    </row>
    <row r="3" spans="1:12" ht="24" customHeight="1" x14ac:dyDescent="0.2">
      <c r="A3" s="99" t="s">
        <v>50</v>
      </c>
      <c r="B3" s="94" t="s">
        <v>84</v>
      </c>
      <c r="C3" s="94"/>
      <c r="D3" s="92"/>
      <c r="E3" s="94" t="s">
        <v>198</v>
      </c>
      <c r="F3" s="94"/>
      <c r="G3" s="94"/>
      <c r="H3" s="92"/>
      <c r="I3" s="91" t="s">
        <v>401</v>
      </c>
      <c r="J3" s="91" t="s">
        <v>402</v>
      </c>
      <c r="K3" s="91" t="s">
        <v>403</v>
      </c>
      <c r="L3" s="93" t="s">
        <v>58</v>
      </c>
    </row>
    <row r="4" spans="1:12" ht="24" customHeight="1" x14ac:dyDescent="0.2">
      <c r="A4" s="100"/>
      <c r="B4" s="10" t="s">
        <v>77</v>
      </c>
      <c r="C4" s="10" t="s">
        <v>78</v>
      </c>
      <c r="D4" s="10" t="s">
        <v>55</v>
      </c>
      <c r="E4" s="10" t="s">
        <v>85</v>
      </c>
      <c r="F4" s="10" t="s">
        <v>199</v>
      </c>
      <c r="G4" s="10" t="s">
        <v>327</v>
      </c>
      <c r="H4" s="10" t="s">
        <v>55</v>
      </c>
      <c r="I4" s="101"/>
      <c r="J4" s="92"/>
      <c r="K4" s="92"/>
      <c r="L4" s="94"/>
    </row>
    <row r="5" spans="1:12" ht="12" customHeight="1" x14ac:dyDescent="0.2">
      <c r="A5" s="1"/>
      <c r="B5" s="88" t="str">
        <f>REPT("-",108)&amp;" Dollars "&amp;REPT("-",108)</f>
        <v>------------------------------------------------------------------------------------------------------------ Dollars ------------------------------------------------------------------------------------------------------------</v>
      </c>
      <c r="C5" s="88"/>
      <c r="D5" s="88"/>
      <c r="E5" s="88"/>
      <c r="F5" s="88"/>
      <c r="G5" s="88"/>
      <c r="H5" s="88"/>
      <c r="I5" s="88"/>
      <c r="J5" s="88"/>
      <c r="K5" s="88"/>
      <c r="L5" s="88"/>
    </row>
    <row r="6" spans="1:12" ht="12" customHeight="1" x14ac:dyDescent="0.2">
      <c r="A6" s="3" t="s">
        <v>419</v>
      </c>
    </row>
    <row r="7" spans="1:12" ht="12" customHeight="1" x14ac:dyDescent="0.2">
      <c r="A7" s="2" t="str">
        <f>"Oct "&amp;RIGHT(A6,4)-1</f>
        <v>Oct 2024</v>
      </c>
      <c r="B7" s="11">
        <v>1636446327.8900001</v>
      </c>
      <c r="C7" s="11">
        <v>59763551.68</v>
      </c>
      <c r="D7" s="11">
        <v>1696209879.5699999</v>
      </c>
      <c r="E7" s="11">
        <v>242548557.52000001</v>
      </c>
      <c r="F7" s="11">
        <v>7906628.5599999996</v>
      </c>
      <c r="G7" s="11">
        <v>51702849.899999999</v>
      </c>
      <c r="H7" s="11">
        <v>302158035.98000002</v>
      </c>
      <c r="I7" s="11">
        <v>83577.789999999994</v>
      </c>
      <c r="J7" s="11">
        <v>1998451493.3399999</v>
      </c>
      <c r="K7" s="11">
        <v>227208443.94999999</v>
      </c>
      <c r="L7" s="11">
        <v>2225659937.29</v>
      </c>
    </row>
    <row r="8" spans="1:12" ht="12" customHeight="1" x14ac:dyDescent="0.2">
      <c r="A8" s="2" t="str">
        <f>"Nov "&amp;RIGHT(A6,4)-1</f>
        <v>Nov 2024</v>
      </c>
      <c r="B8" s="11">
        <v>1269740686.5699999</v>
      </c>
      <c r="C8" s="11">
        <v>46684059.770000003</v>
      </c>
      <c r="D8" s="11">
        <v>1316424746.3399999</v>
      </c>
      <c r="E8" s="11">
        <v>187917499.80000001</v>
      </c>
      <c r="F8" s="11">
        <v>6132104.6399999997</v>
      </c>
      <c r="G8" s="11">
        <v>40066577.280000001</v>
      </c>
      <c r="H8" s="11">
        <v>234116181.72</v>
      </c>
      <c r="I8" s="11">
        <v>42016.4</v>
      </c>
      <c r="J8" s="11">
        <v>1550582944.46</v>
      </c>
      <c r="K8" s="11">
        <v>166286273.12</v>
      </c>
      <c r="L8" s="11">
        <v>1716869217.5799999</v>
      </c>
    </row>
    <row r="9" spans="1:12" ht="12" customHeight="1" x14ac:dyDescent="0.2">
      <c r="A9" s="2" t="str">
        <f>"Dec "&amp;RIGHT(A6,4)-1</f>
        <v>Dec 2024</v>
      </c>
      <c r="B9" s="11">
        <v>1162307839.2</v>
      </c>
      <c r="C9" s="11">
        <v>42002441.390000001</v>
      </c>
      <c r="D9" s="11">
        <v>1204310280.5899999</v>
      </c>
      <c r="E9" s="11">
        <v>171331263.91999999</v>
      </c>
      <c r="F9" s="11">
        <v>5608914.4800000004</v>
      </c>
      <c r="G9" s="11">
        <v>36208048.32</v>
      </c>
      <c r="H9" s="11">
        <v>213148226.72</v>
      </c>
      <c r="I9" s="11">
        <v>51722.68</v>
      </c>
      <c r="J9" s="11">
        <v>1417510229.99</v>
      </c>
      <c r="K9" s="11">
        <v>131389480.28</v>
      </c>
      <c r="L9" s="11">
        <v>1548899710.27</v>
      </c>
    </row>
    <row r="10" spans="1:12" ht="12" customHeight="1" x14ac:dyDescent="0.2">
      <c r="A10" s="2" t="str">
        <f>"Jan "&amp;RIGHT(A6,4)</f>
        <v>Jan 2025</v>
      </c>
      <c r="B10" s="11">
        <v>1333421867.8199999</v>
      </c>
      <c r="C10" s="11">
        <v>48996908.299999997</v>
      </c>
      <c r="D10" s="11">
        <v>1382418776.1199999</v>
      </c>
      <c r="E10" s="11">
        <v>197841622.44</v>
      </c>
      <c r="F10" s="11">
        <v>6396012.5199999996</v>
      </c>
      <c r="G10" s="11">
        <v>42145568.460000001</v>
      </c>
      <c r="H10" s="11">
        <v>246383203.41999999</v>
      </c>
      <c r="I10" s="11">
        <v>365929.66</v>
      </c>
      <c r="J10" s="11">
        <v>1629167909.2</v>
      </c>
      <c r="K10" s="11">
        <v>167576343.34999999</v>
      </c>
      <c r="L10" s="11">
        <v>1796744252.55</v>
      </c>
    </row>
    <row r="11" spans="1:12" ht="12" customHeight="1" x14ac:dyDescent="0.2">
      <c r="A11" s="2" t="str">
        <f>"Feb "&amp;RIGHT(A6,4)</f>
        <v>Feb 2025</v>
      </c>
      <c r="B11" s="11">
        <v>1380078341.29</v>
      </c>
      <c r="C11" s="11">
        <v>49296728.799999997</v>
      </c>
      <c r="D11" s="11">
        <v>1429375070.0899999</v>
      </c>
      <c r="E11" s="11">
        <v>201739760.11000001</v>
      </c>
      <c r="F11" s="11">
        <v>6680504.1200000001</v>
      </c>
      <c r="G11" s="11">
        <v>42861571.109999999</v>
      </c>
      <c r="H11" s="11">
        <v>251281835.34</v>
      </c>
      <c r="I11" s="11">
        <v>8985.77</v>
      </c>
      <c r="J11" s="11">
        <v>1680665891.2</v>
      </c>
      <c r="K11" s="11">
        <v>136904994.61000001</v>
      </c>
      <c r="L11" s="11">
        <v>1817570885.8099999</v>
      </c>
    </row>
    <row r="12" spans="1:12" ht="12" customHeight="1" x14ac:dyDescent="0.2">
      <c r="A12" s="2" t="str">
        <f>"Mar "&amp;RIGHT(A6,4)</f>
        <v>Mar 2025</v>
      </c>
      <c r="B12" s="11">
        <v>1403539469.46</v>
      </c>
      <c r="C12" s="11">
        <v>49147829.030000001</v>
      </c>
      <c r="D12" s="11">
        <v>1452687298.49</v>
      </c>
      <c r="E12" s="11">
        <v>205786591.03999999</v>
      </c>
      <c r="F12" s="11">
        <v>6726199.4400000004</v>
      </c>
      <c r="G12" s="11">
        <v>43722027.539999999</v>
      </c>
      <c r="H12" s="11">
        <v>256234818.02000001</v>
      </c>
      <c r="I12" s="11">
        <v>84495.24</v>
      </c>
      <c r="J12" s="11">
        <v>1709006611.75</v>
      </c>
      <c r="K12" s="11">
        <v>120657124.33</v>
      </c>
      <c r="L12" s="11">
        <v>1829663736.0799999</v>
      </c>
    </row>
    <row r="13" spans="1:12" ht="12" customHeight="1" x14ac:dyDescent="0.2">
      <c r="A13" s="2" t="str">
        <f>"Apr "&amp;RIGHT(A6,4)</f>
        <v>Apr 2025</v>
      </c>
      <c r="B13" s="11">
        <v>1511569816.8099999</v>
      </c>
      <c r="C13" s="11">
        <v>53886689.880000003</v>
      </c>
      <c r="D13" s="11">
        <v>1565456506.6900001</v>
      </c>
      <c r="E13" s="11">
        <v>221254677.46000001</v>
      </c>
      <c r="F13" s="11">
        <v>7281379.1200000001</v>
      </c>
      <c r="G13" s="11">
        <v>46925537.939999998</v>
      </c>
      <c r="H13" s="11">
        <v>275461594.51999998</v>
      </c>
      <c r="I13" s="11">
        <v>21526.18</v>
      </c>
      <c r="J13" s="11">
        <v>1840939627.3900001</v>
      </c>
      <c r="K13" s="11">
        <v>84116274.060000002</v>
      </c>
      <c r="L13" s="11">
        <v>1925055901.45</v>
      </c>
    </row>
    <row r="14" spans="1:12" ht="12" customHeight="1" x14ac:dyDescent="0.2">
      <c r="A14" s="2" t="str">
        <f>"May "&amp;RIGHT(A6,4)</f>
        <v>May 2025</v>
      </c>
      <c r="B14" s="11">
        <v>1445262153.6500001</v>
      </c>
      <c r="C14" s="11">
        <v>47851822.979999997</v>
      </c>
      <c r="D14" s="11">
        <v>1493113976.6300001</v>
      </c>
      <c r="E14" s="11">
        <v>211896011.34</v>
      </c>
      <c r="F14" s="11">
        <v>6898944.04</v>
      </c>
      <c r="G14" s="11">
        <v>45175857.119999997</v>
      </c>
      <c r="H14" s="11">
        <v>263970812.5</v>
      </c>
      <c r="I14" s="11">
        <v>758018.04</v>
      </c>
      <c r="J14" s="11">
        <v>1757842807.1700001</v>
      </c>
      <c r="K14" s="11">
        <v>53019673.590000004</v>
      </c>
      <c r="L14" s="11">
        <v>1810862480.76</v>
      </c>
    </row>
    <row r="15" spans="1:12" ht="12" customHeight="1" x14ac:dyDescent="0.2">
      <c r="A15" s="2" t="str">
        <f>"Jun "&amp;RIGHT(A6,4)</f>
        <v>Jun 2025</v>
      </c>
      <c r="B15" s="11">
        <v>281804002.07999998</v>
      </c>
      <c r="C15" s="11">
        <v>6037532.5999999996</v>
      </c>
      <c r="D15" s="11">
        <v>287841534.68000001</v>
      </c>
      <c r="E15" s="11">
        <v>39928585.090000004</v>
      </c>
      <c r="F15" s="11">
        <v>1264652.94</v>
      </c>
      <c r="G15" s="11">
        <v>6712282.71</v>
      </c>
      <c r="H15" s="11">
        <v>47905520.740000002</v>
      </c>
      <c r="I15" s="11">
        <v>59135199.359999999</v>
      </c>
      <c r="J15" s="11">
        <v>394882254.77999997</v>
      </c>
      <c r="K15" s="11">
        <v>31482606.800000001</v>
      </c>
      <c r="L15" s="11">
        <v>426364861.57999998</v>
      </c>
    </row>
    <row r="16" spans="1:12" ht="12" customHeight="1" x14ac:dyDescent="0.2">
      <c r="A16" s="2" t="str">
        <f>"Jul "&amp;RIGHT(A6,4)</f>
        <v>Jul 2025</v>
      </c>
      <c r="B16" s="11">
        <v>41251362.329999998</v>
      </c>
      <c r="C16" s="11">
        <v>588525.67000000004</v>
      </c>
      <c r="D16" s="11">
        <v>41839888</v>
      </c>
      <c r="E16" s="11">
        <v>4901865.55</v>
      </c>
      <c r="F16" s="11">
        <v>178635.38</v>
      </c>
      <c r="G16" s="11">
        <v>998089.56</v>
      </c>
      <c r="H16" s="11">
        <v>6078590.4900000002</v>
      </c>
      <c r="I16" s="11">
        <v>40302430.109999999</v>
      </c>
      <c r="J16" s="11">
        <v>88220908.599999994</v>
      </c>
      <c r="K16" s="11">
        <v>177070887.32499999</v>
      </c>
      <c r="L16" s="11">
        <v>265291795.92500001</v>
      </c>
    </row>
    <row r="17" spans="1:12" ht="12" customHeight="1" x14ac:dyDescent="0.2">
      <c r="A17" s="2" t="str">
        <f>"Aug "&amp;RIGHT(A6,4)</f>
        <v>Aug 2025</v>
      </c>
      <c r="B17" s="11">
        <v>868156072.37</v>
      </c>
      <c r="C17" s="11">
        <v>30905328.640000001</v>
      </c>
      <c r="D17" s="11">
        <v>899061401.00999999</v>
      </c>
      <c r="E17" s="11">
        <v>121844469.94</v>
      </c>
      <c r="F17" s="11">
        <v>4341270.9800000004</v>
      </c>
      <c r="G17" s="11">
        <v>24765687.27</v>
      </c>
      <c r="H17" s="11">
        <v>150951428.19</v>
      </c>
      <c r="I17" s="11">
        <v>2778765.11</v>
      </c>
      <c r="J17" s="11">
        <v>1052791594.3099999</v>
      </c>
      <c r="K17" s="11">
        <v>193780498.25999999</v>
      </c>
      <c r="L17" s="11">
        <v>1246572092.5699999</v>
      </c>
    </row>
    <row r="18" spans="1:12" ht="12" customHeight="1" x14ac:dyDescent="0.2">
      <c r="A18" s="2" t="str">
        <f>"Sep "&amp;RIGHT(A6,4)</f>
        <v>Sep 2025</v>
      </c>
      <c r="B18" s="11">
        <v>1702975266.55</v>
      </c>
      <c r="C18" s="11">
        <v>63137110.659999996</v>
      </c>
      <c r="D18" s="11">
        <v>1766112377.21</v>
      </c>
      <c r="E18" s="11">
        <v>250728742.97</v>
      </c>
      <c r="F18" s="11">
        <v>8147008.6600000001</v>
      </c>
      <c r="G18" s="11">
        <v>51001862.039999999</v>
      </c>
      <c r="H18" s="11">
        <v>309877613.67000002</v>
      </c>
      <c r="I18" s="11">
        <v>29126.22</v>
      </c>
      <c r="J18" s="11">
        <v>2076019117.0999999</v>
      </c>
      <c r="K18" s="11">
        <v>172753875.845</v>
      </c>
      <c r="L18" s="11">
        <v>2248772992.9450002</v>
      </c>
    </row>
    <row r="19" spans="1:12" ht="12" customHeight="1" x14ac:dyDescent="0.2">
      <c r="A19" s="12" t="s">
        <v>55</v>
      </c>
      <c r="B19" s="13">
        <v>14036553206.02</v>
      </c>
      <c r="C19" s="13">
        <v>498298529.39999998</v>
      </c>
      <c r="D19" s="13">
        <v>14534851735.42</v>
      </c>
      <c r="E19" s="13">
        <v>2057719647.1800001</v>
      </c>
      <c r="F19" s="13">
        <v>67562254.879999995</v>
      </c>
      <c r="G19" s="13">
        <v>432285959.25</v>
      </c>
      <c r="H19" s="13">
        <v>2557567861.3099999</v>
      </c>
      <c r="I19" s="13">
        <v>103661792.56</v>
      </c>
      <c r="J19" s="13">
        <v>17196081389.290001</v>
      </c>
      <c r="K19" s="13">
        <v>1662246475.52</v>
      </c>
      <c r="L19" s="13">
        <v>18858327864.810001</v>
      </c>
    </row>
    <row r="20" spans="1:12" ht="12" customHeight="1" x14ac:dyDescent="0.2">
      <c r="A20" s="14" t="s">
        <v>420</v>
      </c>
      <c r="B20" s="15">
        <v>1636446327.8900001</v>
      </c>
      <c r="C20" s="15">
        <v>59763551.68</v>
      </c>
      <c r="D20" s="15">
        <v>1696209879.5699999</v>
      </c>
      <c r="E20" s="15">
        <v>242548557.52000001</v>
      </c>
      <c r="F20" s="15">
        <v>7906628.5599999996</v>
      </c>
      <c r="G20" s="15">
        <v>51702849.899999999</v>
      </c>
      <c r="H20" s="15">
        <v>302158035.98000002</v>
      </c>
      <c r="I20" s="15">
        <v>83577.789999999994</v>
      </c>
      <c r="J20" s="15">
        <v>1998451493.3399999</v>
      </c>
      <c r="K20" s="15">
        <v>227208443.94999999</v>
      </c>
      <c r="L20" s="15">
        <v>2225659937.29</v>
      </c>
    </row>
    <row r="21" spans="1:12" ht="12" customHeight="1" x14ac:dyDescent="0.2">
      <c r="A21" s="3" t="str">
        <f>"FY "&amp;RIGHT(A6,4)+1</f>
        <v>FY 2026</v>
      </c>
    </row>
    <row r="22" spans="1:12" ht="12" customHeight="1" x14ac:dyDescent="0.2">
      <c r="A22" s="2" t="str">
        <f>"Oct "&amp;RIGHT(A6,4)</f>
        <v>Oct 2025</v>
      </c>
      <c r="B22" s="11">
        <v>1730153350.55</v>
      </c>
      <c r="C22" s="11">
        <v>63500737.82</v>
      </c>
      <c r="D22" s="11">
        <v>1793654088.3699999</v>
      </c>
      <c r="E22" s="11">
        <v>258929374.41999999</v>
      </c>
      <c r="F22" s="11">
        <v>8088507.4800000004</v>
      </c>
      <c r="G22" s="11">
        <v>52632729.630000003</v>
      </c>
      <c r="H22" s="11">
        <v>319650611.52999997</v>
      </c>
      <c r="I22" s="11">
        <v>102421.75999999999</v>
      </c>
      <c r="J22" s="11">
        <v>2113407121.6600001</v>
      </c>
      <c r="K22" s="11">
        <v>238592137.99000001</v>
      </c>
      <c r="L22" s="11">
        <v>2351999259.6500001</v>
      </c>
    </row>
    <row r="23" spans="1:12"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c r="K23" s="11" t="s">
        <v>418</v>
      </c>
      <c r="L23" s="11" t="s">
        <v>418</v>
      </c>
    </row>
    <row r="24" spans="1:12"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c r="L24" s="11" t="s">
        <v>418</v>
      </c>
    </row>
    <row r="25" spans="1:12"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c r="L25" s="11" t="s">
        <v>418</v>
      </c>
    </row>
    <row r="26" spans="1:12"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c r="L26" s="11" t="s">
        <v>418</v>
      </c>
    </row>
    <row r="27" spans="1:12"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c r="L27" s="11" t="s">
        <v>418</v>
      </c>
    </row>
    <row r="28" spans="1:12"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c r="L28" s="11" t="s">
        <v>418</v>
      </c>
    </row>
    <row r="29" spans="1:12"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c r="L29" s="11" t="s">
        <v>418</v>
      </c>
    </row>
    <row r="30" spans="1:12"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c r="L30" s="11" t="s">
        <v>418</v>
      </c>
    </row>
    <row r="31" spans="1:12"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c r="L31" s="11" t="s">
        <v>418</v>
      </c>
    </row>
    <row r="32" spans="1:12"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c r="L32" s="11" t="s">
        <v>418</v>
      </c>
    </row>
    <row r="33" spans="1:12"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c r="L33" s="11" t="s">
        <v>418</v>
      </c>
    </row>
    <row r="34" spans="1:12" ht="12" customHeight="1" x14ac:dyDescent="0.2">
      <c r="A34" s="12" t="s">
        <v>55</v>
      </c>
      <c r="B34" s="13">
        <v>1730153350.55</v>
      </c>
      <c r="C34" s="13">
        <v>63500737.82</v>
      </c>
      <c r="D34" s="13">
        <v>1793654088.3699999</v>
      </c>
      <c r="E34" s="13">
        <v>258929374.41999999</v>
      </c>
      <c r="F34" s="13">
        <v>8088507.4800000004</v>
      </c>
      <c r="G34" s="13">
        <v>52632729.630000003</v>
      </c>
      <c r="H34" s="13">
        <v>319650611.52999997</v>
      </c>
      <c r="I34" s="13">
        <v>102421.75999999999</v>
      </c>
      <c r="J34" s="13">
        <v>2113407121.6600001</v>
      </c>
      <c r="K34" s="13">
        <v>238592137.99000001</v>
      </c>
      <c r="L34" s="13">
        <v>2351999259.6500001</v>
      </c>
    </row>
    <row r="35" spans="1:12" ht="12" customHeight="1" x14ac:dyDescent="0.2">
      <c r="A35" s="14" t="str">
        <f>"Total "&amp;MID(A20,7,LEN(A20)-13)&amp;" Months"</f>
        <v>Total 1 Months</v>
      </c>
      <c r="B35" s="15">
        <v>1730153350.55</v>
      </c>
      <c r="C35" s="15">
        <v>63500737.82</v>
      </c>
      <c r="D35" s="15">
        <v>1793654088.3699999</v>
      </c>
      <c r="E35" s="15">
        <v>258929374.41999999</v>
      </c>
      <c r="F35" s="15">
        <v>8088507.4800000004</v>
      </c>
      <c r="G35" s="15">
        <v>52632729.630000003</v>
      </c>
      <c r="H35" s="15">
        <v>319650611.52999997</v>
      </c>
      <c r="I35" s="15">
        <v>102421.75999999999</v>
      </c>
      <c r="J35" s="15">
        <v>2113407121.6600001</v>
      </c>
      <c r="K35" s="15">
        <v>238592137.99000001</v>
      </c>
      <c r="L35" s="15">
        <v>2351999259.6500001</v>
      </c>
    </row>
    <row r="36" spans="1:12" ht="12" customHeight="1" x14ac:dyDescent="0.2">
      <c r="A36" s="88"/>
      <c r="B36" s="88"/>
      <c r="C36" s="88"/>
      <c r="D36" s="88"/>
      <c r="E36" s="88"/>
      <c r="F36" s="88"/>
      <c r="G36" s="88"/>
      <c r="H36" s="88"/>
      <c r="I36" s="88"/>
      <c r="J36" s="88"/>
      <c r="K36" s="88"/>
      <c r="L36" s="88"/>
    </row>
    <row r="37" spans="1:12" ht="103.5" customHeight="1" x14ac:dyDescent="0.2">
      <c r="A37" s="90" t="s">
        <v>428</v>
      </c>
      <c r="B37" s="90"/>
      <c r="C37" s="90"/>
      <c r="D37" s="90"/>
      <c r="E37" s="90"/>
      <c r="F37" s="90"/>
      <c r="G37" s="90"/>
      <c r="H37" s="90"/>
      <c r="I37" s="90"/>
      <c r="J37" s="90"/>
      <c r="K37" s="90"/>
      <c r="L37" s="90"/>
    </row>
  </sheetData>
  <mergeCells count="12">
    <mergeCell ref="A37:L37"/>
    <mergeCell ref="K3:K4"/>
    <mergeCell ref="A3:A4"/>
    <mergeCell ref="B3:D3"/>
    <mergeCell ref="E3:H3"/>
    <mergeCell ref="I3:I4"/>
    <mergeCell ref="J3:J4"/>
    <mergeCell ref="A1:K1"/>
    <mergeCell ref="A2:K2"/>
    <mergeCell ref="L3:L4"/>
    <mergeCell ref="B5:L5"/>
    <mergeCell ref="A36:L36"/>
  </mergeCells>
  <phoneticPr fontId="0" type="noConversion"/>
  <pageMargins left="0.75" right="0.5" top="0.75" bottom="0.5" header="0.5" footer="0.25"/>
  <pageSetup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37"/>
  <sheetViews>
    <sheetView showGridLines="0" zoomScaleNormal="100" workbookViewId="0">
      <selection sqref="A1:H1"/>
    </sheetView>
  </sheetViews>
  <sheetFormatPr defaultRowHeight="12.75" x14ac:dyDescent="0.2"/>
  <cols>
    <col min="1" max="8" width="11.42578125" customWidth="1"/>
    <col min="9" max="9" width="14.85546875" customWidth="1"/>
    <col min="10" max="10" width="11.42578125" customWidth="1"/>
    <col min="12" max="12" width="11.85546875" bestFit="1" customWidth="1"/>
  </cols>
  <sheetData>
    <row r="1" spans="1:12" ht="12" customHeight="1" x14ac:dyDescent="0.2">
      <c r="A1" s="95" t="s">
        <v>442</v>
      </c>
      <c r="B1" s="95"/>
      <c r="C1" s="95"/>
      <c r="D1" s="95"/>
      <c r="E1" s="95"/>
      <c r="F1" s="95"/>
      <c r="G1" s="95"/>
      <c r="H1" s="95"/>
      <c r="I1" s="5"/>
      <c r="J1" s="142">
        <v>46045</v>
      </c>
    </row>
    <row r="2" spans="1:12" ht="12" customHeight="1" x14ac:dyDescent="0.2">
      <c r="A2" s="97" t="s">
        <v>86</v>
      </c>
      <c r="B2" s="97"/>
      <c r="C2" s="97"/>
      <c r="D2" s="97"/>
      <c r="E2" s="97"/>
      <c r="F2" s="97"/>
      <c r="G2" s="97"/>
      <c r="H2" s="97"/>
      <c r="I2" s="5"/>
      <c r="J2" s="1"/>
    </row>
    <row r="3" spans="1:12" ht="24" customHeight="1" x14ac:dyDescent="0.2">
      <c r="A3" s="99" t="s">
        <v>50</v>
      </c>
      <c r="B3" s="94" t="s">
        <v>398</v>
      </c>
      <c r="C3" s="94"/>
      <c r="D3" s="94"/>
      <c r="E3" s="92"/>
      <c r="F3" s="94" t="s">
        <v>87</v>
      </c>
      <c r="G3" s="94"/>
      <c r="H3" s="94"/>
      <c r="I3" s="94"/>
      <c r="J3" s="94"/>
    </row>
    <row r="4" spans="1:12" ht="24" customHeight="1" x14ac:dyDescent="0.2">
      <c r="A4" s="100"/>
      <c r="B4" s="10" t="s">
        <v>222</v>
      </c>
      <c r="C4" s="10" t="s">
        <v>399</v>
      </c>
      <c r="D4" s="10" t="s">
        <v>400</v>
      </c>
      <c r="E4" s="10" t="s">
        <v>430</v>
      </c>
      <c r="F4" s="10" t="s">
        <v>77</v>
      </c>
      <c r="G4" s="10" t="s">
        <v>78</v>
      </c>
      <c r="H4" s="10" t="s">
        <v>79</v>
      </c>
      <c r="I4" s="10" t="s">
        <v>434</v>
      </c>
      <c r="J4" s="9" t="s">
        <v>55</v>
      </c>
    </row>
    <row r="5" spans="1:12" ht="12" customHeight="1" x14ac:dyDescent="0.2">
      <c r="A5" s="1"/>
      <c r="B5" s="88" t="str">
        <f>REPT("-",120)&amp;" Number "&amp;REPT("-",120)</f>
        <v>------------------------------------------------------------------------------------------------------------------------ Number ------------------------------------------------------------------------------------------------------------------------</v>
      </c>
      <c r="C5" s="88"/>
      <c r="D5" s="88"/>
      <c r="E5" s="88"/>
      <c r="F5" s="88"/>
      <c r="G5" s="88"/>
      <c r="H5" s="88"/>
      <c r="I5" s="88"/>
      <c r="J5" s="88"/>
    </row>
    <row r="6" spans="1:12" ht="12" customHeight="1" x14ac:dyDescent="0.2">
      <c r="A6" s="3" t="s">
        <v>419</v>
      </c>
    </row>
    <row r="7" spans="1:12" ht="12" customHeight="1" x14ac:dyDescent="0.2">
      <c r="A7" s="2" t="str">
        <f>"Oct "&amp;RIGHT(A6,4)-1</f>
        <v>Oct 2024</v>
      </c>
      <c r="B7" s="11">
        <v>12551297.691</v>
      </c>
      <c r="C7" s="11">
        <v>388484.96220000001</v>
      </c>
      <c r="D7" s="11">
        <v>3219665.3191999998</v>
      </c>
      <c r="E7" s="11">
        <v>16102096.0085</v>
      </c>
      <c r="F7" s="11">
        <v>235239586</v>
      </c>
      <c r="G7" s="11">
        <v>7314813</v>
      </c>
      <c r="H7" s="11">
        <v>60623324</v>
      </c>
      <c r="I7" s="11">
        <v>14346</v>
      </c>
      <c r="J7" s="11">
        <v>303192069</v>
      </c>
      <c r="L7" s="86"/>
    </row>
    <row r="8" spans="1:12" ht="12" customHeight="1" x14ac:dyDescent="0.2">
      <c r="A8" s="2" t="str">
        <f>"Nov "&amp;RIGHT(A6,4)-1</f>
        <v>Nov 2024</v>
      </c>
      <c r="B8" s="11">
        <v>12690121.8827</v>
      </c>
      <c r="C8" s="11">
        <v>395656.30690000003</v>
      </c>
      <c r="D8" s="11">
        <v>3194318.4293</v>
      </c>
      <c r="E8" s="11">
        <v>16266572.815400001</v>
      </c>
      <c r="F8" s="11">
        <v>186014116</v>
      </c>
      <c r="G8" s="11">
        <v>5807134</v>
      </c>
      <c r="H8" s="11">
        <v>46883709</v>
      </c>
      <c r="I8" s="11">
        <v>9054</v>
      </c>
      <c r="J8" s="11">
        <v>238714013</v>
      </c>
      <c r="L8" s="86"/>
    </row>
    <row r="9" spans="1:12" ht="12" customHeight="1" x14ac:dyDescent="0.2">
      <c r="A9" s="2" t="str">
        <f>"Dec "&amp;RIGHT(A6,4)-1</f>
        <v>Dec 2024</v>
      </c>
      <c r="B9" s="11">
        <v>12136808.956800001</v>
      </c>
      <c r="C9" s="11">
        <v>372233.6225</v>
      </c>
      <c r="D9" s="11">
        <v>3003407.1775000002</v>
      </c>
      <c r="E9" s="11">
        <v>15525299.8923</v>
      </c>
      <c r="F9" s="11">
        <v>165202154</v>
      </c>
      <c r="G9" s="11">
        <v>5061758</v>
      </c>
      <c r="H9" s="11">
        <v>40841341</v>
      </c>
      <c r="I9" s="11">
        <v>7770</v>
      </c>
      <c r="J9" s="11">
        <v>211113023</v>
      </c>
      <c r="L9" s="86"/>
    </row>
    <row r="10" spans="1:12" ht="12" customHeight="1" x14ac:dyDescent="0.2">
      <c r="A10" s="2" t="str">
        <f>"Jan "&amp;RIGHT(A6,4)</f>
        <v>Jan 2025</v>
      </c>
      <c r="B10" s="11">
        <v>11825507.4509</v>
      </c>
      <c r="C10" s="11">
        <v>363634.97509999998</v>
      </c>
      <c r="D10" s="11">
        <v>3014110.0759000001</v>
      </c>
      <c r="E10" s="11">
        <v>15170973.031099999</v>
      </c>
      <c r="F10" s="11">
        <v>184277032</v>
      </c>
      <c r="G10" s="11">
        <v>5693547</v>
      </c>
      <c r="H10" s="11">
        <v>47192868</v>
      </c>
      <c r="I10" s="11">
        <v>69837</v>
      </c>
      <c r="J10" s="11">
        <v>237233284</v>
      </c>
      <c r="L10" s="86"/>
    </row>
    <row r="11" spans="1:12" ht="12" customHeight="1" x14ac:dyDescent="0.2">
      <c r="A11" s="2" t="str">
        <f>"Feb "&amp;RIGHT(A6,4)</f>
        <v>Feb 2025</v>
      </c>
      <c r="B11" s="11">
        <v>12134427.506100001</v>
      </c>
      <c r="C11" s="11">
        <v>363555.20679999999</v>
      </c>
      <c r="D11" s="11">
        <v>2953029.5998</v>
      </c>
      <c r="E11" s="11">
        <v>15480669.9025</v>
      </c>
      <c r="F11" s="11">
        <v>194178504</v>
      </c>
      <c r="G11" s="11">
        <v>5803657</v>
      </c>
      <c r="H11" s="11">
        <v>47141041</v>
      </c>
      <c r="I11" s="11">
        <v>2334</v>
      </c>
      <c r="J11" s="11">
        <v>247125536</v>
      </c>
      <c r="L11" s="86"/>
    </row>
    <row r="12" spans="1:12" ht="12" customHeight="1" x14ac:dyDescent="0.2">
      <c r="A12" s="2" t="str">
        <f>"Mar "&amp;RIGHT(A6,4)</f>
        <v>Mar 2025</v>
      </c>
      <c r="B12" s="11">
        <v>12218334.1733</v>
      </c>
      <c r="C12" s="11">
        <v>393871.80369999999</v>
      </c>
      <c r="D12" s="11">
        <v>3098717.0636999998</v>
      </c>
      <c r="E12" s="11">
        <v>15682669.902799999</v>
      </c>
      <c r="F12" s="11">
        <v>201489350</v>
      </c>
      <c r="G12" s="11">
        <v>6510390</v>
      </c>
      <c r="H12" s="11">
        <v>51219347</v>
      </c>
      <c r="I12" s="11">
        <v>14087</v>
      </c>
      <c r="J12" s="11">
        <v>259233174</v>
      </c>
      <c r="L12" s="86"/>
    </row>
    <row r="13" spans="1:12" ht="12" customHeight="1" x14ac:dyDescent="0.2">
      <c r="A13" s="2" t="str">
        <f>"Apr "&amp;RIGHT(A6,4)</f>
        <v>Apr 2025</v>
      </c>
      <c r="B13" s="11">
        <v>12463904.3585</v>
      </c>
      <c r="C13" s="11">
        <v>379527.56559999997</v>
      </c>
      <c r="D13" s="11">
        <v>3092348.6055999999</v>
      </c>
      <c r="E13" s="11">
        <v>15949604.099300001</v>
      </c>
      <c r="F13" s="11">
        <v>216263794</v>
      </c>
      <c r="G13" s="11">
        <v>6577986</v>
      </c>
      <c r="H13" s="11">
        <v>53596702</v>
      </c>
      <c r="I13" s="11">
        <v>138</v>
      </c>
      <c r="J13" s="11">
        <v>276438620</v>
      </c>
      <c r="L13" s="86"/>
    </row>
    <row r="14" spans="1:12" ht="12" customHeight="1" x14ac:dyDescent="0.2">
      <c r="A14" s="2" t="str">
        <f>"May "&amp;RIGHT(A6,4)</f>
        <v>May 2025</v>
      </c>
      <c r="B14" s="11">
        <v>11965758.9178</v>
      </c>
      <c r="C14" s="11">
        <v>335162.81140000001</v>
      </c>
      <c r="D14" s="11">
        <v>3027395.4648000002</v>
      </c>
      <c r="E14" s="11">
        <v>15291788.565099999</v>
      </c>
      <c r="F14" s="11">
        <v>210494289</v>
      </c>
      <c r="G14" s="11">
        <v>5922205</v>
      </c>
      <c r="H14" s="11">
        <v>53492977</v>
      </c>
      <c r="I14" s="11">
        <v>128792</v>
      </c>
      <c r="J14" s="11">
        <v>270038263</v>
      </c>
      <c r="L14" s="86"/>
    </row>
    <row r="15" spans="1:12" ht="12" customHeight="1" x14ac:dyDescent="0.2">
      <c r="A15" s="2" t="str">
        <f>"Jun "&amp;RIGHT(A6,4)</f>
        <v>Jun 2025</v>
      </c>
      <c r="B15" s="11">
        <v>4591960.3672000002</v>
      </c>
      <c r="C15" s="11">
        <v>86535.565300000002</v>
      </c>
      <c r="D15" s="11">
        <v>1136619.8156000001</v>
      </c>
      <c r="E15" s="11">
        <v>6884653.7218000004</v>
      </c>
      <c r="F15" s="11">
        <v>44983473</v>
      </c>
      <c r="G15" s="11">
        <v>833431</v>
      </c>
      <c r="H15" s="11">
        <v>10946877</v>
      </c>
      <c r="I15" s="11">
        <v>8422865</v>
      </c>
      <c r="J15" s="11">
        <v>65186646</v>
      </c>
      <c r="L15" s="86"/>
    </row>
    <row r="16" spans="1:12" ht="12" customHeight="1" x14ac:dyDescent="0.2">
      <c r="A16" s="2" t="str">
        <f>"Jul "&amp;RIGHT(A6,4)</f>
        <v>Jul 2025</v>
      </c>
      <c r="B16" s="11">
        <v>644121.78989999997</v>
      </c>
      <c r="C16" s="11">
        <v>6431.1727000000001</v>
      </c>
      <c r="D16" s="11">
        <v>70345.8125</v>
      </c>
      <c r="E16" s="11">
        <v>1209554.4771</v>
      </c>
      <c r="F16" s="11">
        <v>7741638</v>
      </c>
      <c r="G16" s="11">
        <v>75829</v>
      </c>
      <c r="H16" s="11">
        <v>829437</v>
      </c>
      <c r="I16" s="11">
        <v>5811559</v>
      </c>
      <c r="J16" s="11">
        <v>14458463</v>
      </c>
      <c r="L16" s="86"/>
    </row>
    <row r="17" spans="1:12" ht="12" customHeight="1" x14ac:dyDescent="0.2">
      <c r="A17" s="2" t="str">
        <f>"Aug "&amp;RIGHT(A6,4)</f>
        <v>Aug 2025</v>
      </c>
      <c r="B17" s="11">
        <v>9085509.3568999991</v>
      </c>
      <c r="C17" s="11">
        <v>260720.10560000001</v>
      </c>
      <c r="D17" s="11">
        <v>1762492.0874999999</v>
      </c>
      <c r="E17" s="11">
        <v>11277770.2268</v>
      </c>
      <c r="F17" s="11">
        <v>115969178</v>
      </c>
      <c r="G17" s="11">
        <v>3290442</v>
      </c>
      <c r="H17" s="11">
        <v>22243693</v>
      </c>
      <c r="I17" s="11">
        <v>385564</v>
      </c>
      <c r="J17" s="11">
        <v>141888877</v>
      </c>
      <c r="L17" s="86"/>
    </row>
    <row r="18" spans="1:12" ht="12" customHeight="1" x14ac:dyDescent="0.2">
      <c r="A18" s="2" t="str">
        <f>"Sep "&amp;RIGHT(A6,4)</f>
        <v>Sep 2025</v>
      </c>
      <c r="B18" s="11">
        <v>12380992.6371</v>
      </c>
      <c r="C18" s="11">
        <v>373810.25300000003</v>
      </c>
      <c r="D18" s="11">
        <v>2945892.3446</v>
      </c>
      <c r="E18" s="11">
        <v>15697433.6567</v>
      </c>
      <c r="F18" s="11">
        <v>235120930</v>
      </c>
      <c r="G18" s="11">
        <v>7102186</v>
      </c>
      <c r="H18" s="11">
        <v>55970309</v>
      </c>
      <c r="I18" s="11">
        <v>4899</v>
      </c>
      <c r="J18" s="11">
        <v>298198324</v>
      </c>
      <c r="L18" s="86"/>
    </row>
    <row r="19" spans="1:12" ht="12" customHeight="1" x14ac:dyDescent="0.2">
      <c r="A19" s="12" t="s">
        <v>55</v>
      </c>
      <c r="B19" s="13">
        <v>12263017.0638</v>
      </c>
      <c r="C19" s="13">
        <v>373993.0564</v>
      </c>
      <c r="D19" s="13">
        <v>3060987.12</v>
      </c>
      <c r="E19" s="13">
        <v>15685234.2082</v>
      </c>
      <c r="F19" s="13">
        <v>1996974044</v>
      </c>
      <c r="G19" s="13">
        <v>59993378</v>
      </c>
      <c r="H19" s="13">
        <v>490981625</v>
      </c>
      <c r="I19" s="13">
        <v>14871245</v>
      </c>
      <c r="J19" s="13">
        <v>2562820292</v>
      </c>
      <c r="L19" s="86"/>
    </row>
    <row r="20" spans="1:12" ht="12" customHeight="1" x14ac:dyDescent="0.2">
      <c r="A20" s="14" t="s">
        <v>420</v>
      </c>
      <c r="B20" s="15">
        <v>12551297.691</v>
      </c>
      <c r="C20" s="15">
        <v>388484.96220000001</v>
      </c>
      <c r="D20" s="15">
        <v>3219665.3191999998</v>
      </c>
      <c r="E20" s="15">
        <v>16102096.0085</v>
      </c>
      <c r="F20" s="15">
        <v>235239586</v>
      </c>
      <c r="G20" s="15">
        <v>7314813</v>
      </c>
      <c r="H20" s="15">
        <v>60623324</v>
      </c>
      <c r="I20" s="15">
        <v>14346</v>
      </c>
      <c r="J20" s="15">
        <v>303192069</v>
      </c>
      <c r="L20" s="86"/>
    </row>
    <row r="21" spans="1:12" ht="12" customHeight="1" x14ac:dyDescent="0.2">
      <c r="A21" s="3" t="str">
        <f>"FY "&amp;RIGHT(A6,4)+1</f>
        <v>FY 2026</v>
      </c>
      <c r="L21" s="86"/>
    </row>
    <row r="22" spans="1:12" ht="12" customHeight="1" x14ac:dyDescent="0.2">
      <c r="A22" s="2" t="str">
        <f>"Oct "&amp;RIGHT(A6,4)</f>
        <v>Oct 2025</v>
      </c>
      <c r="B22" s="11">
        <v>12429552.9879</v>
      </c>
      <c r="C22" s="11">
        <v>375835.23129999998</v>
      </c>
      <c r="D22" s="11">
        <v>3205662.2231999999</v>
      </c>
      <c r="E22" s="11">
        <v>15986007.5513</v>
      </c>
      <c r="F22" s="11">
        <v>236926158</v>
      </c>
      <c r="G22" s="11">
        <v>7178906</v>
      </c>
      <c r="H22" s="11">
        <v>61232013</v>
      </c>
      <c r="I22" s="11">
        <v>17966</v>
      </c>
      <c r="J22" s="11">
        <v>305355043</v>
      </c>
      <c r="L22" s="86"/>
    </row>
    <row r="23" spans="1:12"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row>
    <row r="24" spans="1:12"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2"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2"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2"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2"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2"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2"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2"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2"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12429552.9879</v>
      </c>
      <c r="C34" s="13">
        <v>375835.23129999998</v>
      </c>
      <c r="D34" s="13">
        <v>3205662.2231999999</v>
      </c>
      <c r="E34" s="13">
        <v>15986007.5513</v>
      </c>
      <c r="F34" s="13">
        <v>236926158</v>
      </c>
      <c r="G34" s="13">
        <v>7178906</v>
      </c>
      <c r="H34" s="13">
        <v>61232013</v>
      </c>
      <c r="I34" s="13">
        <v>17966</v>
      </c>
      <c r="J34" s="13">
        <v>305355043</v>
      </c>
    </row>
    <row r="35" spans="1:10" ht="12" customHeight="1" x14ac:dyDescent="0.2">
      <c r="A35" s="14" t="str">
        <f>"Total "&amp;MID(A20,7,LEN(A20)-13)&amp;" Months"</f>
        <v>Total 1 Months</v>
      </c>
      <c r="B35" s="15">
        <v>12429552.9879</v>
      </c>
      <c r="C35" s="15">
        <v>375835.23129999998</v>
      </c>
      <c r="D35" s="15">
        <v>3205662.2231999999</v>
      </c>
      <c r="E35" s="15">
        <v>15986007.5513</v>
      </c>
      <c r="F35" s="15">
        <v>236926158</v>
      </c>
      <c r="G35" s="15">
        <v>7178906</v>
      </c>
      <c r="H35" s="15">
        <v>61232013</v>
      </c>
      <c r="I35" s="15">
        <v>17966</v>
      </c>
      <c r="J35" s="15">
        <v>305355043</v>
      </c>
    </row>
    <row r="36" spans="1:10" ht="12" customHeight="1" x14ac:dyDescent="0.2">
      <c r="A36" s="88"/>
      <c r="B36" s="88"/>
      <c r="C36" s="88"/>
      <c r="D36" s="88"/>
      <c r="E36" s="88"/>
      <c r="F36" s="88"/>
      <c r="G36" s="88"/>
      <c r="H36" s="88"/>
      <c r="I36" s="88"/>
      <c r="J36" s="88"/>
    </row>
    <row r="37" spans="1:10" ht="69.95" customHeight="1" x14ac:dyDescent="0.2">
      <c r="A37" s="90" t="s">
        <v>429</v>
      </c>
      <c r="B37" s="90"/>
      <c r="C37" s="90"/>
      <c r="D37" s="90"/>
      <c r="E37" s="90"/>
      <c r="F37" s="90"/>
      <c r="G37" s="90"/>
      <c r="H37" s="90"/>
      <c r="I37" s="90"/>
      <c r="J37" s="90"/>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scale="3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37"/>
  <sheetViews>
    <sheetView showGridLines="0" zoomScaleNormal="100" workbookViewId="0">
      <selection sqref="A1:I1"/>
    </sheetView>
  </sheetViews>
  <sheetFormatPr defaultRowHeight="12.75" x14ac:dyDescent="0.2"/>
  <cols>
    <col min="1" max="7" width="11.42578125" customWidth="1"/>
    <col min="8" max="8" width="14.85546875" customWidth="1"/>
    <col min="9" max="10" width="11.42578125" customWidth="1"/>
    <col min="12" max="12" width="9.85546875" bestFit="1" customWidth="1"/>
  </cols>
  <sheetData>
    <row r="1" spans="1:12" ht="12" customHeight="1" x14ac:dyDescent="0.2">
      <c r="A1" s="95" t="s">
        <v>442</v>
      </c>
      <c r="B1" s="95"/>
      <c r="C1" s="95"/>
      <c r="D1" s="95"/>
      <c r="E1" s="95"/>
      <c r="F1" s="95"/>
      <c r="G1" s="95"/>
      <c r="H1" s="95"/>
      <c r="I1" s="95"/>
      <c r="J1" s="142">
        <v>46045</v>
      </c>
    </row>
    <row r="2" spans="1:12" ht="12" customHeight="1" x14ac:dyDescent="0.2">
      <c r="A2" s="97" t="s">
        <v>88</v>
      </c>
      <c r="B2" s="97"/>
      <c r="C2" s="97"/>
      <c r="D2" s="97"/>
      <c r="E2" s="97"/>
      <c r="F2" s="97"/>
      <c r="G2" s="97"/>
      <c r="H2" s="97"/>
      <c r="I2" s="97"/>
      <c r="J2" s="1"/>
    </row>
    <row r="3" spans="1:12" ht="24" customHeight="1" x14ac:dyDescent="0.2">
      <c r="A3" s="99" t="s">
        <v>50</v>
      </c>
      <c r="B3" s="94" t="s">
        <v>89</v>
      </c>
      <c r="C3" s="94"/>
      <c r="D3" s="92"/>
      <c r="E3" s="94" t="s">
        <v>90</v>
      </c>
      <c r="F3" s="94"/>
      <c r="G3" s="92"/>
      <c r="H3" s="91" t="s">
        <v>393</v>
      </c>
      <c r="I3" s="91" t="s">
        <v>396</v>
      </c>
      <c r="J3" s="93" t="s">
        <v>431</v>
      </c>
    </row>
    <row r="4" spans="1:12" ht="24" customHeight="1" x14ac:dyDescent="0.2">
      <c r="A4" s="100"/>
      <c r="B4" s="10" t="s">
        <v>77</v>
      </c>
      <c r="C4" s="10" t="s">
        <v>78</v>
      </c>
      <c r="D4" s="10" t="s">
        <v>91</v>
      </c>
      <c r="E4" s="10" t="s">
        <v>77</v>
      </c>
      <c r="F4" s="10" t="s">
        <v>78</v>
      </c>
      <c r="G4" s="10" t="s">
        <v>91</v>
      </c>
      <c r="H4" s="101"/>
      <c r="I4" s="92"/>
      <c r="J4" s="94"/>
    </row>
    <row r="5" spans="1:12" ht="12" customHeight="1" x14ac:dyDescent="0.2">
      <c r="A5" s="1"/>
      <c r="B5" s="137" t="str">
        <f>REPT("-",120)&amp;" Number "&amp;REPT("-",120)</f>
        <v>------------------------------------------------------------------------------------------------------------------------ Number ------------------------------------------------------------------------------------------------------------------------</v>
      </c>
      <c r="C5" s="137"/>
      <c r="D5" s="137"/>
      <c r="E5" s="137"/>
      <c r="F5" s="137"/>
      <c r="G5" s="137"/>
      <c r="H5" s="137"/>
      <c r="I5" s="137"/>
      <c r="J5" s="137"/>
    </row>
    <row r="6" spans="1:12" ht="12" customHeight="1" x14ac:dyDescent="0.2">
      <c r="A6" s="3" t="s">
        <v>419</v>
      </c>
    </row>
    <row r="7" spans="1:12" ht="12" customHeight="1" x14ac:dyDescent="0.2">
      <c r="A7" s="2" t="str">
        <f>"Oct "&amp;RIGHT(A6,4)-1</f>
        <v>Oct 2024</v>
      </c>
      <c r="B7" s="11">
        <v>12112674</v>
      </c>
      <c r="C7" s="11">
        <v>1388713</v>
      </c>
      <c r="D7" s="11">
        <v>13501387</v>
      </c>
      <c r="E7" s="11">
        <v>223126912</v>
      </c>
      <c r="F7" s="11">
        <v>5926100</v>
      </c>
      <c r="G7" s="11">
        <v>229053012</v>
      </c>
      <c r="H7" s="11">
        <v>14346</v>
      </c>
      <c r="I7" s="11">
        <v>14926643</v>
      </c>
      <c r="J7" s="16">
        <v>20.311800000000002</v>
      </c>
      <c r="L7" s="84"/>
    </row>
    <row r="8" spans="1:12" ht="12" customHeight="1" x14ac:dyDescent="0.2">
      <c r="A8" s="2" t="str">
        <f>"Nov "&amp;RIGHT(A6,4)-1</f>
        <v>Nov 2024</v>
      </c>
      <c r="B8" s="11">
        <v>9529629</v>
      </c>
      <c r="C8" s="11">
        <v>1104325</v>
      </c>
      <c r="D8" s="11">
        <v>10633954</v>
      </c>
      <c r="E8" s="11">
        <v>176484487</v>
      </c>
      <c r="F8" s="11">
        <v>4702809</v>
      </c>
      <c r="G8" s="11">
        <v>181187296</v>
      </c>
      <c r="H8" s="11">
        <v>9054</v>
      </c>
      <c r="I8" s="11">
        <v>15079113</v>
      </c>
      <c r="J8" s="16">
        <v>15.833</v>
      </c>
      <c r="L8" s="84"/>
    </row>
    <row r="9" spans="1:12" ht="12" customHeight="1" x14ac:dyDescent="0.2">
      <c r="A9" s="2" t="str">
        <f>"Dec "&amp;RIGHT(A6,4)-1</f>
        <v>Dec 2024</v>
      </c>
      <c r="B9" s="11">
        <v>8457450</v>
      </c>
      <c r="C9" s="11">
        <v>966842</v>
      </c>
      <c r="D9" s="11">
        <v>9424292</v>
      </c>
      <c r="E9" s="11">
        <v>156744704</v>
      </c>
      <c r="F9" s="11">
        <v>4094916</v>
      </c>
      <c r="G9" s="11">
        <v>160839620</v>
      </c>
      <c r="H9" s="11">
        <v>7770</v>
      </c>
      <c r="I9" s="11">
        <v>14391953</v>
      </c>
      <c r="J9" s="16">
        <v>14.6692</v>
      </c>
      <c r="L9" s="84"/>
    </row>
    <row r="10" spans="1:12" ht="12" customHeight="1" x14ac:dyDescent="0.2">
      <c r="A10" s="2" t="str">
        <f>"Jan "&amp;RIGHT(A6,4)</f>
        <v>Jan 2025</v>
      </c>
      <c r="B10" s="11">
        <v>9984624</v>
      </c>
      <c r="C10" s="11">
        <v>1136414</v>
      </c>
      <c r="D10" s="11">
        <v>11121038</v>
      </c>
      <c r="E10" s="11">
        <v>174292408</v>
      </c>
      <c r="F10" s="11">
        <v>4557133</v>
      </c>
      <c r="G10" s="11">
        <v>178849541</v>
      </c>
      <c r="H10" s="11">
        <v>69837</v>
      </c>
      <c r="I10" s="11">
        <v>14063492</v>
      </c>
      <c r="J10" s="16">
        <v>16.8903</v>
      </c>
      <c r="L10" s="84"/>
    </row>
    <row r="11" spans="1:12" ht="12" customHeight="1" x14ac:dyDescent="0.2">
      <c r="A11" s="2" t="str">
        <f>"Feb "&amp;RIGHT(A6,4)</f>
        <v>Feb 2025</v>
      </c>
      <c r="B11" s="11">
        <v>9812969</v>
      </c>
      <c r="C11" s="11">
        <v>1107516</v>
      </c>
      <c r="D11" s="11">
        <v>10920485</v>
      </c>
      <c r="E11" s="11">
        <v>184365535</v>
      </c>
      <c r="F11" s="11">
        <v>4696141</v>
      </c>
      <c r="G11" s="11">
        <v>189061676</v>
      </c>
      <c r="H11" s="11">
        <v>2334</v>
      </c>
      <c r="I11" s="11">
        <v>14350581</v>
      </c>
      <c r="J11" s="16">
        <v>17.220700000000001</v>
      </c>
      <c r="L11" s="84"/>
    </row>
    <row r="12" spans="1:12" ht="12" customHeight="1" x14ac:dyDescent="0.2">
      <c r="A12" s="2" t="str">
        <f>"Mar "&amp;RIGHT(A6,4)</f>
        <v>Mar 2025</v>
      </c>
      <c r="B12" s="11">
        <v>10830959</v>
      </c>
      <c r="C12" s="11">
        <v>1196197</v>
      </c>
      <c r="D12" s="11">
        <v>12027156</v>
      </c>
      <c r="E12" s="11">
        <v>190658391</v>
      </c>
      <c r="F12" s="11">
        <v>5314193</v>
      </c>
      <c r="G12" s="11">
        <v>195972584</v>
      </c>
      <c r="H12" s="11">
        <v>14087</v>
      </c>
      <c r="I12" s="11">
        <v>14537835</v>
      </c>
      <c r="J12" s="16">
        <v>17.8309</v>
      </c>
      <c r="L12" s="84"/>
    </row>
    <row r="13" spans="1:12" ht="12" customHeight="1" x14ac:dyDescent="0.2">
      <c r="A13" s="2" t="str">
        <f>"Apr "&amp;RIGHT(A6,4)</f>
        <v>Apr 2025</v>
      </c>
      <c r="B13" s="11">
        <v>11266083</v>
      </c>
      <c r="C13" s="11">
        <v>1269631</v>
      </c>
      <c r="D13" s="11">
        <v>12535714</v>
      </c>
      <c r="E13" s="11">
        <v>204997711</v>
      </c>
      <c r="F13" s="11">
        <v>5308355</v>
      </c>
      <c r="G13" s="11">
        <v>210306066</v>
      </c>
      <c r="H13" s="11">
        <v>138</v>
      </c>
      <c r="I13" s="11">
        <v>14785283</v>
      </c>
      <c r="J13" s="16">
        <v>18.696899999999999</v>
      </c>
      <c r="L13" s="84"/>
    </row>
    <row r="14" spans="1:12" ht="12" customHeight="1" x14ac:dyDescent="0.2">
      <c r="A14" s="2" t="str">
        <f>"May "&amp;RIGHT(A6,4)</f>
        <v>May 2025</v>
      </c>
      <c r="B14" s="11">
        <v>11810254</v>
      </c>
      <c r="C14" s="11">
        <v>1257965</v>
      </c>
      <c r="D14" s="11">
        <v>13068219</v>
      </c>
      <c r="E14" s="11">
        <v>198684035</v>
      </c>
      <c r="F14" s="11">
        <v>4664240</v>
      </c>
      <c r="G14" s="11">
        <v>203348275</v>
      </c>
      <c r="H14" s="11">
        <v>128792</v>
      </c>
      <c r="I14" s="11">
        <v>14175488</v>
      </c>
      <c r="J14" s="16">
        <v>19.0611</v>
      </c>
      <c r="L14" s="84"/>
    </row>
    <row r="15" spans="1:12" ht="12" customHeight="1" x14ac:dyDescent="0.2">
      <c r="A15" s="2" t="str">
        <f>"Jun "&amp;RIGHT(A6,4)</f>
        <v>Jun 2025</v>
      </c>
      <c r="B15" s="11">
        <v>3085371</v>
      </c>
      <c r="C15" s="11">
        <v>236747</v>
      </c>
      <c r="D15" s="11">
        <v>3322118</v>
      </c>
      <c r="E15" s="11">
        <v>41898102</v>
      </c>
      <c r="F15" s="11">
        <v>596684</v>
      </c>
      <c r="G15" s="11">
        <v>42494786</v>
      </c>
      <c r="H15" s="11">
        <v>8422865</v>
      </c>
      <c r="I15" s="11">
        <v>6382074</v>
      </c>
      <c r="J15" s="16">
        <v>10.3895</v>
      </c>
      <c r="L15" s="84"/>
    </row>
    <row r="16" spans="1:12" ht="12" customHeight="1" x14ac:dyDescent="0.2">
      <c r="A16" s="2" t="str">
        <f>"Jul "&amp;RIGHT(A6,4)</f>
        <v>Jul 2025</v>
      </c>
      <c r="B16" s="11">
        <v>316038</v>
      </c>
      <c r="C16" s="11">
        <v>23686</v>
      </c>
      <c r="D16" s="11">
        <v>339724</v>
      </c>
      <c r="E16" s="11">
        <v>7425600</v>
      </c>
      <c r="F16" s="11">
        <v>52143</v>
      </c>
      <c r="G16" s="11">
        <v>7477743</v>
      </c>
      <c r="H16" s="11">
        <v>5811559</v>
      </c>
      <c r="I16" s="11">
        <v>1121257</v>
      </c>
      <c r="J16" s="16">
        <v>12.7194</v>
      </c>
      <c r="L16" s="84"/>
    </row>
    <row r="17" spans="1:12" ht="12" customHeight="1" x14ac:dyDescent="0.2">
      <c r="A17" s="2" t="str">
        <f>"Aug "&amp;RIGHT(A6,4)</f>
        <v>Aug 2025</v>
      </c>
      <c r="B17" s="11">
        <v>4198622</v>
      </c>
      <c r="C17" s="11">
        <v>456195</v>
      </c>
      <c r="D17" s="11">
        <v>4654817</v>
      </c>
      <c r="E17" s="11">
        <v>111770556</v>
      </c>
      <c r="F17" s="11">
        <v>2834247</v>
      </c>
      <c r="G17" s="11">
        <v>114604803</v>
      </c>
      <c r="H17" s="11">
        <v>385564</v>
      </c>
      <c r="I17" s="11">
        <v>10454493</v>
      </c>
      <c r="J17" s="16">
        <v>13.6144</v>
      </c>
      <c r="L17" s="84"/>
    </row>
    <row r="18" spans="1:12" ht="12" customHeight="1" x14ac:dyDescent="0.2">
      <c r="A18" s="2" t="str">
        <f>"Sep "&amp;RIGHT(A6,4)</f>
        <v>Sep 2025</v>
      </c>
      <c r="B18" s="11">
        <v>11391159</v>
      </c>
      <c r="C18" s="11">
        <v>1325680</v>
      </c>
      <c r="D18" s="11">
        <v>12716839</v>
      </c>
      <c r="E18" s="11">
        <v>223729771</v>
      </c>
      <c r="F18" s="11">
        <v>5776506</v>
      </c>
      <c r="G18" s="11">
        <v>229506277</v>
      </c>
      <c r="H18" s="11">
        <v>4899</v>
      </c>
      <c r="I18" s="11">
        <v>14551521</v>
      </c>
      <c r="J18" s="16">
        <v>20.4956</v>
      </c>
      <c r="L18" s="84"/>
    </row>
    <row r="19" spans="1:12" ht="12" customHeight="1" x14ac:dyDescent="0.2">
      <c r="A19" s="12" t="s">
        <v>55</v>
      </c>
      <c r="B19" s="13">
        <v>102795832</v>
      </c>
      <c r="C19" s="13">
        <v>11469911</v>
      </c>
      <c r="D19" s="13">
        <v>114265743</v>
      </c>
      <c r="E19" s="13">
        <v>1894178212</v>
      </c>
      <c r="F19" s="13">
        <v>48523467</v>
      </c>
      <c r="G19" s="13">
        <v>1942701679</v>
      </c>
      <c r="H19" s="13">
        <v>14871245</v>
      </c>
      <c r="I19" s="13">
        <v>14540212.111111112</v>
      </c>
      <c r="J19" s="17">
        <v>171.399</v>
      </c>
      <c r="L19" s="84"/>
    </row>
    <row r="20" spans="1:12" ht="12" customHeight="1" x14ac:dyDescent="0.2">
      <c r="A20" s="14" t="s">
        <v>420</v>
      </c>
      <c r="B20" s="15">
        <v>12112674</v>
      </c>
      <c r="C20" s="15">
        <v>1388713</v>
      </c>
      <c r="D20" s="15">
        <v>13501387</v>
      </c>
      <c r="E20" s="15">
        <v>223126912</v>
      </c>
      <c r="F20" s="15">
        <v>5926100</v>
      </c>
      <c r="G20" s="15">
        <v>229053012</v>
      </c>
      <c r="H20" s="15">
        <v>14346</v>
      </c>
      <c r="I20" s="15">
        <v>14926643</v>
      </c>
      <c r="J20" s="18">
        <v>20.311800000000002</v>
      </c>
      <c r="L20" s="84"/>
    </row>
    <row r="21" spans="1:12" ht="12" customHeight="1" x14ac:dyDescent="0.2">
      <c r="A21" s="3" t="str">
        <f>"FY "&amp;RIGHT(A6,4)+1</f>
        <v>FY 2026</v>
      </c>
      <c r="L21" s="84"/>
    </row>
    <row r="22" spans="1:12" ht="12" customHeight="1" x14ac:dyDescent="0.2">
      <c r="A22" s="2" t="str">
        <f>"Oct "&amp;RIGHT(A6,4)</f>
        <v>Oct 2025</v>
      </c>
      <c r="B22" s="11">
        <v>11739549</v>
      </c>
      <c r="C22" s="11">
        <v>1324591</v>
      </c>
      <c r="D22" s="11">
        <v>13064140</v>
      </c>
      <c r="E22" s="11">
        <v>225186609</v>
      </c>
      <c r="F22" s="11">
        <v>5854315</v>
      </c>
      <c r="G22" s="11">
        <v>231040924</v>
      </c>
      <c r="H22" s="11">
        <v>17966</v>
      </c>
      <c r="I22" s="11">
        <v>14819029</v>
      </c>
      <c r="J22" s="16">
        <v>20.605399999999999</v>
      </c>
      <c r="L22" s="84"/>
    </row>
    <row r="23" spans="1:12" ht="12" customHeight="1" x14ac:dyDescent="0.2">
      <c r="A23" s="2" t="str">
        <f>"Nov "&amp;RIGHT(A6,4)</f>
        <v>Nov 2025</v>
      </c>
      <c r="B23" s="11" t="s">
        <v>418</v>
      </c>
      <c r="C23" s="11" t="s">
        <v>418</v>
      </c>
      <c r="D23" s="11" t="s">
        <v>418</v>
      </c>
      <c r="E23" s="11" t="s">
        <v>418</v>
      </c>
      <c r="F23" s="11" t="s">
        <v>418</v>
      </c>
      <c r="G23" s="11" t="s">
        <v>418</v>
      </c>
      <c r="H23" s="11" t="s">
        <v>418</v>
      </c>
      <c r="I23" s="11" t="s">
        <v>418</v>
      </c>
      <c r="J23" s="16" t="s">
        <v>418</v>
      </c>
    </row>
    <row r="24" spans="1:12" ht="12" customHeight="1" x14ac:dyDescent="0.2">
      <c r="A24" s="2" t="str">
        <f>"Dec "&amp;RIGHT(A6,4)</f>
        <v>Dec 2025</v>
      </c>
      <c r="B24" s="11" t="s">
        <v>418</v>
      </c>
      <c r="C24" s="11" t="s">
        <v>418</v>
      </c>
      <c r="D24" s="11" t="s">
        <v>418</v>
      </c>
      <c r="E24" s="11" t="s">
        <v>418</v>
      </c>
      <c r="F24" s="11" t="s">
        <v>418</v>
      </c>
      <c r="G24" s="11" t="s">
        <v>418</v>
      </c>
      <c r="H24" s="11" t="s">
        <v>418</v>
      </c>
      <c r="I24" s="11" t="s">
        <v>418</v>
      </c>
      <c r="J24" s="16" t="s">
        <v>418</v>
      </c>
    </row>
    <row r="25" spans="1:12" ht="12" customHeight="1" x14ac:dyDescent="0.2">
      <c r="A25" s="2" t="str">
        <f>"Jan "&amp;RIGHT(A6,4)+1</f>
        <v>Jan 2026</v>
      </c>
      <c r="B25" s="11" t="s">
        <v>418</v>
      </c>
      <c r="C25" s="11" t="s">
        <v>418</v>
      </c>
      <c r="D25" s="11" t="s">
        <v>418</v>
      </c>
      <c r="E25" s="11" t="s">
        <v>418</v>
      </c>
      <c r="F25" s="11" t="s">
        <v>418</v>
      </c>
      <c r="G25" s="11" t="s">
        <v>418</v>
      </c>
      <c r="H25" s="11" t="s">
        <v>418</v>
      </c>
      <c r="I25" s="11" t="s">
        <v>418</v>
      </c>
      <c r="J25" s="16" t="s">
        <v>418</v>
      </c>
    </row>
    <row r="26" spans="1:12" ht="12" customHeight="1" x14ac:dyDescent="0.2">
      <c r="A26" s="2" t="str">
        <f>"Feb "&amp;RIGHT(A6,4)+1</f>
        <v>Feb 2026</v>
      </c>
      <c r="B26" s="11" t="s">
        <v>418</v>
      </c>
      <c r="C26" s="11" t="s">
        <v>418</v>
      </c>
      <c r="D26" s="11" t="s">
        <v>418</v>
      </c>
      <c r="E26" s="11" t="s">
        <v>418</v>
      </c>
      <c r="F26" s="11" t="s">
        <v>418</v>
      </c>
      <c r="G26" s="11" t="s">
        <v>418</v>
      </c>
      <c r="H26" s="11" t="s">
        <v>418</v>
      </c>
      <c r="I26" s="11" t="s">
        <v>418</v>
      </c>
      <c r="J26" s="16" t="s">
        <v>418</v>
      </c>
    </row>
    <row r="27" spans="1:12" ht="12" customHeight="1" x14ac:dyDescent="0.2">
      <c r="A27" s="2" t="str">
        <f>"Mar "&amp;RIGHT(A6,4)+1</f>
        <v>Mar 2026</v>
      </c>
      <c r="B27" s="11" t="s">
        <v>418</v>
      </c>
      <c r="C27" s="11" t="s">
        <v>418</v>
      </c>
      <c r="D27" s="11" t="s">
        <v>418</v>
      </c>
      <c r="E27" s="11" t="s">
        <v>418</v>
      </c>
      <c r="F27" s="11" t="s">
        <v>418</v>
      </c>
      <c r="G27" s="11" t="s">
        <v>418</v>
      </c>
      <c r="H27" s="11" t="s">
        <v>418</v>
      </c>
      <c r="I27" s="11" t="s">
        <v>418</v>
      </c>
      <c r="J27" s="16" t="s">
        <v>418</v>
      </c>
    </row>
    <row r="28" spans="1:12" ht="12" customHeight="1" x14ac:dyDescent="0.2">
      <c r="A28" s="2" t="str">
        <f>"Apr "&amp;RIGHT(A6,4)+1</f>
        <v>Apr 2026</v>
      </c>
      <c r="B28" s="11" t="s">
        <v>418</v>
      </c>
      <c r="C28" s="11" t="s">
        <v>418</v>
      </c>
      <c r="D28" s="11" t="s">
        <v>418</v>
      </c>
      <c r="E28" s="11" t="s">
        <v>418</v>
      </c>
      <c r="F28" s="11" t="s">
        <v>418</v>
      </c>
      <c r="G28" s="11" t="s">
        <v>418</v>
      </c>
      <c r="H28" s="11" t="s">
        <v>418</v>
      </c>
      <c r="I28" s="11" t="s">
        <v>418</v>
      </c>
      <c r="J28" s="16" t="s">
        <v>418</v>
      </c>
    </row>
    <row r="29" spans="1:12" ht="12" customHeight="1" x14ac:dyDescent="0.2">
      <c r="A29" s="2" t="str">
        <f>"May "&amp;RIGHT(A6,4)+1</f>
        <v>May 2026</v>
      </c>
      <c r="B29" s="11" t="s">
        <v>418</v>
      </c>
      <c r="C29" s="11" t="s">
        <v>418</v>
      </c>
      <c r="D29" s="11" t="s">
        <v>418</v>
      </c>
      <c r="E29" s="11" t="s">
        <v>418</v>
      </c>
      <c r="F29" s="11" t="s">
        <v>418</v>
      </c>
      <c r="G29" s="11" t="s">
        <v>418</v>
      </c>
      <c r="H29" s="11" t="s">
        <v>418</v>
      </c>
      <c r="I29" s="11" t="s">
        <v>418</v>
      </c>
      <c r="J29" s="16" t="s">
        <v>418</v>
      </c>
    </row>
    <row r="30" spans="1:12" ht="12" customHeight="1" x14ac:dyDescent="0.2">
      <c r="A30" s="2" t="str">
        <f>"Jun "&amp;RIGHT(A6,4)+1</f>
        <v>Jun 2026</v>
      </c>
      <c r="B30" s="11" t="s">
        <v>418</v>
      </c>
      <c r="C30" s="11" t="s">
        <v>418</v>
      </c>
      <c r="D30" s="11" t="s">
        <v>418</v>
      </c>
      <c r="E30" s="11" t="s">
        <v>418</v>
      </c>
      <c r="F30" s="11" t="s">
        <v>418</v>
      </c>
      <c r="G30" s="11" t="s">
        <v>418</v>
      </c>
      <c r="H30" s="11" t="s">
        <v>418</v>
      </c>
      <c r="I30" s="11" t="s">
        <v>418</v>
      </c>
      <c r="J30" s="16" t="s">
        <v>418</v>
      </c>
    </row>
    <row r="31" spans="1:12" ht="12" customHeight="1" x14ac:dyDescent="0.2">
      <c r="A31" s="2" t="str">
        <f>"Jul "&amp;RIGHT(A6,4)+1</f>
        <v>Jul 2026</v>
      </c>
      <c r="B31" s="11" t="s">
        <v>418</v>
      </c>
      <c r="C31" s="11" t="s">
        <v>418</v>
      </c>
      <c r="D31" s="11" t="s">
        <v>418</v>
      </c>
      <c r="E31" s="11" t="s">
        <v>418</v>
      </c>
      <c r="F31" s="11" t="s">
        <v>418</v>
      </c>
      <c r="G31" s="11" t="s">
        <v>418</v>
      </c>
      <c r="H31" s="11" t="s">
        <v>418</v>
      </c>
      <c r="I31" s="11" t="s">
        <v>418</v>
      </c>
      <c r="J31" s="16" t="s">
        <v>418</v>
      </c>
    </row>
    <row r="32" spans="1:12" ht="12" customHeight="1" x14ac:dyDescent="0.2">
      <c r="A32" s="2" t="str">
        <f>"Aug "&amp;RIGHT(A6,4)+1</f>
        <v>Aug 2026</v>
      </c>
      <c r="B32" s="11" t="s">
        <v>418</v>
      </c>
      <c r="C32" s="11" t="s">
        <v>418</v>
      </c>
      <c r="D32" s="11" t="s">
        <v>418</v>
      </c>
      <c r="E32" s="11" t="s">
        <v>418</v>
      </c>
      <c r="F32" s="11" t="s">
        <v>418</v>
      </c>
      <c r="G32" s="11" t="s">
        <v>418</v>
      </c>
      <c r="H32" s="11" t="s">
        <v>418</v>
      </c>
      <c r="I32" s="11" t="s">
        <v>418</v>
      </c>
      <c r="J32" s="16"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6" t="s">
        <v>418</v>
      </c>
    </row>
    <row r="34" spans="1:10" ht="12" customHeight="1" x14ac:dyDescent="0.2">
      <c r="A34" s="12" t="s">
        <v>55</v>
      </c>
      <c r="B34" s="13">
        <v>11739549</v>
      </c>
      <c r="C34" s="13">
        <v>1324591</v>
      </c>
      <c r="D34" s="13">
        <v>13064140</v>
      </c>
      <c r="E34" s="13">
        <v>225186609</v>
      </c>
      <c r="F34" s="13">
        <v>5854315</v>
      </c>
      <c r="G34" s="13">
        <v>231040924</v>
      </c>
      <c r="H34" s="13">
        <v>17966</v>
      </c>
      <c r="I34" s="13">
        <v>14819029</v>
      </c>
      <c r="J34" s="17">
        <v>20.605399999999999</v>
      </c>
    </row>
    <row r="35" spans="1:10" ht="12" customHeight="1" x14ac:dyDescent="0.2">
      <c r="A35" s="14" t="str">
        <f>"Total "&amp;MID(A20,7,LEN(A20)-13)&amp;" Months"</f>
        <v>Total 1 Months</v>
      </c>
      <c r="B35" s="15">
        <v>11739549</v>
      </c>
      <c r="C35" s="15">
        <v>1324591</v>
      </c>
      <c r="D35" s="15">
        <v>13064140</v>
      </c>
      <c r="E35" s="15">
        <v>225186609</v>
      </c>
      <c r="F35" s="15">
        <v>5854315</v>
      </c>
      <c r="G35" s="15">
        <v>231040924</v>
      </c>
      <c r="H35" s="15">
        <v>17966</v>
      </c>
      <c r="I35" s="15">
        <v>14819029</v>
      </c>
      <c r="J35" s="18">
        <v>20.605399999999999</v>
      </c>
    </row>
    <row r="36" spans="1:10" ht="12" customHeight="1" x14ac:dyDescent="0.2">
      <c r="A36" s="88"/>
      <c r="B36" s="88"/>
      <c r="C36" s="88"/>
      <c r="D36" s="88"/>
      <c r="E36" s="88"/>
      <c r="F36" s="88"/>
      <c r="G36" s="88"/>
      <c r="H36" s="88"/>
      <c r="I36" s="88"/>
      <c r="J36" s="88"/>
    </row>
    <row r="37" spans="1:10" ht="69.95" customHeight="1" x14ac:dyDescent="0.2">
      <c r="A37" s="90" t="s">
        <v>432</v>
      </c>
      <c r="B37" s="90"/>
      <c r="C37" s="90"/>
      <c r="D37" s="90"/>
      <c r="E37" s="90"/>
      <c r="F37" s="90"/>
      <c r="G37" s="90"/>
      <c r="H37" s="90"/>
      <c r="I37" s="90"/>
      <c r="J37" s="90"/>
    </row>
  </sheetData>
  <mergeCells count="11">
    <mergeCell ref="A1:I1"/>
    <mergeCell ref="A2:I2"/>
    <mergeCell ref="A37:J37"/>
    <mergeCell ref="J3:J4"/>
    <mergeCell ref="B5:J5"/>
    <mergeCell ref="A36:J36"/>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37"/>
  <sheetViews>
    <sheetView showGridLines="0" zoomScaleNormal="100" workbookViewId="0">
      <selection sqref="A1:I1"/>
    </sheetView>
  </sheetViews>
  <sheetFormatPr defaultRowHeight="12.75" x14ac:dyDescent="0.2"/>
  <cols>
    <col min="1" max="7" width="11.42578125" customWidth="1"/>
    <col min="8" max="8" width="15.28515625" customWidth="1"/>
    <col min="9" max="9" width="11.42578125" customWidth="1"/>
    <col min="10" max="10" width="18.140625" customWidth="1"/>
  </cols>
  <sheetData>
    <row r="1" spans="1:10" ht="12" customHeight="1" x14ac:dyDescent="0.2">
      <c r="A1" s="95" t="s">
        <v>442</v>
      </c>
      <c r="B1" s="95"/>
      <c r="C1" s="95"/>
      <c r="D1" s="95"/>
      <c r="E1" s="95"/>
      <c r="F1" s="95"/>
      <c r="G1" s="95"/>
      <c r="H1" s="95"/>
      <c r="I1" s="95"/>
      <c r="J1" s="142">
        <v>46045</v>
      </c>
    </row>
    <row r="2" spans="1:10" ht="12" customHeight="1" x14ac:dyDescent="0.2">
      <c r="A2" s="97" t="s">
        <v>92</v>
      </c>
      <c r="B2" s="97"/>
      <c r="C2" s="97"/>
      <c r="D2" s="97"/>
      <c r="E2" s="97"/>
      <c r="F2" s="97"/>
      <c r="G2" s="97"/>
      <c r="H2" s="97"/>
      <c r="I2" s="97"/>
      <c r="J2" s="1"/>
    </row>
    <row r="3" spans="1:10" ht="24" customHeight="1" x14ac:dyDescent="0.2">
      <c r="A3" s="99" t="s">
        <v>50</v>
      </c>
      <c r="B3" s="94" t="s">
        <v>89</v>
      </c>
      <c r="C3" s="94"/>
      <c r="D3" s="92"/>
      <c r="E3" s="94" t="s">
        <v>90</v>
      </c>
      <c r="F3" s="94"/>
      <c r="G3" s="92"/>
      <c r="H3" s="91" t="s">
        <v>393</v>
      </c>
      <c r="I3" s="91" t="s">
        <v>394</v>
      </c>
      <c r="J3" s="93" t="s">
        <v>395</v>
      </c>
    </row>
    <row r="4" spans="1:10" ht="24" customHeight="1" x14ac:dyDescent="0.2">
      <c r="A4" s="100"/>
      <c r="B4" s="10" t="s">
        <v>77</v>
      </c>
      <c r="C4" s="10" t="s">
        <v>78</v>
      </c>
      <c r="D4" s="10" t="s">
        <v>55</v>
      </c>
      <c r="E4" s="10" t="s">
        <v>77</v>
      </c>
      <c r="F4" s="10" t="s">
        <v>78</v>
      </c>
      <c r="G4" s="10" t="s">
        <v>55</v>
      </c>
      <c r="H4" s="101"/>
      <c r="I4" s="92"/>
      <c r="J4" s="94"/>
    </row>
    <row r="5" spans="1:10" ht="12" customHeight="1" x14ac:dyDescent="0.2">
      <c r="A5" s="1"/>
      <c r="B5" s="88" t="str">
        <f>REPT("-",90)&amp;" Dollars "&amp;REPT("-",120)</f>
        <v>------------------------------------------------------------------------------------------ Dollars ------------------------------------------------------------------------------------------------------------------------</v>
      </c>
      <c r="C5" s="88"/>
      <c r="D5" s="88"/>
      <c r="E5" s="88"/>
      <c r="F5" s="88"/>
      <c r="G5" s="88"/>
      <c r="H5" s="88"/>
      <c r="I5" s="88"/>
      <c r="J5" s="88"/>
    </row>
    <row r="6" spans="1:10" ht="12" customHeight="1" x14ac:dyDescent="0.2">
      <c r="A6" s="3" t="s">
        <v>419</v>
      </c>
    </row>
    <row r="7" spans="1:10" ht="12" customHeight="1" x14ac:dyDescent="0.2">
      <c r="A7" s="2" t="str">
        <f>"Oct "&amp;RIGHT(A6,4)-1</f>
        <v>Oct 2024</v>
      </c>
      <c r="B7" s="11">
        <v>28764931.899999999</v>
      </c>
      <c r="C7" s="11">
        <v>2899482.58</v>
      </c>
      <c r="D7" s="11">
        <v>31664414.48</v>
      </c>
      <c r="E7" s="11">
        <v>635290454.85000002</v>
      </c>
      <c r="F7" s="11">
        <v>15154603.77</v>
      </c>
      <c r="G7" s="11">
        <v>650445058.62</v>
      </c>
      <c r="H7" s="11">
        <v>40717.730000000003</v>
      </c>
      <c r="I7" s="11">
        <v>23698472.039999999</v>
      </c>
      <c r="J7" s="11">
        <v>705848662.87</v>
      </c>
    </row>
    <row r="8" spans="1:10" ht="12" customHeight="1" x14ac:dyDescent="0.2">
      <c r="A8" s="2" t="str">
        <f>"Nov "&amp;RIGHT(A6,4)-1</f>
        <v>Nov 2024</v>
      </c>
      <c r="B8" s="11">
        <v>22635345.190000001</v>
      </c>
      <c r="C8" s="11">
        <v>2308279.4</v>
      </c>
      <c r="D8" s="11">
        <v>24943624.59</v>
      </c>
      <c r="E8" s="11">
        <v>502351282.48000002</v>
      </c>
      <c r="F8" s="11">
        <v>12015416.59</v>
      </c>
      <c r="G8" s="11">
        <v>514366699.06999999</v>
      </c>
      <c r="H8" s="11">
        <v>25713.360000000001</v>
      </c>
      <c r="I8" s="11">
        <v>18327330.440000001</v>
      </c>
      <c r="J8" s="11">
        <v>557663367.46000004</v>
      </c>
    </row>
    <row r="9" spans="1:10" ht="12" customHeight="1" x14ac:dyDescent="0.2">
      <c r="A9" s="2" t="str">
        <f>"Dec "&amp;RIGHT(A6,4)-1</f>
        <v>Dec 2024</v>
      </c>
      <c r="B9" s="11">
        <v>20086398.940000001</v>
      </c>
      <c r="C9" s="11">
        <v>2020247.51</v>
      </c>
      <c r="D9" s="11">
        <v>22106646.449999999</v>
      </c>
      <c r="E9" s="11">
        <v>446106162.31999999</v>
      </c>
      <c r="F9" s="11">
        <v>10460494.32</v>
      </c>
      <c r="G9" s="11">
        <v>456566656.63999999</v>
      </c>
      <c r="H9" s="11">
        <v>22066.799999999999</v>
      </c>
      <c r="I9" s="11">
        <v>15963015.460000001</v>
      </c>
      <c r="J9" s="11">
        <v>494658385.35000002</v>
      </c>
    </row>
    <row r="10" spans="1:10" ht="12" customHeight="1" x14ac:dyDescent="0.2">
      <c r="A10" s="2" t="str">
        <f>"Jan "&amp;RIGHT(A6,4)</f>
        <v>Jan 2025</v>
      </c>
      <c r="B10" s="11">
        <v>23714569.120000001</v>
      </c>
      <c r="C10" s="11">
        <v>2374663.4900000002</v>
      </c>
      <c r="D10" s="11">
        <v>26089232.609999999</v>
      </c>
      <c r="E10" s="11">
        <v>496235912.57999998</v>
      </c>
      <c r="F10" s="11">
        <v>11653434.5</v>
      </c>
      <c r="G10" s="11">
        <v>507889347.07999998</v>
      </c>
      <c r="H10" s="11">
        <v>196251.22</v>
      </c>
      <c r="I10" s="11">
        <v>18447901.48</v>
      </c>
      <c r="J10" s="11">
        <v>552622732.38999999</v>
      </c>
    </row>
    <row r="11" spans="1:10" ht="12" customHeight="1" x14ac:dyDescent="0.2">
      <c r="A11" s="2" t="str">
        <f>"Feb "&amp;RIGHT(A6,4)</f>
        <v>Feb 2025</v>
      </c>
      <c r="B11" s="11">
        <v>23312082.760000002</v>
      </c>
      <c r="C11" s="11">
        <v>2317513.89</v>
      </c>
      <c r="D11" s="11">
        <v>25629596.649999999</v>
      </c>
      <c r="E11" s="11">
        <v>525023040.82999998</v>
      </c>
      <c r="F11" s="11">
        <v>12018107.16</v>
      </c>
      <c r="G11" s="11">
        <v>537041147.99000001</v>
      </c>
      <c r="H11" s="11">
        <v>6628.56</v>
      </c>
      <c r="I11" s="11">
        <v>18432563.989999998</v>
      </c>
      <c r="J11" s="11">
        <v>581109937.19000006</v>
      </c>
    </row>
    <row r="12" spans="1:10" ht="12" customHeight="1" x14ac:dyDescent="0.2">
      <c r="A12" s="2" t="str">
        <f>"Mar "&amp;RIGHT(A6,4)</f>
        <v>Mar 2025</v>
      </c>
      <c r="B12" s="11">
        <v>25724588.32</v>
      </c>
      <c r="C12" s="11">
        <v>2501892.7400000002</v>
      </c>
      <c r="D12" s="11">
        <v>28226481.059999999</v>
      </c>
      <c r="E12" s="11">
        <v>542789075.61000001</v>
      </c>
      <c r="F12" s="11">
        <v>13584586.720000001</v>
      </c>
      <c r="G12" s="11">
        <v>556373662.33000004</v>
      </c>
      <c r="H12" s="11">
        <v>40007.08</v>
      </c>
      <c r="I12" s="11">
        <v>20019951.02</v>
      </c>
      <c r="J12" s="11">
        <v>604660101.49000001</v>
      </c>
    </row>
    <row r="13" spans="1:10" ht="12" customHeight="1" x14ac:dyDescent="0.2">
      <c r="A13" s="2" t="str">
        <f>"Apr "&amp;RIGHT(A6,4)</f>
        <v>Apr 2025</v>
      </c>
      <c r="B13" s="11">
        <v>26762999.079999998</v>
      </c>
      <c r="C13" s="11">
        <v>2655038.2000000002</v>
      </c>
      <c r="D13" s="11">
        <v>29418037.280000001</v>
      </c>
      <c r="E13" s="11">
        <v>583659568.09000003</v>
      </c>
      <c r="F13" s="11">
        <v>13578875.970000001</v>
      </c>
      <c r="G13" s="11">
        <v>597238444.05999994</v>
      </c>
      <c r="H13" s="11">
        <v>391.92</v>
      </c>
      <c r="I13" s="11">
        <v>20956589.370000001</v>
      </c>
      <c r="J13" s="11">
        <v>647613462.63</v>
      </c>
    </row>
    <row r="14" spans="1:10" ht="12" customHeight="1" x14ac:dyDescent="0.2">
      <c r="A14" s="2" t="str">
        <f>"May "&amp;RIGHT(A6,4)</f>
        <v>May 2025</v>
      </c>
      <c r="B14" s="11">
        <v>28053545.760000002</v>
      </c>
      <c r="C14" s="11">
        <v>2633573.29</v>
      </c>
      <c r="D14" s="11">
        <v>30687119.050000001</v>
      </c>
      <c r="E14" s="11">
        <v>565405821.96000004</v>
      </c>
      <c r="F14" s="11">
        <v>11920481.51</v>
      </c>
      <c r="G14" s="11">
        <v>577326303.47000003</v>
      </c>
      <c r="H14" s="11">
        <v>362695.01</v>
      </c>
      <c r="I14" s="11">
        <v>20906954.350000001</v>
      </c>
      <c r="J14" s="11">
        <v>629283071.88</v>
      </c>
    </row>
    <row r="15" spans="1:10" ht="12" customHeight="1" x14ac:dyDescent="0.2">
      <c r="A15" s="2" t="str">
        <f>"Jun "&amp;RIGHT(A6,4)</f>
        <v>Jun 2025</v>
      </c>
      <c r="B15" s="11">
        <v>7324438.5999999996</v>
      </c>
      <c r="C15" s="11">
        <v>497059.28</v>
      </c>
      <c r="D15" s="11">
        <v>7821497.8799999999</v>
      </c>
      <c r="E15" s="11">
        <v>119042231.84</v>
      </c>
      <c r="F15" s="11">
        <v>1516448.86</v>
      </c>
      <c r="G15" s="11">
        <v>120558680.7</v>
      </c>
      <c r="H15" s="11">
        <v>23524171.789999999</v>
      </c>
      <c r="I15" s="11">
        <v>4272021.84</v>
      </c>
      <c r="J15" s="11">
        <v>156176372.21000001</v>
      </c>
    </row>
    <row r="16" spans="1:10" ht="12" customHeight="1" x14ac:dyDescent="0.2">
      <c r="A16" s="2" t="str">
        <f>"Jul "&amp;RIGHT(A6,4)</f>
        <v>Jul 2025</v>
      </c>
      <c r="B16" s="11">
        <v>781704.25</v>
      </c>
      <c r="C16" s="11">
        <v>51161.760000000002</v>
      </c>
      <c r="D16" s="11">
        <v>832866.01</v>
      </c>
      <c r="E16" s="11">
        <v>21862822.07</v>
      </c>
      <c r="F16" s="11">
        <v>138318.72</v>
      </c>
      <c r="G16" s="11">
        <v>22001140.789999999</v>
      </c>
      <c r="H16" s="11">
        <v>16466524.74</v>
      </c>
      <c r="I16" s="11">
        <v>331900.64</v>
      </c>
      <c r="J16" s="11">
        <v>39632432.18</v>
      </c>
    </row>
    <row r="17" spans="1:10" ht="12" customHeight="1" x14ac:dyDescent="0.2">
      <c r="A17" s="2" t="str">
        <f>"Aug "&amp;RIGHT(A6,4)</f>
        <v>Aug 2025</v>
      </c>
      <c r="B17" s="11">
        <v>10360152.939999999</v>
      </c>
      <c r="C17" s="11">
        <v>1001441.74</v>
      </c>
      <c r="D17" s="11">
        <v>11361594.68</v>
      </c>
      <c r="E17" s="11">
        <v>329604750.79000002</v>
      </c>
      <c r="F17" s="11">
        <v>7549381.5</v>
      </c>
      <c r="G17" s="11">
        <v>337154132.29000002</v>
      </c>
      <c r="H17" s="11">
        <v>1098631.44</v>
      </c>
      <c r="I17" s="11">
        <v>8933346.5500000007</v>
      </c>
      <c r="J17" s="11">
        <v>358547704.95999998</v>
      </c>
    </row>
    <row r="18" spans="1:10" ht="12" customHeight="1" x14ac:dyDescent="0.2">
      <c r="A18" s="2" t="str">
        <f>"Sep "&amp;RIGHT(A6,4)</f>
        <v>Sep 2025</v>
      </c>
      <c r="B18" s="11">
        <v>28087548.059999999</v>
      </c>
      <c r="C18" s="11">
        <v>2899544.43</v>
      </c>
      <c r="D18" s="11">
        <v>30987092.489999998</v>
      </c>
      <c r="E18" s="11">
        <v>659553942.92999995</v>
      </c>
      <c r="F18" s="11">
        <v>15366979.48</v>
      </c>
      <c r="G18" s="11">
        <v>674920922.40999997</v>
      </c>
      <c r="H18" s="11">
        <v>14403.06</v>
      </c>
      <c r="I18" s="11">
        <v>22453274.84</v>
      </c>
      <c r="J18" s="11">
        <v>728375692.79999995</v>
      </c>
    </row>
    <row r="19" spans="1:10" ht="12" customHeight="1" x14ac:dyDescent="0.2">
      <c r="A19" s="12" t="s">
        <v>55</v>
      </c>
      <c r="B19" s="13">
        <v>245608304.91999999</v>
      </c>
      <c r="C19" s="13">
        <v>24159898.309999999</v>
      </c>
      <c r="D19" s="13">
        <v>269768203.23000002</v>
      </c>
      <c r="E19" s="13">
        <v>5426925066.3500004</v>
      </c>
      <c r="F19" s="13">
        <v>124957129.09999999</v>
      </c>
      <c r="G19" s="13">
        <v>5551882195.4499998</v>
      </c>
      <c r="H19" s="13">
        <v>41798202.710000001</v>
      </c>
      <c r="I19" s="13">
        <v>192743322.02000001</v>
      </c>
      <c r="J19" s="13">
        <v>6056191923.4099998</v>
      </c>
    </row>
    <row r="20" spans="1:10" ht="12" customHeight="1" x14ac:dyDescent="0.2">
      <c r="A20" s="14" t="s">
        <v>420</v>
      </c>
      <c r="B20" s="15">
        <v>28764931.899999999</v>
      </c>
      <c r="C20" s="15">
        <v>2899482.58</v>
      </c>
      <c r="D20" s="15">
        <v>31664414.48</v>
      </c>
      <c r="E20" s="15">
        <v>635290454.85000002</v>
      </c>
      <c r="F20" s="15">
        <v>15154603.77</v>
      </c>
      <c r="G20" s="15">
        <v>650445058.62</v>
      </c>
      <c r="H20" s="15">
        <v>40717.730000000003</v>
      </c>
      <c r="I20" s="15">
        <v>23698472.039999999</v>
      </c>
      <c r="J20" s="15">
        <v>705848662.87</v>
      </c>
    </row>
    <row r="21" spans="1:10" ht="12" customHeight="1" x14ac:dyDescent="0.2">
      <c r="A21" s="3" t="str">
        <f>"FY "&amp;RIGHT(A6,4)+1</f>
        <v>FY 2026</v>
      </c>
    </row>
    <row r="22" spans="1:10" ht="12" customHeight="1" x14ac:dyDescent="0.2">
      <c r="A22" s="2" t="str">
        <f>"Oct "&amp;RIGHT(A6,4)</f>
        <v>Oct 2025</v>
      </c>
      <c r="B22" s="11">
        <v>28939093.289999999</v>
      </c>
      <c r="C22" s="11">
        <v>2893664.04</v>
      </c>
      <c r="D22" s="11">
        <v>31832757.329999998</v>
      </c>
      <c r="E22" s="11">
        <v>663769235.61000001</v>
      </c>
      <c r="F22" s="11">
        <v>15575293.16</v>
      </c>
      <c r="G22" s="11">
        <v>679344528.76999998</v>
      </c>
      <c r="H22" s="11">
        <v>52820.04</v>
      </c>
      <c r="I22" s="11">
        <v>24558264.109999999</v>
      </c>
      <c r="J22" s="11">
        <v>735788370.25</v>
      </c>
    </row>
    <row r="23" spans="1:10"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28939093.289999999</v>
      </c>
      <c r="C34" s="13">
        <v>2893664.04</v>
      </c>
      <c r="D34" s="13">
        <v>31832757.329999998</v>
      </c>
      <c r="E34" s="13">
        <v>663769235.61000001</v>
      </c>
      <c r="F34" s="13">
        <v>15575293.16</v>
      </c>
      <c r="G34" s="13">
        <v>679344528.76999998</v>
      </c>
      <c r="H34" s="13">
        <v>52820.04</v>
      </c>
      <c r="I34" s="13">
        <v>24558264.109999999</v>
      </c>
      <c r="J34" s="13">
        <v>735788370.25</v>
      </c>
    </row>
    <row r="35" spans="1:10" ht="12" customHeight="1" x14ac:dyDescent="0.2">
      <c r="A35" s="14" t="str">
        <f>"Total "&amp;MID(A20,7,LEN(A20)-13)&amp;" Months"</f>
        <v>Total 1 Months</v>
      </c>
      <c r="B35" s="15">
        <v>28939093.289999999</v>
      </c>
      <c r="C35" s="15">
        <v>2893664.04</v>
      </c>
      <c r="D35" s="15">
        <v>31832757.329999998</v>
      </c>
      <c r="E35" s="15">
        <v>663769235.61000001</v>
      </c>
      <c r="F35" s="15">
        <v>15575293.16</v>
      </c>
      <c r="G35" s="15">
        <v>679344528.76999998</v>
      </c>
      <c r="H35" s="15">
        <v>52820.04</v>
      </c>
      <c r="I35" s="15">
        <v>24558264.109999999</v>
      </c>
      <c r="J35" s="15">
        <v>735788370.25</v>
      </c>
    </row>
    <row r="36" spans="1:10" ht="12" customHeight="1" x14ac:dyDescent="0.2">
      <c r="A36" s="88"/>
      <c r="B36" s="88"/>
      <c r="C36" s="88"/>
      <c r="D36" s="88"/>
      <c r="E36" s="88"/>
      <c r="F36" s="88"/>
      <c r="G36" s="88"/>
      <c r="H36" s="88"/>
      <c r="I36" s="88"/>
      <c r="J36" s="88"/>
    </row>
    <row r="37" spans="1:10" ht="69.95" customHeight="1" x14ac:dyDescent="0.2">
      <c r="A37" s="90" t="s">
        <v>435</v>
      </c>
      <c r="B37" s="90"/>
      <c r="C37" s="90"/>
      <c r="D37" s="90"/>
      <c r="E37" s="90"/>
      <c r="F37" s="90"/>
      <c r="G37" s="90"/>
      <c r="H37" s="90"/>
      <c r="I37" s="90"/>
      <c r="J37" s="90"/>
    </row>
  </sheetData>
  <mergeCells count="11">
    <mergeCell ref="A1:I1"/>
    <mergeCell ref="A2:I2"/>
    <mergeCell ref="J3:J4"/>
    <mergeCell ref="B5:J5"/>
    <mergeCell ref="A36:J36"/>
    <mergeCell ref="A37:J37"/>
    <mergeCell ref="I3:I4"/>
    <mergeCell ref="A3:A4"/>
    <mergeCell ref="B3:D3"/>
    <mergeCell ref="E3:G3"/>
    <mergeCell ref="H3:H4"/>
  </mergeCells>
  <phoneticPr fontId="0" type="noConversion"/>
  <pageMargins left="0.75" right="0.5" top="0.75" bottom="0.5" header="0.5" footer="0.25"/>
  <pageSetup scale="3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95" t="s">
        <v>443</v>
      </c>
      <c r="B1" s="95"/>
      <c r="C1" s="95"/>
      <c r="D1" s="95"/>
      <c r="E1" s="95"/>
      <c r="F1" s="95"/>
      <c r="G1" s="95"/>
      <c r="H1" s="95"/>
      <c r="I1" s="95"/>
      <c r="J1" s="142">
        <v>46045</v>
      </c>
    </row>
    <row r="2" spans="1:10" ht="12" customHeight="1" x14ac:dyDescent="0.2">
      <c r="A2" s="97" t="s">
        <v>93</v>
      </c>
      <c r="B2" s="97"/>
      <c r="C2" s="97"/>
      <c r="D2" s="97"/>
      <c r="E2" s="97"/>
      <c r="F2" s="97"/>
      <c r="G2" s="97"/>
      <c r="H2" s="97"/>
      <c r="I2" s="97"/>
      <c r="J2" s="1"/>
    </row>
    <row r="3" spans="1:10" ht="24" customHeight="1" x14ac:dyDescent="0.2">
      <c r="A3" s="99" t="s">
        <v>50</v>
      </c>
      <c r="B3" s="94" t="s">
        <v>201</v>
      </c>
      <c r="C3" s="94"/>
      <c r="D3" s="92"/>
      <c r="E3" s="94" t="s">
        <v>203</v>
      </c>
      <c r="F3" s="94"/>
      <c r="G3" s="92"/>
      <c r="H3" s="94" t="s">
        <v>55</v>
      </c>
      <c r="I3" s="94"/>
      <c r="J3" s="94"/>
    </row>
    <row r="4" spans="1:10" ht="24" customHeight="1" x14ac:dyDescent="0.2">
      <c r="A4" s="100"/>
      <c r="B4" s="10" t="s">
        <v>202</v>
      </c>
      <c r="C4" s="10" t="s">
        <v>94</v>
      </c>
      <c r="D4" s="10" t="s">
        <v>95</v>
      </c>
      <c r="E4" s="10" t="s">
        <v>96</v>
      </c>
      <c r="F4" s="10" t="s">
        <v>94</v>
      </c>
      <c r="G4" s="10" t="s">
        <v>95</v>
      </c>
      <c r="H4" s="10" t="s">
        <v>96</v>
      </c>
      <c r="I4" s="10" t="s">
        <v>94</v>
      </c>
      <c r="J4" s="9" t="s">
        <v>95</v>
      </c>
    </row>
    <row r="5" spans="1:10" ht="12" customHeight="1" x14ac:dyDescent="0.2">
      <c r="A5" s="1"/>
      <c r="B5" s="88" t="str">
        <f>REPT("-",101)&amp;" Number "&amp;REPT("-",101)</f>
        <v>----------------------------------------------------------------------------------------------------- Number -----------------------------------------------------------------------------------------------------</v>
      </c>
      <c r="C5" s="88"/>
      <c r="D5" s="88"/>
      <c r="E5" s="88"/>
      <c r="F5" s="88"/>
      <c r="G5" s="88"/>
      <c r="H5" s="88"/>
      <c r="I5" s="88"/>
      <c r="J5" s="88"/>
    </row>
    <row r="6" spans="1:10" ht="12" customHeight="1" x14ac:dyDescent="0.2">
      <c r="A6" s="3" t="s">
        <v>419</v>
      </c>
    </row>
    <row r="7" spans="1:10" ht="12" customHeight="1" x14ac:dyDescent="0.2">
      <c r="A7" s="2" t="str">
        <f>"Oct "&amp;RIGHT(A6,4)-1</f>
        <v>Oct 2024</v>
      </c>
      <c r="B7" s="11" t="s">
        <v>418</v>
      </c>
      <c r="C7" s="11" t="s">
        <v>418</v>
      </c>
      <c r="D7" s="11" t="s">
        <v>418</v>
      </c>
      <c r="E7" s="11" t="s">
        <v>418</v>
      </c>
      <c r="F7" s="11" t="s">
        <v>418</v>
      </c>
      <c r="G7" s="11" t="s">
        <v>418</v>
      </c>
      <c r="H7" s="11" t="s">
        <v>418</v>
      </c>
      <c r="I7" s="11" t="s">
        <v>418</v>
      </c>
      <c r="J7" s="11" t="s">
        <v>418</v>
      </c>
    </row>
    <row r="8" spans="1:10" ht="12" customHeight="1" x14ac:dyDescent="0.2">
      <c r="A8" s="2" t="str">
        <f>"Nov "&amp;RIGHT(A6,4)-1</f>
        <v>Nov 2024</v>
      </c>
      <c r="B8" s="11" t="s">
        <v>418</v>
      </c>
      <c r="C8" s="11" t="s">
        <v>418</v>
      </c>
      <c r="D8" s="11" t="s">
        <v>418</v>
      </c>
      <c r="E8" s="11" t="s">
        <v>418</v>
      </c>
      <c r="F8" s="11" t="s">
        <v>418</v>
      </c>
      <c r="G8" s="11" t="s">
        <v>418</v>
      </c>
      <c r="H8" s="11" t="s">
        <v>418</v>
      </c>
      <c r="I8" s="11" t="s">
        <v>418</v>
      </c>
      <c r="J8" s="11" t="s">
        <v>418</v>
      </c>
    </row>
    <row r="9" spans="1:10" ht="12" customHeight="1" x14ac:dyDescent="0.2">
      <c r="A9" s="2" t="str">
        <f>"Dec "&amp;RIGHT(A6,4)-1</f>
        <v>Dec 2024</v>
      </c>
      <c r="B9" s="11">
        <v>487</v>
      </c>
      <c r="C9" s="11">
        <v>67446</v>
      </c>
      <c r="D9" s="11">
        <v>593542</v>
      </c>
      <c r="E9" s="11">
        <v>17461</v>
      </c>
      <c r="F9" s="11">
        <v>69459</v>
      </c>
      <c r="G9" s="11">
        <v>4520953</v>
      </c>
      <c r="H9" s="11">
        <v>17948</v>
      </c>
      <c r="I9" s="11">
        <v>136905</v>
      </c>
      <c r="J9" s="11">
        <v>5114495</v>
      </c>
    </row>
    <row r="10" spans="1:10" ht="12" customHeight="1" x14ac:dyDescent="0.2">
      <c r="A10" s="2" t="str">
        <f>"Jan "&amp;RIGHT(A6,4)</f>
        <v>Jan 2025</v>
      </c>
      <c r="B10" s="11" t="s">
        <v>418</v>
      </c>
      <c r="C10" s="11" t="s">
        <v>418</v>
      </c>
      <c r="D10" s="11" t="s">
        <v>418</v>
      </c>
      <c r="E10" s="11" t="s">
        <v>418</v>
      </c>
      <c r="F10" s="11" t="s">
        <v>418</v>
      </c>
      <c r="G10" s="11" t="s">
        <v>418</v>
      </c>
      <c r="H10" s="11" t="s">
        <v>418</v>
      </c>
      <c r="I10" s="11" t="s">
        <v>418</v>
      </c>
      <c r="J10" s="11" t="s">
        <v>418</v>
      </c>
    </row>
    <row r="11" spans="1:10" ht="12" customHeight="1" x14ac:dyDescent="0.2">
      <c r="A11" s="2" t="str">
        <f>"Feb "&amp;RIGHT(A6,4)</f>
        <v>Feb 2025</v>
      </c>
      <c r="B11" s="11" t="s">
        <v>418</v>
      </c>
      <c r="C11" s="11" t="s">
        <v>418</v>
      </c>
      <c r="D11" s="11" t="s">
        <v>418</v>
      </c>
      <c r="E11" s="11" t="s">
        <v>418</v>
      </c>
      <c r="F11" s="11" t="s">
        <v>418</v>
      </c>
      <c r="G11" s="11" t="s">
        <v>418</v>
      </c>
      <c r="H11" s="11" t="s">
        <v>418</v>
      </c>
      <c r="I11" s="11" t="s">
        <v>418</v>
      </c>
      <c r="J11" s="11" t="s">
        <v>418</v>
      </c>
    </row>
    <row r="12" spans="1:10" ht="12" customHeight="1" x14ac:dyDescent="0.2">
      <c r="A12" s="2" t="str">
        <f>"Mar "&amp;RIGHT(A6,4)</f>
        <v>Mar 2025</v>
      </c>
      <c r="B12" s="11">
        <v>483</v>
      </c>
      <c r="C12" s="11">
        <v>67652</v>
      </c>
      <c r="D12" s="11">
        <v>691552</v>
      </c>
      <c r="E12" s="11">
        <v>17559</v>
      </c>
      <c r="F12" s="11">
        <v>71033</v>
      </c>
      <c r="G12" s="11">
        <v>4810866</v>
      </c>
      <c r="H12" s="11">
        <v>18042</v>
      </c>
      <c r="I12" s="11">
        <v>138685</v>
      </c>
      <c r="J12" s="11">
        <v>5502418</v>
      </c>
    </row>
    <row r="13" spans="1:10" ht="12" customHeight="1" x14ac:dyDescent="0.2">
      <c r="A13" s="2" t="str">
        <f>"Apr "&amp;RIGHT(A6,4)</f>
        <v>Apr 2025</v>
      </c>
      <c r="B13" s="11" t="s">
        <v>418</v>
      </c>
      <c r="C13" s="11" t="s">
        <v>418</v>
      </c>
      <c r="D13" s="11" t="s">
        <v>418</v>
      </c>
      <c r="E13" s="11" t="s">
        <v>418</v>
      </c>
      <c r="F13" s="11" t="s">
        <v>418</v>
      </c>
      <c r="G13" s="11" t="s">
        <v>418</v>
      </c>
      <c r="H13" s="11" t="s">
        <v>418</v>
      </c>
      <c r="I13" s="11" t="s">
        <v>418</v>
      </c>
      <c r="J13" s="11" t="s">
        <v>418</v>
      </c>
    </row>
    <row r="14" spans="1:10" ht="12" customHeight="1" x14ac:dyDescent="0.2">
      <c r="A14" s="2" t="str">
        <f>"May "&amp;RIGHT(A6,4)</f>
        <v>May 2025</v>
      </c>
      <c r="B14" s="11" t="s">
        <v>418</v>
      </c>
      <c r="C14" s="11" t="s">
        <v>418</v>
      </c>
      <c r="D14" s="11" t="s">
        <v>418</v>
      </c>
      <c r="E14" s="11" t="s">
        <v>418</v>
      </c>
      <c r="F14" s="11" t="s">
        <v>418</v>
      </c>
      <c r="G14" s="11" t="s">
        <v>418</v>
      </c>
      <c r="H14" s="11" t="s">
        <v>418</v>
      </c>
      <c r="I14" s="11" t="s">
        <v>418</v>
      </c>
      <c r="J14" s="11" t="s">
        <v>418</v>
      </c>
    </row>
    <row r="15" spans="1:10" ht="12" customHeight="1" x14ac:dyDescent="0.2">
      <c r="A15" s="2" t="str">
        <f>"Jun "&amp;RIGHT(A6,4)</f>
        <v>Jun 2025</v>
      </c>
      <c r="B15" s="11">
        <v>479</v>
      </c>
      <c r="C15" s="11">
        <v>69223</v>
      </c>
      <c r="D15" s="11">
        <v>615389</v>
      </c>
      <c r="E15" s="11">
        <v>15441</v>
      </c>
      <c r="F15" s="11">
        <v>47735</v>
      </c>
      <c r="G15" s="11">
        <v>2405418</v>
      </c>
      <c r="H15" s="11">
        <v>15920</v>
      </c>
      <c r="I15" s="11">
        <v>116958</v>
      </c>
      <c r="J15" s="11">
        <v>3020807</v>
      </c>
    </row>
    <row r="16" spans="1:10" ht="12" customHeight="1" x14ac:dyDescent="0.2">
      <c r="A16" s="2" t="str">
        <f>"Jul "&amp;RIGHT(A6,4)</f>
        <v>Jul 2025</v>
      </c>
      <c r="B16" s="11" t="s">
        <v>418</v>
      </c>
      <c r="C16" s="11" t="s">
        <v>418</v>
      </c>
      <c r="D16" s="11" t="s">
        <v>418</v>
      </c>
      <c r="E16" s="11" t="s">
        <v>418</v>
      </c>
      <c r="F16" s="11" t="s">
        <v>418</v>
      </c>
      <c r="G16" s="11" t="s">
        <v>418</v>
      </c>
      <c r="H16" s="11" t="s">
        <v>418</v>
      </c>
      <c r="I16" s="11" t="s">
        <v>418</v>
      </c>
      <c r="J16" s="11" t="s">
        <v>418</v>
      </c>
    </row>
    <row r="17" spans="1:10" ht="12" customHeight="1" x14ac:dyDescent="0.2">
      <c r="A17" s="2" t="str">
        <f>"Aug "&amp;RIGHT(A6,4)</f>
        <v>Aug 2025</v>
      </c>
      <c r="B17" s="11" t="s">
        <v>418</v>
      </c>
      <c r="C17" s="11" t="s">
        <v>418</v>
      </c>
      <c r="D17" s="11" t="s">
        <v>418</v>
      </c>
      <c r="E17" s="11" t="s">
        <v>418</v>
      </c>
      <c r="F17" s="11" t="s">
        <v>418</v>
      </c>
      <c r="G17" s="11" t="s">
        <v>418</v>
      </c>
      <c r="H17" s="11" t="s">
        <v>418</v>
      </c>
      <c r="I17" s="11" t="s">
        <v>418</v>
      </c>
      <c r="J17" s="11" t="s">
        <v>418</v>
      </c>
    </row>
    <row r="18" spans="1:10" ht="12" customHeight="1" x14ac:dyDescent="0.2">
      <c r="A18" s="2" t="str">
        <f>"Sep "&amp;RIGHT(A6,4)</f>
        <v>Sep 2025</v>
      </c>
      <c r="B18" s="11">
        <v>483</v>
      </c>
      <c r="C18" s="11">
        <v>66405</v>
      </c>
      <c r="D18" s="11">
        <v>642713</v>
      </c>
      <c r="E18" s="11">
        <v>17064</v>
      </c>
      <c r="F18" s="11">
        <v>66348</v>
      </c>
      <c r="G18" s="11">
        <v>4497797</v>
      </c>
      <c r="H18" s="11">
        <v>17547</v>
      </c>
      <c r="I18" s="11">
        <v>132753</v>
      </c>
      <c r="J18" s="11">
        <v>5140510</v>
      </c>
    </row>
    <row r="19" spans="1:10" ht="12" customHeight="1" x14ac:dyDescent="0.2">
      <c r="A19" s="12" t="s">
        <v>55</v>
      </c>
      <c r="B19" s="13">
        <v>483</v>
      </c>
      <c r="C19" s="13">
        <v>67681.5</v>
      </c>
      <c r="D19" s="13">
        <v>635799</v>
      </c>
      <c r="E19" s="13">
        <v>16881.25</v>
      </c>
      <c r="F19" s="13">
        <v>63643.75</v>
      </c>
      <c r="G19" s="13">
        <v>4058758.5</v>
      </c>
      <c r="H19" s="13">
        <v>17364.25</v>
      </c>
      <c r="I19" s="13">
        <v>131325.25</v>
      </c>
      <c r="J19" s="13">
        <v>4694557.5</v>
      </c>
    </row>
    <row r="20" spans="1:10" ht="12" customHeight="1" x14ac:dyDescent="0.2">
      <c r="A20" s="14" t="s">
        <v>420</v>
      </c>
      <c r="B20" s="15" t="s">
        <v>418</v>
      </c>
      <c r="C20" s="15" t="s">
        <v>418</v>
      </c>
      <c r="D20" s="15" t="s">
        <v>418</v>
      </c>
      <c r="E20" s="15" t="s">
        <v>418</v>
      </c>
      <c r="F20" s="15" t="s">
        <v>418</v>
      </c>
      <c r="G20" s="15" t="s">
        <v>418</v>
      </c>
      <c r="H20" s="15" t="s">
        <v>418</v>
      </c>
      <c r="I20" s="15" t="s">
        <v>418</v>
      </c>
      <c r="J20" s="15" t="s">
        <v>418</v>
      </c>
    </row>
    <row r="21" spans="1:10" ht="12" customHeight="1" x14ac:dyDescent="0.2">
      <c r="A21" s="3" t="str">
        <f>"FY "&amp;RIGHT(A6,4)+1</f>
        <v>FY 2026</v>
      </c>
    </row>
    <row r="22" spans="1:10" ht="12" customHeight="1" x14ac:dyDescent="0.2">
      <c r="A22" s="2" t="str">
        <f>"Oct "&amp;RIGHT(A6,4)</f>
        <v>Oct 2025</v>
      </c>
      <c r="B22" s="11" t="s">
        <v>418</v>
      </c>
      <c r="C22" s="11" t="s">
        <v>418</v>
      </c>
      <c r="D22" s="11" t="s">
        <v>418</v>
      </c>
      <c r="E22" s="11" t="s">
        <v>418</v>
      </c>
      <c r="F22" s="11" t="s">
        <v>418</v>
      </c>
      <c r="G22" s="11" t="s">
        <v>418</v>
      </c>
      <c r="H22" s="11" t="s">
        <v>418</v>
      </c>
      <c r="I22" s="11" t="s">
        <v>418</v>
      </c>
      <c r="J22" s="11" t="s">
        <v>418</v>
      </c>
    </row>
    <row r="23" spans="1:10"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t="s">
        <v>418</v>
      </c>
      <c r="C34" s="13" t="s">
        <v>418</v>
      </c>
      <c r="D34" s="13" t="s">
        <v>418</v>
      </c>
      <c r="E34" s="13" t="s">
        <v>418</v>
      </c>
      <c r="F34" s="13" t="s">
        <v>418</v>
      </c>
      <c r="G34" s="13" t="s">
        <v>418</v>
      </c>
      <c r="H34" s="13" t="s">
        <v>418</v>
      </c>
      <c r="I34" s="13" t="s">
        <v>418</v>
      </c>
      <c r="J34" s="13" t="s">
        <v>418</v>
      </c>
    </row>
    <row r="35" spans="1:10" ht="12" customHeight="1" x14ac:dyDescent="0.2">
      <c r="A35" s="14" t="str">
        <f>"Total "&amp;MID(A20,7,LEN(A20)-13)&amp;" Months"</f>
        <v>Total 1 Months</v>
      </c>
      <c r="B35" s="15" t="s">
        <v>418</v>
      </c>
      <c r="C35" s="15" t="s">
        <v>418</v>
      </c>
      <c r="D35" s="15" t="s">
        <v>418</v>
      </c>
      <c r="E35" s="15" t="s">
        <v>418</v>
      </c>
      <c r="F35" s="15" t="s">
        <v>418</v>
      </c>
      <c r="G35" s="15" t="s">
        <v>418</v>
      </c>
      <c r="H35" s="15" t="s">
        <v>418</v>
      </c>
      <c r="I35" s="15" t="s">
        <v>418</v>
      </c>
      <c r="J35" s="15" t="s">
        <v>418</v>
      </c>
    </row>
    <row r="36" spans="1:10" ht="12" customHeight="1" x14ac:dyDescent="0.2">
      <c r="A36" s="88"/>
      <c r="B36" s="88"/>
      <c r="C36" s="88"/>
      <c r="D36" s="88"/>
      <c r="E36" s="88"/>
      <c r="F36" s="88"/>
      <c r="G36" s="88"/>
      <c r="H36" s="88"/>
      <c r="I36" s="88"/>
      <c r="J36" s="88"/>
    </row>
    <row r="37" spans="1:10" ht="99.95" customHeight="1" x14ac:dyDescent="0.2">
      <c r="A37" s="90" t="s">
        <v>97</v>
      </c>
      <c r="B37" s="90"/>
      <c r="C37" s="90"/>
      <c r="D37" s="90"/>
      <c r="E37" s="90"/>
      <c r="F37" s="90"/>
      <c r="G37" s="90"/>
      <c r="H37" s="90"/>
      <c r="I37" s="90"/>
      <c r="J37" s="90"/>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95" t="s">
        <v>442</v>
      </c>
      <c r="B1" s="95"/>
      <c r="C1" s="95"/>
      <c r="D1" s="95"/>
      <c r="E1" s="95"/>
      <c r="F1" s="95"/>
      <c r="G1" s="95"/>
      <c r="H1" s="95"/>
      <c r="I1" s="95"/>
      <c r="J1" s="142">
        <v>46045</v>
      </c>
    </row>
    <row r="2" spans="1:10" ht="12" customHeight="1" x14ac:dyDescent="0.2">
      <c r="A2" s="97" t="s">
        <v>205</v>
      </c>
      <c r="B2" s="97"/>
      <c r="C2" s="97"/>
      <c r="D2" s="97"/>
      <c r="E2" s="97"/>
      <c r="F2" s="97"/>
      <c r="G2" s="97"/>
      <c r="H2" s="97"/>
      <c r="I2" s="97"/>
      <c r="J2" s="1"/>
    </row>
    <row r="3" spans="1:10" ht="24" customHeight="1" x14ac:dyDescent="0.2">
      <c r="A3" s="99" t="s">
        <v>50</v>
      </c>
      <c r="B3" s="94" t="s">
        <v>204</v>
      </c>
      <c r="C3" s="94"/>
      <c r="D3" s="92"/>
      <c r="E3" s="94" t="s">
        <v>206</v>
      </c>
      <c r="F3" s="94"/>
      <c r="G3" s="92"/>
      <c r="H3" s="94" t="s">
        <v>207</v>
      </c>
      <c r="I3" s="94"/>
      <c r="J3" s="94"/>
    </row>
    <row r="4" spans="1:10" ht="24" customHeight="1" x14ac:dyDescent="0.2">
      <c r="A4" s="100"/>
      <c r="B4" s="10" t="s">
        <v>96</v>
      </c>
      <c r="C4" s="10" t="s">
        <v>94</v>
      </c>
      <c r="D4" s="10" t="s">
        <v>95</v>
      </c>
      <c r="E4" s="10" t="s">
        <v>96</v>
      </c>
      <c r="F4" s="10" t="s">
        <v>94</v>
      </c>
      <c r="G4" s="10" t="s">
        <v>95</v>
      </c>
      <c r="H4" s="10" t="s">
        <v>96</v>
      </c>
      <c r="I4" s="10" t="s">
        <v>94</v>
      </c>
      <c r="J4" s="9" t="s">
        <v>95</v>
      </c>
    </row>
    <row r="5" spans="1:10" ht="12" customHeight="1" x14ac:dyDescent="0.2">
      <c r="A5" s="1"/>
      <c r="B5" s="88" t="str">
        <f>REPT("-",101)&amp;" Number "&amp;REPT("-",101)</f>
        <v>----------------------------------------------------------------------------------------------------- Number -----------------------------------------------------------------------------------------------------</v>
      </c>
      <c r="C5" s="88"/>
      <c r="D5" s="88"/>
      <c r="E5" s="88"/>
      <c r="F5" s="88"/>
      <c r="G5" s="88"/>
      <c r="H5" s="88"/>
      <c r="I5" s="88"/>
      <c r="J5" s="88"/>
    </row>
    <row r="6" spans="1:10" ht="12" customHeight="1" x14ac:dyDescent="0.2">
      <c r="A6" s="3" t="s">
        <v>419</v>
      </c>
    </row>
    <row r="7" spans="1:10" ht="12" customHeight="1" x14ac:dyDescent="0.2">
      <c r="A7" s="2" t="str">
        <f>"Oct "&amp;RIGHT(A6,4)-1</f>
        <v>Oct 2024</v>
      </c>
      <c r="B7" s="11">
        <v>7433</v>
      </c>
      <c r="C7" s="11">
        <v>15816</v>
      </c>
      <c r="D7" s="11">
        <v>784765</v>
      </c>
      <c r="E7" s="11">
        <v>976</v>
      </c>
      <c r="F7" s="11">
        <v>2174</v>
      </c>
      <c r="G7" s="11">
        <v>76740</v>
      </c>
      <c r="H7" s="11">
        <v>1644</v>
      </c>
      <c r="I7" s="11">
        <v>9848</v>
      </c>
      <c r="J7" s="11">
        <v>316633</v>
      </c>
    </row>
    <row r="8" spans="1:10" ht="12" customHeight="1" x14ac:dyDescent="0.2">
      <c r="A8" s="2" t="str">
        <f>"Nov "&amp;RIGHT(A6,4)-1</f>
        <v>Nov 2024</v>
      </c>
      <c r="B8" s="11" t="s">
        <v>418</v>
      </c>
      <c r="C8" s="11" t="s">
        <v>418</v>
      </c>
      <c r="D8" s="11" t="s">
        <v>418</v>
      </c>
      <c r="E8" s="11" t="s">
        <v>418</v>
      </c>
      <c r="F8" s="11" t="s">
        <v>418</v>
      </c>
      <c r="G8" s="11" t="s">
        <v>418</v>
      </c>
      <c r="H8" s="11" t="s">
        <v>418</v>
      </c>
      <c r="I8" s="11" t="s">
        <v>418</v>
      </c>
      <c r="J8" s="11" t="s">
        <v>418</v>
      </c>
    </row>
    <row r="9" spans="1:10" ht="12" customHeight="1" x14ac:dyDescent="0.2">
      <c r="A9" s="2" t="str">
        <f>"Dec "&amp;RIGHT(A6,4)-1</f>
        <v>Dec 2024</v>
      </c>
      <c r="B9" s="11" t="s">
        <v>418</v>
      </c>
      <c r="C9" s="11" t="s">
        <v>418</v>
      </c>
      <c r="D9" s="11" t="s">
        <v>418</v>
      </c>
      <c r="E9" s="11" t="s">
        <v>418</v>
      </c>
      <c r="F9" s="11" t="s">
        <v>418</v>
      </c>
      <c r="G9" s="11" t="s">
        <v>418</v>
      </c>
      <c r="H9" s="11" t="s">
        <v>418</v>
      </c>
      <c r="I9" s="11" t="s">
        <v>418</v>
      </c>
      <c r="J9" s="11" t="s">
        <v>418</v>
      </c>
    </row>
    <row r="10" spans="1:10" ht="12" customHeight="1" x14ac:dyDescent="0.2">
      <c r="A10" s="2" t="str">
        <f>"Jan "&amp;RIGHT(A6,4)</f>
        <v>Jan 2025</v>
      </c>
      <c r="B10" s="11" t="s">
        <v>418</v>
      </c>
      <c r="C10" s="11" t="s">
        <v>418</v>
      </c>
      <c r="D10" s="11" t="s">
        <v>418</v>
      </c>
      <c r="E10" s="11" t="s">
        <v>418</v>
      </c>
      <c r="F10" s="11" t="s">
        <v>418</v>
      </c>
      <c r="G10" s="11" t="s">
        <v>418</v>
      </c>
      <c r="H10" s="11" t="s">
        <v>418</v>
      </c>
      <c r="I10" s="11" t="s">
        <v>418</v>
      </c>
      <c r="J10" s="11" t="s">
        <v>418</v>
      </c>
    </row>
    <row r="11" spans="1:10" ht="12" customHeight="1" x14ac:dyDescent="0.2">
      <c r="A11" s="2" t="str">
        <f>"Feb "&amp;RIGHT(A6,4)</f>
        <v>Feb 2025</v>
      </c>
      <c r="B11" s="11" t="s">
        <v>418</v>
      </c>
      <c r="C11" s="11" t="s">
        <v>418</v>
      </c>
      <c r="D11" s="11" t="s">
        <v>418</v>
      </c>
      <c r="E11" s="11" t="s">
        <v>418</v>
      </c>
      <c r="F11" s="11" t="s">
        <v>418</v>
      </c>
      <c r="G11" s="11" t="s">
        <v>418</v>
      </c>
      <c r="H11" s="11" t="s">
        <v>418</v>
      </c>
      <c r="I11" s="11" t="s">
        <v>418</v>
      </c>
      <c r="J11" s="11" t="s">
        <v>418</v>
      </c>
    </row>
    <row r="12" spans="1:10" ht="12" customHeight="1" x14ac:dyDescent="0.2">
      <c r="A12" s="2" t="str">
        <f>"Mar "&amp;RIGHT(A6,4)</f>
        <v>Mar 2025</v>
      </c>
      <c r="B12" s="11">
        <v>7646</v>
      </c>
      <c r="C12" s="11">
        <v>16328</v>
      </c>
      <c r="D12" s="11">
        <v>829806</v>
      </c>
      <c r="E12" s="11">
        <v>807</v>
      </c>
      <c r="F12" s="11">
        <v>2017</v>
      </c>
      <c r="G12" s="11">
        <v>64458</v>
      </c>
      <c r="H12" s="11">
        <v>1695</v>
      </c>
      <c r="I12" s="11">
        <v>10083</v>
      </c>
      <c r="J12" s="11">
        <v>330664</v>
      </c>
    </row>
    <row r="13" spans="1:10" ht="12" customHeight="1" x14ac:dyDescent="0.2">
      <c r="A13" s="2" t="str">
        <f>"Apr "&amp;RIGHT(A6,4)</f>
        <v>Apr 2025</v>
      </c>
      <c r="B13" s="11" t="s">
        <v>418</v>
      </c>
      <c r="C13" s="11" t="s">
        <v>418</v>
      </c>
      <c r="D13" s="11" t="s">
        <v>418</v>
      </c>
      <c r="E13" s="11" t="s">
        <v>418</v>
      </c>
      <c r="F13" s="11" t="s">
        <v>418</v>
      </c>
      <c r="G13" s="11" t="s">
        <v>418</v>
      </c>
      <c r="H13" s="11" t="s">
        <v>418</v>
      </c>
      <c r="I13" s="11" t="s">
        <v>418</v>
      </c>
      <c r="J13" s="11" t="s">
        <v>418</v>
      </c>
    </row>
    <row r="14" spans="1:10" ht="12" customHeight="1" x14ac:dyDescent="0.2">
      <c r="A14" s="2" t="str">
        <f>"May "&amp;RIGHT(A6,4)</f>
        <v>May 2025</v>
      </c>
      <c r="B14" s="11" t="s">
        <v>418</v>
      </c>
      <c r="C14" s="11" t="s">
        <v>418</v>
      </c>
      <c r="D14" s="11" t="s">
        <v>418</v>
      </c>
      <c r="E14" s="11" t="s">
        <v>418</v>
      </c>
      <c r="F14" s="11" t="s">
        <v>418</v>
      </c>
      <c r="G14" s="11" t="s">
        <v>418</v>
      </c>
      <c r="H14" s="11" t="s">
        <v>418</v>
      </c>
      <c r="I14" s="11" t="s">
        <v>418</v>
      </c>
      <c r="J14" s="11" t="s">
        <v>418</v>
      </c>
    </row>
    <row r="15" spans="1:10" ht="12" customHeight="1" x14ac:dyDescent="0.2">
      <c r="A15" s="2" t="str">
        <f>"Jun "&amp;RIGHT(A6,4)</f>
        <v>Jun 2025</v>
      </c>
      <c r="B15" s="11" t="s">
        <v>418</v>
      </c>
      <c r="C15" s="11" t="s">
        <v>418</v>
      </c>
      <c r="D15" s="11" t="s">
        <v>418</v>
      </c>
      <c r="E15" s="11" t="s">
        <v>418</v>
      </c>
      <c r="F15" s="11" t="s">
        <v>418</v>
      </c>
      <c r="G15" s="11" t="s">
        <v>418</v>
      </c>
      <c r="H15" s="11" t="s">
        <v>418</v>
      </c>
      <c r="I15" s="11" t="s">
        <v>418</v>
      </c>
      <c r="J15" s="11" t="s">
        <v>418</v>
      </c>
    </row>
    <row r="16" spans="1:10" ht="12" customHeight="1" x14ac:dyDescent="0.2">
      <c r="A16" s="2" t="str">
        <f>"Jul "&amp;RIGHT(A6,4)</f>
        <v>Jul 2025</v>
      </c>
      <c r="B16" s="11" t="s">
        <v>418</v>
      </c>
      <c r="C16" s="11" t="s">
        <v>418</v>
      </c>
      <c r="D16" s="11" t="s">
        <v>418</v>
      </c>
      <c r="E16" s="11" t="s">
        <v>418</v>
      </c>
      <c r="F16" s="11" t="s">
        <v>418</v>
      </c>
      <c r="G16" s="11" t="s">
        <v>418</v>
      </c>
      <c r="H16" s="11" t="s">
        <v>418</v>
      </c>
      <c r="I16" s="11" t="s">
        <v>418</v>
      </c>
      <c r="J16" s="11" t="s">
        <v>418</v>
      </c>
    </row>
    <row r="17" spans="1:10" ht="12" customHeight="1" x14ac:dyDescent="0.2">
      <c r="A17" s="2" t="str">
        <f>"Aug "&amp;RIGHT(A6,4)</f>
        <v>Aug 2025</v>
      </c>
      <c r="B17" s="11" t="s">
        <v>418</v>
      </c>
      <c r="C17" s="11" t="s">
        <v>418</v>
      </c>
      <c r="D17" s="11" t="s">
        <v>418</v>
      </c>
      <c r="E17" s="11" t="s">
        <v>418</v>
      </c>
      <c r="F17" s="11" t="s">
        <v>418</v>
      </c>
      <c r="G17" s="11" t="s">
        <v>418</v>
      </c>
      <c r="H17" s="11" t="s">
        <v>418</v>
      </c>
      <c r="I17" s="11" t="s">
        <v>418</v>
      </c>
      <c r="J17" s="11" t="s">
        <v>418</v>
      </c>
    </row>
    <row r="18" spans="1:10" ht="12" customHeight="1" x14ac:dyDescent="0.2">
      <c r="A18" s="2" t="str">
        <f>"Sep "&amp;RIGHT(A6,4)</f>
        <v>Sep 2025</v>
      </c>
      <c r="B18" s="11" t="s">
        <v>418</v>
      </c>
      <c r="C18" s="11" t="s">
        <v>418</v>
      </c>
      <c r="D18" s="11" t="s">
        <v>418</v>
      </c>
      <c r="E18" s="11" t="s">
        <v>418</v>
      </c>
      <c r="F18" s="11" t="s">
        <v>418</v>
      </c>
      <c r="G18" s="11" t="s">
        <v>418</v>
      </c>
      <c r="H18" s="11" t="s">
        <v>418</v>
      </c>
      <c r="I18" s="11" t="s">
        <v>418</v>
      </c>
      <c r="J18" s="11" t="s">
        <v>418</v>
      </c>
    </row>
    <row r="19" spans="1:10" ht="12" customHeight="1" x14ac:dyDescent="0.2">
      <c r="A19" s="12" t="s">
        <v>55</v>
      </c>
      <c r="B19" s="13">
        <v>7539.5</v>
      </c>
      <c r="C19" s="13">
        <v>16072</v>
      </c>
      <c r="D19" s="13">
        <v>807285.5</v>
      </c>
      <c r="E19" s="13">
        <v>891.5</v>
      </c>
      <c r="F19" s="13">
        <v>2095.5</v>
      </c>
      <c r="G19" s="13">
        <v>70599</v>
      </c>
      <c r="H19" s="13">
        <v>1669.5</v>
      </c>
      <c r="I19" s="13">
        <v>9965.5</v>
      </c>
      <c r="J19" s="13">
        <v>323648.5</v>
      </c>
    </row>
    <row r="20" spans="1:10" ht="12" customHeight="1" x14ac:dyDescent="0.2">
      <c r="A20" s="14" t="s">
        <v>420</v>
      </c>
      <c r="B20" s="15">
        <v>7433</v>
      </c>
      <c r="C20" s="15">
        <v>15816</v>
      </c>
      <c r="D20" s="15">
        <v>784765</v>
      </c>
      <c r="E20" s="15">
        <v>976</v>
      </c>
      <c r="F20" s="15">
        <v>2174</v>
      </c>
      <c r="G20" s="15">
        <v>76740</v>
      </c>
      <c r="H20" s="15">
        <v>1644</v>
      </c>
      <c r="I20" s="15">
        <v>9848</v>
      </c>
      <c r="J20" s="15">
        <v>316633</v>
      </c>
    </row>
    <row r="21" spans="1:10" ht="12" customHeight="1" x14ac:dyDescent="0.2">
      <c r="A21" s="3" t="str">
        <f>"FY "&amp;RIGHT(A6,4)+1</f>
        <v>FY 2026</v>
      </c>
    </row>
    <row r="22" spans="1:10" ht="12" customHeight="1" x14ac:dyDescent="0.2">
      <c r="A22" s="2" t="str">
        <f>"Oct "&amp;RIGHT(A6,4)</f>
        <v>Oct 2025</v>
      </c>
      <c r="B22" s="11">
        <v>6608</v>
      </c>
      <c r="C22" s="11">
        <v>13808</v>
      </c>
      <c r="D22" s="11">
        <v>658155</v>
      </c>
      <c r="E22" s="11">
        <v>740</v>
      </c>
      <c r="F22" s="11">
        <v>1604</v>
      </c>
      <c r="G22" s="11">
        <v>53486</v>
      </c>
      <c r="H22" s="11">
        <v>1434</v>
      </c>
      <c r="I22" s="11">
        <v>8353</v>
      </c>
      <c r="J22" s="11">
        <v>267049</v>
      </c>
    </row>
    <row r="23" spans="1:10"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6608</v>
      </c>
      <c r="C34" s="13">
        <v>13808</v>
      </c>
      <c r="D34" s="13">
        <v>658155</v>
      </c>
      <c r="E34" s="13">
        <v>740</v>
      </c>
      <c r="F34" s="13">
        <v>1604</v>
      </c>
      <c r="G34" s="13">
        <v>53486</v>
      </c>
      <c r="H34" s="13">
        <v>1434</v>
      </c>
      <c r="I34" s="13">
        <v>8353</v>
      </c>
      <c r="J34" s="13">
        <v>267049</v>
      </c>
    </row>
    <row r="35" spans="1:10" ht="12" customHeight="1" x14ac:dyDescent="0.2">
      <c r="A35" s="14" t="str">
        <f>"Total "&amp;MID(A20,7,LEN(A20)-13)&amp;" Months"</f>
        <v>Total 1 Months</v>
      </c>
      <c r="B35" s="15">
        <v>6608</v>
      </c>
      <c r="C35" s="15">
        <v>13808</v>
      </c>
      <c r="D35" s="15">
        <v>658155</v>
      </c>
      <c r="E35" s="15">
        <v>740</v>
      </c>
      <c r="F35" s="15">
        <v>1604</v>
      </c>
      <c r="G35" s="15">
        <v>53486</v>
      </c>
      <c r="H35" s="15">
        <v>1434</v>
      </c>
      <c r="I35" s="15">
        <v>8353</v>
      </c>
      <c r="J35" s="15">
        <v>267049</v>
      </c>
    </row>
    <row r="36" spans="1:10" ht="12" customHeight="1" x14ac:dyDescent="0.2">
      <c r="A36" s="88"/>
      <c r="B36" s="88"/>
      <c r="C36" s="88"/>
      <c r="D36" s="88"/>
      <c r="E36" s="88"/>
      <c r="F36" s="88"/>
      <c r="G36" s="88"/>
      <c r="H36" s="88"/>
      <c r="I36" s="88"/>
      <c r="J36" s="88"/>
    </row>
    <row r="37" spans="1:10" ht="69.95" customHeight="1" x14ac:dyDescent="0.2">
      <c r="A37" s="90" t="s">
        <v>98</v>
      </c>
      <c r="B37" s="90"/>
      <c r="C37" s="90"/>
      <c r="D37" s="90"/>
      <c r="E37" s="90"/>
      <c r="F37" s="90"/>
      <c r="G37" s="90"/>
      <c r="H37" s="90"/>
      <c r="I37" s="90"/>
      <c r="J37" s="90"/>
    </row>
  </sheetData>
  <mergeCells count="9">
    <mergeCell ref="B5:J5"/>
    <mergeCell ref="A36:J36"/>
    <mergeCell ref="A37:J37"/>
    <mergeCell ref="A1:I1"/>
    <mergeCell ref="A2:I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95" t="s">
        <v>442</v>
      </c>
      <c r="B1" s="95"/>
      <c r="C1" s="95"/>
      <c r="D1" s="95"/>
      <c r="E1" s="95"/>
      <c r="F1" s="95"/>
      <c r="G1" s="95"/>
      <c r="H1" s="95"/>
      <c r="I1" s="95"/>
      <c r="J1" s="95"/>
      <c r="K1" s="142">
        <v>46045</v>
      </c>
    </row>
    <row r="2" spans="1:11" ht="12" customHeight="1" x14ac:dyDescent="0.2">
      <c r="A2" s="97" t="s">
        <v>99</v>
      </c>
      <c r="B2" s="97"/>
      <c r="C2" s="97"/>
      <c r="D2" s="97"/>
      <c r="E2" s="97"/>
      <c r="F2" s="97"/>
      <c r="G2" s="97"/>
      <c r="H2" s="97"/>
      <c r="I2" s="97"/>
      <c r="J2" s="97"/>
      <c r="K2" s="1"/>
    </row>
    <row r="3" spans="1:11" ht="24" customHeight="1" x14ac:dyDescent="0.2">
      <c r="A3" s="99" t="s">
        <v>50</v>
      </c>
      <c r="B3" s="94" t="s">
        <v>100</v>
      </c>
      <c r="C3" s="94"/>
      <c r="D3" s="94"/>
      <c r="E3" s="94"/>
      <c r="F3" s="92"/>
      <c r="G3" s="94" t="s">
        <v>101</v>
      </c>
      <c r="H3" s="94"/>
      <c r="I3" s="94"/>
      <c r="J3" s="94"/>
      <c r="K3" s="94"/>
    </row>
    <row r="4" spans="1:11" ht="24" customHeight="1" x14ac:dyDescent="0.2">
      <c r="A4" s="100"/>
      <c r="B4" s="10" t="s">
        <v>102</v>
      </c>
      <c r="C4" s="10" t="s">
        <v>103</v>
      </c>
      <c r="D4" s="10" t="s">
        <v>104</v>
      </c>
      <c r="E4" s="10" t="s">
        <v>105</v>
      </c>
      <c r="F4" s="10" t="s">
        <v>55</v>
      </c>
      <c r="G4" s="10" t="s">
        <v>102</v>
      </c>
      <c r="H4" s="10" t="s">
        <v>103</v>
      </c>
      <c r="I4" s="10" t="s">
        <v>104</v>
      </c>
      <c r="J4" s="10" t="s">
        <v>105</v>
      </c>
      <c r="K4" s="9" t="s">
        <v>55</v>
      </c>
    </row>
    <row r="5" spans="1:11" ht="12" customHeight="1" x14ac:dyDescent="0.2">
      <c r="A5" s="1"/>
      <c r="B5" s="88" t="str">
        <f>REPT("-",112)&amp;" Number "&amp;REPT("-",112)</f>
        <v>---------------------------------------------------------------------------------------------------------------- Number ----------------------------------------------------------------------------------------------------------------</v>
      </c>
      <c r="C5" s="88"/>
      <c r="D5" s="88"/>
      <c r="E5" s="88"/>
      <c r="F5" s="88"/>
      <c r="G5" s="88"/>
      <c r="H5" s="88"/>
      <c r="I5" s="88"/>
      <c r="J5" s="88"/>
      <c r="K5" s="88"/>
    </row>
    <row r="6" spans="1:11" ht="12" customHeight="1" x14ac:dyDescent="0.2">
      <c r="A6" s="3" t="s">
        <v>419</v>
      </c>
    </row>
    <row r="7" spans="1:11" ht="12" customHeight="1" x14ac:dyDescent="0.2">
      <c r="A7" s="2" t="str">
        <f>"Oct "&amp;RIGHT(A6,4)-1</f>
        <v>Oct 2024</v>
      </c>
      <c r="B7" s="11">
        <v>6502140</v>
      </c>
      <c r="C7" s="11">
        <v>7325446</v>
      </c>
      <c r="D7" s="11">
        <v>3869144</v>
      </c>
      <c r="E7" s="11">
        <v>10241928</v>
      </c>
      <c r="F7" s="11">
        <v>27938658</v>
      </c>
      <c r="G7" s="11">
        <v>27348424</v>
      </c>
      <c r="H7" s="11">
        <v>30851968</v>
      </c>
      <c r="I7" s="11">
        <v>28818156</v>
      </c>
      <c r="J7" s="11">
        <v>41627181</v>
      </c>
      <c r="K7" s="11">
        <v>128645729</v>
      </c>
    </row>
    <row r="8" spans="1:11" ht="12" customHeight="1" x14ac:dyDescent="0.2">
      <c r="A8" s="2" t="str">
        <f>"Nov "&amp;RIGHT(A6,4)-1</f>
        <v>Nov 2024</v>
      </c>
      <c r="B8" s="11">
        <v>5430380</v>
      </c>
      <c r="C8" s="11">
        <v>6305390</v>
      </c>
      <c r="D8" s="11">
        <v>3228694</v>
      </c>
      <c r="E8" s="11">
        <v>8595853</v>
      </c>
      <c r="F8" s="11">
        <v>23560317</v>
      </c>
      <c r="G8" s="11">
        <v>22888021</v>
      </c>
      <c r="H8" s="11">
        <v>25919893</v>
      </c>
      <c r="I8" s="11">
        <v>21938904</v>
      </c>
      <c r="J8" s="11">
        <v>34549126</v>
      </c>
      <c r="K8" s="11">
        <v>105295944</v>
      </c>
    </row>
    <row r="9" spans="1:11" ht="12" customHeight="1" x14ac:dyDescent="0.2">
      <c r="A9" s="2" t="str">
        <f>"Dec "&amp;RIGHT(A6,4)-1</f>
        <v>Dec 2024</v>
      </c>
      <c r="B9" s="11">
        <v>5241627</v>
      </c>
      <c r="C9" s="11">
        <v>6278593</v>
      </c>
      <c r="D9" s="11">
        <v>3270719</v>
      </c>
      <c r="E9" s="11">
        <v>8455529</v>
      </c>
      <c r="F9" s="11">
        <v>23246468</v>
      </c>
      <c r="G9" s="11">
        <v>21680944</v>
      </c>
      <c r="H9" s="11">
        <v>24949610</v>
      </c>
      <c r="I9" s="11">
        <v>20337853</v>
      </c>
      <c r="J9" s="11">
        <v>33073421</v>
      </c>
      <c r="K9" s="11">
        <v>100041828</v>
      </c>
    </row>
    <row r="10" spans="1:11" ht="12" customHeight="1" x14ac:dyDescent="0.2">
      <c r="A10" s="2" t="str">
        <f>"Jan "&amp;RIGHT(A6,4)</f>
        <v>Jan 2025</v>
      </c>
      <c r="B10" s="11">
        <v>6013630</v>
      </c>
      <c r="C10" s="11">
        <v>7049887</v>
      </c>
      <c r="D10" s="11">
        <v>3552682</v>
      </c>
      <c r="E10" s="11">
        <v>9541219</v>
      </c>
      <c r="F10" s="11">
        <v>26157418</v>
      </c>
      <c r="G10" s="11">
        <v>24376563</v>
      </c>
      <c r="H10" s="11">
        <v>28139958</v>
      </c>
      <c r="I10" s="11">
        <v>23910196</v>
      </c>
      <c r="J10" s="11">
        <v>37469718</v>
      </c>
      <c r="K10" s="11">
        <v>113896435</v>
      </c>
    </row>
    <row r="11" spans="1:11" ht="12" customHeight="1" x14ac:dyDescent="0.2">
      <c r="A11" s="2" t="str">
        <f>"Feb "&amp;RIGHT(A6,4)</f>
        <v>Feb 2025</v>
      </c>
      <c r="B11" s="11">
        <v>5653454</v>
      </c>
      <c r="C11" s="11">
        <v>6537239</v>
      </c>
      <c r="D11" s="11">
        <v>3352197</v>
      </c>
      <c r="E11" s="11">
        <v>8922159</v>
      </c>
      <c r="F11" s="11">
        <v>24465049</v>
      </c>
      <c r="G11" s="11">
        <v>24197325</v>
      </c>
      <c r="H11" s="11">
        <v>27684570</v>
      </c>
      <c r="I11" s="11">
        <v>25163948</v>
      </c>
      <c r="J11" s="11">
        <v>37288069</v>
      </c>
      <c r="K11" s="11">
        <v>114333912</v>
      </c>
    </row>
    <row r="12" spans="1:11" ht="12" customHeight="1" x14ac:dyDescent="0.2">
      <c r="A12" s="2" t="str">
        <f>"Mar "&amp;RIGHT(A6,4)</f>
        <v>Mar 2025</v>
      </c>
      <c r="B12" s="11">
        <v>6135850</v>
      </c>
      <c r="C12" s="11">
        <v>7214067</v>
      </c>
      <c r="D12" s="11">
        <v>3631156</v>
      </c>
      <c r="E12" s="11">
        <v>9725641</v>
      </c>
      <c r="F12" s="11">
        <v>26706714</v>
      </c>
      <c r="G12" s="11">
        <v>26816376</v>
      </c>
      <c r="H12" s="11">
        <v>31197542</v>
      </c>
      <c r="I12" s="11">
        <v>25791946</v>
      </c>
      <c r="J12" s="11">
        <v>41130845</v>
      </c>
      <c r="K12" s="11">
        <v>124936709</v>
      </c>
    </row>
    <row r="13" spans="1:11" ht="12" customHeight="1" x14ac:dyDescent="0.2">
      <c r="A13" s="2" t="str">
        <f>"Apr "&amp;RIGHT(A6,4)</f>
        <v>Apr 2025</v>
      </c>
      <c r="B13" s="11">
        <v>6409570</v>
      </c>
      <c r="C13" s="11">
        <v>7587098</v>
      </c>
      <c r="D13" s="11">
        <v>3748275</v>
      </c>
      <c r="E13" s="11">
        <v>10158046</v>
      </c>
      <c r="F13" s="11">
        <v>27902989</v>
      </c>
      <c r="G13" s="11">
        <v>28295501</v>
      </c>
      <c r="H13" s="11">
        <v>32519968</v>
      </c>
      <c r="I13" s="11">
        <v>26761562</v>
      </c>
      <c r="J13" s="11">
        <v>43094403</v>
      </c>
      <c r="K13" s="11">
        <v>130671434</v>
      </c>
    </row>
    <row r="14" spans="1:11" ht="12" customHeight="1" x14ac:dyDescent="0.2">
      <c r="A14" s="2" t="str">
        <f>"May "&amp;RIGHT(A6,4)</f>
        <v>May 2025</v>
      </c>
      <c r="B14" s="11">
        <v>6333194</v>
      </c>
      <c r="C14" s="11">
        <v>7440368</v>
      </c>
      <c r="D14" s="11">
        <v>3692684</v>
      </c>
      <c r="E14" s="11">
        <v>9969366</v>
      </c>
      <c r="F14" s="11">
        <v>27435612</v>
      </c>
      <c r="G14" s="11">
        <v>27733865</v>
      </c>
      <c r="H14" s="11">
        <v>31886403</v>
      </c>
      <c r="I14" s="11">
        <v>23683273</v>
      </c>
      <c r="J14" s="11">
        <v>41267213</v>
      </c>
      <c r="K14" s="11">
        <v>124570754</v>
      </c>
    </row>
    <row r="15" spans="1:11" ht="12" customHeight="1" x14ac:dyDescent="0.2">
      <c r="A15" s="2" t="str">
        <f>"Jun "&amp;RIGHT(A6,4)</f>
        <v>Jun 2025</v>
      </c>
      <c r="B15" s="11">
        <v>6097626</v>
      </c>
      <c r="C15" s="11">
        <v>8478946</v>
      </c>
      <c r="D15" s="11">
        <v>3517733</v>
      </c>
      <c r="E15" s="11">
        <v>9917712</v>
      </c>
      <c r="F15" s="11">
        <v>28012017</v>
      </c>
      <c r="G15" s="11">
        <v>23223989</v>
      </c>
      <c r="H15" s="11">
        <v>29423038</v>
      </c>
      <c r="I15" s="11">
        <v>5807726</v>
      </c>
      <c r="J15" s="11">
        <v>31012421</v>
      </c>
      <c r="K15" s="11">
        <v>89467174</v>
      </c>
    </row>
    <row r="16" spans="1:11" ht="12" customHeight="1" x14ac:dyDescent="0.2">
      <c r="A16" s="2" t="str">
        <f>"Jul "&amp;RIGHT(A6,4)</f>
        <v>Jul 2025</v>
      </c>
      <c r="B16" s="11">
        <v>5990542</v>
      </c>
      <c r="C16" s="11">
        <v>9036469</v>
      </c>
      <c r="D16" s="11">
        <v>3580730</v>
      </c>
      <c r="E16" s="11">
        <v>9979152</v>
      </c>
      <c r="F16" s="11">
        <v>28586893</v>
      </c>
      <c r="G16" s="11">
        <v>23141746</v>
      </c>
      <c r="H16" s="11">
        <v>29746536</v>
      </c>
      <c r="I16" s="11">
        <v>3016894</v>
      </c>
      <c r="J16" s="11">
        <v>30149079</v>
      </c>
      <c r="K16" s="11">
        <v>86054255</v>
      </c>
    </row>
    <row r="17" spans="1:11" ht="12" customHeight="1" x14ac:dyDescent="0.2">
      <c r="A17" s="2" t="str">
        <f>"Aug "&amp;RIGHT(A6,4)</f>
        <v>Aug 2025</v>
      </c>
      <c r="B17" s="11">
        <v>5801774</v>
      </c>
      <c r="C17" s="11">
        <v>7655974</v>
      </c>
      <c r="D17" s="11">
        <v>3466094</v>
      </c>
      <c r="E17" s="11">
        <v>9332231</v>
      </c>
      <c r="F17" s="11">
        <v>26256073</v>
      </c>
      <c r="G17" s="11">
        <v>22033673</v>
      </c>
      <c r="H17" s="11">
        <v>25955619</v>
      </c>
      <c r="I17" s="11">
        <v>13814881</v>
      </c>
      <c r="J17" s="11">
        <v>31389801</v>
      </c>
      <c r="K17" s="11">
        <v>93193974</v>
      </c>
    </row>
    <row r="18" spans="1:11" ht="12" customHeight="1" x14ac:dyDescent="0.2">
      <c r="A18" s="2" t="str">
        <f>"Sep "&amp;RIGHT(A6,4)</f>
        <v>Sep 2025</v>
      </c>
      <c r="B18" s="11">
        <v>5838693</v>
      </c>
      <c r="C18" s="11">
        <v>6480673</v>
      </c>
      <c r="D18" s="11">
        <v>3573048</v>
      </c>
      <c r="E18" s="11">
        <v>9225971</v>
      </c>
      <c r="F18" s="11">
        <v>25118385</v>
      </c>
      <c r="G18" s="11">
        <v>25995464</v>
      </c>
      <c r="H18" s="11">
        <v>28624635</v>
      </c>
      <c r="I18" s="11">
        <v>26911942</v>
      </c>
      <c r="J18" s="11">
        <v>39388609</v>
      </c>
      <c r="K18" s="11">
        <v>120920650</v>
      </c>
    </row>
    <row r="19" spans="1:11" ht="12" customHeight="1" x14ac:dyDescent="0.2">
      <c r="A19" s="12" t="s">
        <v>55</v>
      </c>
      <c r="B19" s="13">
        <v>71448480</v>
      </c>
      <c r="C19" s="13">
        <v>87390150</v>
      </c>
      <c r="D19" s="13">
        <v>42483156</v>
      </c>
      <c r="E19" s="13">
        <v>114064807</v>
      </c>
      <c r="F19" s="13">
        <v>315386593</v>
      </c>
      <c r="G19" s="13">
        <v>297731891</v>
      </c>
      <c r="H19" s="13">
        <v>346899740</v>
      </c>
      <c r="I19" s="13">
        <v>245957281</v>
      </c>
      <c r="J19" s="13">
        <v>441439886</v>
      </c>
      <c r="K19" s="13">
        <v>1332028798</v>
      </c>
    </row>
    <row r="20" spans="1:11" ht="12" customHeight="1" x14ac:dyDescent="0.2">
      <c r="A20" s="14" t="s">
        <v>420</v>
      </c>
      <c r="B20" s="15">
        <v>6502140</v>
      </c>
      <c r="C20" s="15">
        <v>7325446</v>
      </c>
      <c r="D20" s="15">
        <v>3869144</v>
      </c>
      <c r="E20" s="15">
        <v>10241928</v>
      </c>
      <c r="F20" s="15">
        <v>27938658</v>
      </c>
      <c r="G20" s="15">
        <v>27348424</v>
      </c>
      <c r="H20" s="15">
        <v>30851968</v>
      </c>
      <c r="I20" s="15">
        <v>28818156</v>
      </c>
      <c r="J20" s="15">
        <v>41627181</v>
      </c>
      <c r="K20" s="15">
        <v>128645729</v>
      </c>
    </row>
    <row r="21" spans="1:11" ht="12" customHeight="1" x14ac:dyDescent="0.2">
      <c r="A21" s="3" t="str">
        <f>"FY "&amp;RIGHT(A6,4)+1</f>
        <v>FY 2026</v>
      </c>
    </row>
    <row r="22" spans="1:11" ht="12" customHeight="1" x14ac:dyDescent="0.2">
      <c r="A22" s="2" t="str">
        <f>"Oct "&amp;RIGHT(A6,4)</f>
        <v>Oct 2025</v>
      </c>
      <c r="B22" s="11">
        <v>6564420</v>
      </c>
      <c r="C22" s="11">
        <v>7361747</v>
      </c>
      <c r="D22" s="11">
        <v>3716159</v>
      </c>
      <c r="E22" s="11">
        <v>10196585</v>
      </c>
      <c r="F22" s="11">
        <v>27838911</v>
      </c>
      <c r="G22" s="11">
        <v>26762245</v>
      </c>
      <c r="H22" s="11">
        <v>30112821</v>
      </c>
      <c r="I22" s="11">
        <v>28651078</v>
      </c>
      <c r="J22" s="11">
        <v>40867276</v>
      </c>
      <c r="K22" s="11">
        <v>126393420</v>
      </c>
    </row>
    <row r="23" spans="1:11"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c r="K23" s="11" t="s">
        <v>418</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row>
    <row r="33" spans="1:11"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row>
    <row r="34" spans="1:11" ht="12" customHeight="1" x14ac:dyDescent="0.2">
      <c r="A34" s="12" t="s">
        <v>55</v>
      </c>
      <c r="B34" s="13">
        <v>6564420</v>
      </c>
      <c r="C34" s="13">
        <v>7361747</v>
      </c>
      <c r="D34" s="13">
        <v>3716159</v>
      </c>
      <c r="E34" s="13">
        <v>10196585</v>
      </c>
      <c r="F34" s="13">
        <v>27838911</v>
      </c>
      <c r="G34" s="13">
        <v>26762245</v>
      </c>
      <c r="H34" s="13">
        <v>30112821</v>
      </c>
      <c r="I34" s="13">
        <v>28651078</v>
      </c>
      <c r="J34" s="13">
        <v>40867276</v>
      </c>
      <c r="K34" s="13">
        <v>126393420</v>
      </c>
    </row>
    <row r="35" spans="1:11" ht="12" customHeight="1" x14ac:dyDescent="0.2">
      <c r="A35" s="14" t="str">
        <f>"Total "&amp;MID(A20,7,LEN(A20)-13)&amp;" Months"</f>
        <v>Total 1 Months</v>
      </c>
      <c r="B35" s="15">
        <v>6564420</v>
      </c>
      <c r="C35" s="15">
        <v>7361747</v>
      </c>
      <c r="D35" s="15">
        <v>3716159</v>
      </c>
      <c r="E35" s="15">
        <v>10196585</v>
      </c>
      <c r="F35" s="15">
        <v>27838911</v>
      </c>
      <c r="G35" s="15">
        <v>26762245</v>
      </c>
      <c r="H35" s="15">
        <v>30112821</v>
      </c>
      <c r="I35" s="15">
        <v>28651078</v>
      </c>
      <c r="J35" s="15">
        <v>40867276</v>
      </c>
      <c r="K35" s="15">
        <v>126393420</v>
      </c>
    </row>
  </sheetData>
  <mergeCells count="6">
    <mergeCell ref="B5:K5"/>
    <mergeCell ref="A1:J1"/>
    <mergeCell ref="A2:J2"/>
    <mergeCell ref="A3:A4"/>
    <mergeCell ref="B3:F3"/>
    <mergeCell ref="G3:K3"/>
  </mergeCells>
  <phoneticPr fontId="0" type="noConversion"/>
  <pageMargins left="0.75" right="0.5" top="0.75" bottom="0.5" header="0.5" footer="0.25"/>
  <pageSetup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95" t="s">
        <v>442</v>
      </c>
      <c r="B1" s="95"/>
      <c r="C1" s="95"/>
      <c r="D1" s="95"/>
      <c r="E1" s="95"/>
      <c r="F1" s="95"/>
      <c r="G1" s="95"/>
      <c r="H1" s="95"/>
      <c r="I1" s="142">
        <v>46045</v>
      </c>
    </row>
    <row r="2" spans="1:9" ht="12" customHeight="1" x14ac:dyDescent="0.2">
      <c r="A2" s="97" t="s">
        <v>317</v>
      </c>
      <c r="B2" s="97"/>
      <c r="C2" s="97"/>
      <c r="D2" s="97"/>
      <c r="E2" s="97"/>
      <c r="F2" s="97"/>
      <c r="G2" s="97"/>
      <c r="H2" s="97"/>
      <c r="I2" s="1"/>
    </row>
    <row r="3" spans="1:9" ht="24" customHeight="1" x14ac:dyDescent="0.2">
      <c r="A3" s="99" t="s">
        <v>50</v>
      </c>
      <c r="B3" s="94" t="s">
        <v>102</v>
      </c>
      <c r="C3" s="94"/>
      <c r="D3" s="94"/>
      <c r="E3" s="92"/>
      <c r="F3" s="94" t="s">
        <v>103</v>
      </c>
      <c r="G3" s="94"/>
      <c r="H3" s="94"/>
      <c r="I3" s="94"/>
    </row>
    <row r="4" spans="1:9" ht="24" customHeight="1" x14ac:dyDescent="0.2">
      <c r="A4" s="100"/>
      <c r="B4" s="10" t="s">
        <v>77</v>
      </c>
      <c r="C4" s="10" t="s">
        <v>78</v>
      </c>
      <c r="D4" s="10" t="s">
        <v>79</v>
      </c>
      <c r="E4" s="10" t="s">
        <v>55</v>
      </c>
      <c r="F4" s="10" t="s">
        <v>77</v>
      </c>
      <c r="G4" s="10" t="s">
        <v>78</v>
      </c>
      <c r="H4" s="10" t="s">
        <v>79</v>
      </c>
      <c r="I4" s="9" t="s">
        <v>55</v>
      </c>
    </row>
    <row r="5" spans="1:9" ht="12" customHeight="1" x14ac:dyDescent="0.2">
      <c r="A5" s="1"/>
      <c r="B5" s="88" t="str">
        <f>REPT("-",89)&amp;" Number "&amp;REPT("-",89)</f>
        <v>----------------------------------------------------------------------------------------- Number -----------------------------------------------------------------------------------------</v>
      </c>
      <c r="C5" s="88"/>
      <c r="D5" s="88"/>
      <c r="E5" s="88"/>
      <c r="F5" s="88"/>
      <c r="G5" s="88"/>
      <c r="H5" s="88"/>
      <c r="I5" s="88"/>
    </row>
    <row r="6" spans="1:9" ht="12" customHeight="1" x14ac:dyDescent="0.2">
      <c r="A6" s="3" t="s">
        <v>419</v>
      </c>
    </row>
    <row r="7" spans="1:9" ht="12" customHeight="1" x14ac:dyDescent="0.2">
      <c r="A7" s="2" t="str">
        <f>"Oct "&amp;RIGHT(A6,4)-1</f>
        <v>Oct 2024</v>
      </c>
      <c r="B7" s="11">
        <v>23795527</v>
      </c>
      <c r="C7" s="11">
        <v>1842726</v>
      </c>
      <c r="D7" s="11">
        <v>8212311</v>
      </c>
      <c r="E7" s="11">
        <v>33850564</v>
      </c>
      <c r="F7" s="11">
        <v>26621119</v>
      </c>
      <c r="G7" s="11">
        <v>2124109</v>
      </c>
      <c r="H7" s="11">
        <v>9432186</v>
      </c>
      <c r="I7" s="11">
        <v>38177414</v>
      </c>
    </row>
    <row r="8" spans="1:9" ht="12" customHeight="1" x14ac:dyDescent="0.2">
      <c r="A8" s="2" t="str">
        <f>"Nov "&amp;RIGHT(A6,4)-1</f>
        <v>Nov 2024</v>
      </c>
      <c r="B8" s="11">
        <v>19764138</v>
      </c>
      <c r="C8" s="11">
        <v>1597772</v>
      </c>
      <c r="D8" s="11">
        <v>6956491</v>
      </c>
      <c r="E8" s="11">
        <v>28318401</v>
      </c>
      <c r="F8" s="11">
        <v>22377015</v>
      </c>
      <c r="G8" s="11">
        <v>1843491</v>
      </c>
      <c r="H8" s="11">
        <v>8004777</v>
      </c>
      <c r="I8" s="11">
        <v>32225283</v>
      </c>
    </row>
    <row r="9" spans="1:9" ht="12" customHeight="1" x14ac:dyDescent="0.2">
      <c r="A9" s="2" t="str">
        <f>"Dec "&amp;RIGHT(A6,4)-1</f>
        <v>Dec 2024</v>
      </c>
      <c r="B9" s="11">
        <v>18799945</v>
      </c>
      <c r="C9" s="11">
        <v>1531895</v>
      </c>
      <c r="D9" s="11">
        <v>6590731</v>
      </c>
      <c r="E9" s="11">
        <v>26922571</v>
      </c>
      <c r="F9" s="11">
        <v>21716061</v>
      </c>
      <c r="G9" s="11">
        <v>1794051</v>
      </c>
      <c r="H9" s="11">
        <v>7718091</v>
      </c>
      <c r="I9" s="11">
        <v>31228203</v>
      </c>
    </row>
    <row r="10" spans="1:9" ht="12" customHeight="1" x14ac:dyDescent="0.2">
      <c r="A10" s="2" t="str">
        <f>"Jan "&amp;RIGHT(A6,4)</f>
        <v>Jan 2025</v>
      </c>
      <c r="B10" s="11">
        <v>21206629</v>
      </c>
      <c r="C10" s="11">
        <v>1712984</v>
      </c>
      <c r="D10" s="11">
        <v>7470580</v>
      </c>
      <c r="E10" s="11">
        <v>30390193</v>
      </c>
      <c r="F10" s="11">
        <v>24357128</v>
      </c>
      <c r="G10" s="11">
        <v>2016277</v>
      </c>
      <c r="H10" s="11">
        <v>8816440</v>
      </c>
      <c r="I10" s="11">
        <v>35189845</v>
      </c>
    </row>
    <row r="11" spans="1:9" ht="12" customHeight="1" x14ac:dyDescent="0.2">
      <c r="A11" s="2" t="str">
        <f>"Feb "&amp;RIGHT(A6,4)</f>
        <v>Feb 2025</v>
      </c>
      <c r="B11" s="11">
        <v>20854823</v>
      </c>
      <c r="C11" s="11">
        <v>1682022</v>
      </c>
      <c r="D11" s="11">
        <v>7313934</v>
      </c>
      <c r="E11" s="11">
        <v>29850779</v>
      </c>
      <c r="F11" s="11">
        <v>23695137</v>
      </c>
      <c r="G11" s="11">
        <v>1962136</v>
      </c>
      <c r="H11" s="11">
        <v>8564536</v>
      </c>
      <c r="I11" s="11">
        <v>34221809</v>
      </c>
    </row>
    <row r="12" spans="1:9" ht="12" customHeight="1" x14ac:dyDescent="0.2">
      <c r="A12" s="2" t="str">
        <f>"Mar "&amp;RIGHT(A6,4)</f>
        <v>Mar 2025</v>
      </c>
      <c r="B12" s="11">
        <v>22882820</v>
      </c>
      <c r="C12" s="11">
        <v>1872819</v>
      </c>
      <c r="D12" s="11">
        <v>8196587</v>
      </c>
      <c r="E12" s="11">
        <v>32952226</v>
      </c>
      <c r="F12" s="11">
        <v>26518132</v>
      </c>
      <c r="G12" s="11">
        <v>2222491</v>
      </c>
      <c r="H12" s="11">
        <v>9670986</v>
      </c>
      <c r="I12" s="11">
        <v>38411609</v>
      </c>
    </row>
    <row r="13" spans="1:9" ht="12" customHeight="1" x14ac:dyDescent="0.2">
      <c r="A13" s="2" t="str">
        <f>"Apr "&amp;RIGHT(A6,4)</f>
        <v>Apr 2025</v>
      </c>
      <c r="B13" s="11">
        <v>24058657</v>
      </c>
      <c r="C13" s="11">
        <v>1960491</v>
      </c>
      <c r="D13" s="11">
        <v>8685923</v>
      </c>
      <c r="E13" s="11">
        <v>34705071</v>
      </c>
      <c r="F13" s="11">
        <v>27663735</v>
      </c>
      <c r="G13" s="11">
        <v>2291390</v>
      </c>
      <c r="H13" s="11">
        <v>10151941</v>
      </c>
      <c r="I13" s="11">
        <v>40107066</v>
      </c>
    </row>
    <row r="14" spans="1:9" ht="12" customHeight="1" x14ac:dyDescent="0.2">
      <c r="A14" s="2" t="str">
        <f>"May "&amp;RIGHT(A6,4)</f>
        <v>May 2025</v>
      </c>
      <c r="B14" s="11">
        <v>23547920</v>
      </c>
      <c r="C14" s="11">
        <v>1955616</v>
      </c>
      <c r="D14" s="11">
        <v>8563523</v>
      </c>
      <c r="E14" s="11">
        <v>34067059</v>
      </c>
      <c r="F14" s="11">
        <v>26970628</v>
      </c>
      <c r="G14" s="11">
        <v>2300508</v>
      </c>
      <c r="H14" s="11">
        <v>10055635</v>
      </c>
      <c r="I14" s="11">
        <v>39326771</v>
      </c>
    </row>
    <row r="15" spans="1:9" ht="12" customHeight="1" x14ac:dyDescent="0.2">
      <c r="A15" s="2" t="str">
        <f>"Jun "&amp;RIGHT(A6,4)</f>
        <v>Jun 2025</v>
      </c>
      <c r="B15" s="11">
        <v>19535772</v>
      </c>
      <c r="C15" s="11">
        <v>1796148</v>
      </c>
      <c r="D15" s="11">
        <v>7989695</v>
      </c>
      <c r="E15" s="11">
        <v>29321615</v>
      </c>
      <c r="F15" s="11">
        <v>25537316</v>
      </c>
      <c r="G15" s="11">
        <v>2317361</v>
      </c>
      <c r="H15" s="11">
        <v>10047307</v>
      </c>
      <c r="I15" s="11">
        <v>37901984</v>
      </c>
    </row>
    <row r="16" spans="1:9" ht="12" customHeight="1" x14ac:dyDescent="0.2">
      <c r="A16" s="2" t="str">
        <f>"Jul "&amp;RIGHT(A6,4)</f>
        <v>Jul 2025</v>
      </c>
      <c r="B16" s="11">
        <v>19047173</v>
      </c>
      <c r="C16" s="11">
        <v>1842652</v>
      </c>
      <c r="D16" s="11">
        <v>8242463</v>
      </c>
      <c r="E16" s="11">
        <v>29132288</v>
      </c>
      <c r="F16" s="11">
        <v>25905854</v>
      </c>
      <c r="G16" s="11">
        <v>2403343</v>
      </c>
      <c r="H16" s="11">
        <v>10473808</v>
      </c>
      <c r="I16" s="11">
        <v>38783005</v>
      </c>
    </row>
    <row r="17" spans="1:9" ht="12" customHeight="1" x14ac:dyDescent="0.2">
      <c r="A17" s="2" t="str">
        <f>"Aug "&amp;RIGHT(A6,4)</f>
        <v>Aug 2025</v>
      </c>
      <c r="B17" s="11">
        <v>18808659</v>
      </c>
      <c r="C17" s="11">
        <v>1635971</v>
      </c>
      <c r="D17" s="11">
        <v>7390817</v>
      </c>
      <c r="E17" s="11">
        <v>27835447</v>
      </c>
      <c r="F17" s="11">
        <v>22862249</v>
      </c>
      <c r="G17" s="11">
        <v>1954858</v>
      </c>
      <c r="H17" s="11">
        <v>8794486</v>
      </c>
      <c r="I17" s="11">
        <v>33611593</v>
      </c>
    </row>
    <row r="18" spans="1:9" ht="12" customHeight="1" x14ac:dyDescent="0.2">
      <c r="A18" s="2" t="str">
        <f>"Sep "&amp;RIGHT(A6,4)</f>
        <v>Sep 2025</v>
      </c>
      <c r="B18" s="11">
        <v>22332114</v>
      </c>
      <c r="C18" s="11">
        <v>1729183</v>
      </c>
      <c r="D18" s="11">
        <v>7772860</v>
      </c>
      <c r="E18" s="11">
        <v>31834157</v>
      </c>
      <c r="F18" s="11">
        <v>24381458</v>
      </c>
      <c r="G18" s="11">
        <v>1939783</v>
      </c>
      <c r="H18" s="11">
        <v>8784067</v>
      </c>
      <c r="I18" s="11">
        <v>35105308</v>
      </c>
    </row>
    <row r="19" spans="1:9" ht="12" customHeight="1" x14ac:dyDescent="0.2">
      <c r="A19" s="12" t="s">
        <v>55</v>
      </c>
      <c r="B19" s="13">
        <v>254634177</v>
      </c>
      <c r="C19" s="13">
        <v>21160279</v>
      </c>
      <c r="D19" s="13">
        <v>93385915</v>
      </c>
      <c r="E19" s="13">
        <v>369180371</v>
      </c>
      <c r="F19" s="13">
        <v>298605832</v>
      </c>
      <c r="G19" s="13">
        <v>25169798</v>
      </c>
      <c r="H19" s="13">
        <v>110514260</v>
      </c>
      <c r="I19" s="13">
        <v>434289890</v>
      </c>
    </row>
    <row r="20" spans="1:9" ht="12" customHeight="1" x14ac:dyDescent="0.2">
      <c r="A20" s="14" t="s">
        <v>420</v>
      </c>
      <c r="B20" s="15">
        <v>23795527</v>
      </c>
      <c r="C20" s="15">
        <v>1842726</v>
      </c>
      <c r="D20" s="15">
        <v>8212311</v>
      </c>
      <c r="E20" s="15">
        <v>33850564</v>
      </c>
      <c r="F20" s="15">
        <v>26621119</v>
      </c>
      <c r="G20" s="15">
        <v>2124109</v>
      </c>
      <c r="H20" s="15">
        <v>9432186</v>
      </c>
      <c r="I20" s="15">
        <v>38177414</v>
      </c>
    </row>
    <row r="21" spans="1:9" ht="12" customHeight="1" x14ac:dyDescent="0.2">
      <c r="A21" s="3" t="str">
        <f>"FY "&amp;RIGHT(A6,4)+1</f>
        <v>FY 2026</v>
      </c>
    </row>
    <row r="22" spans="1:9" ht="12" customHeight="1" x14ac:dyDescent="0.2">
      <c r="A22" s="2" t="str">
        <f>"Oct "&amp;RIGHT(A6,4)</f>
        <v>Oct 2025</v>
      </c>
      <c r="B22" s="11">
        <v>23492989</v>
      </c>
      <c r="C22" s="11">
        <v>1786712</v>
      </c>
      <c r="D22" s="11">
        <v>8046964</v>
      </c>
      <c r="E22" s="11">
        <v>33326665</v>
      </c>
      <c r="F22" s="11">
        <v>26199705</v>
      </c>
      <c r="G22" s="11">
        <v>2046867</v>
      </c>
      <c r="H22" s="11">
        <v>9227996</v>
      </c>
      <c r="I22" s="11">
        <v>37474568</v>
      </c>
    </row>
    <row r="23" spans="1:9" ht="12" customHeight="1" x14ac:dyDescent="0.2">
      <c r="A23" s="2" t="str">
        <f>"Nov "&amp;RIGHT(A6,4)</f>
        <v>Nov 2025</v>
      </c>
      <c r="B23" s="11" t="s">
        <v>418</v>
      </c>
      <c r="C23" s="11" t="s">
        <v>418</v>
      </c>
      <c r="D23" s="11" t="s">
        <v>418</v>
      </c>
      <c r="E23" s="11" t="s">
        <v>418</v>
      </c>
      <c r="F23" s="11" t="s">
        <v>418</v>
      </c>
      <c r="G23" s="11" t="s">
        <v>418</v>
      </c>
      <c r="H23" s="11" t="s">
        <v>418</v>
      </c>
      <c r="I23" s="11" t="s">
        <v>418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23492989</v>
      </c>
      <c r="C34" s="13">
        <v>1786712</v>
      </c>
      <c r="D34" s="13">
        <v>8046964</v>
      </c>
      <c r="E34" s="13">
        <v>33326665</v>
      </c>
      <c r="F34" s="13">
        <v>26199705</v>
      </c>
      <c r="G34" s="13">
        <v>2046867</v>
      </c>
      <c r="H34" s="13">
        <v>9227996</v>
      </c>
      <c r="I34" s="13">
        <v>37474568</v>
      </c>
    </row>
    <row r="35" spans="1:9" ht="12" customHeight="1" x14ac:dyDescent="0.2">
      <c r="A35" s="14" t="str">
        <f>"Total "&amp;MID(A20,7,LEN(A20)-13)&amp;" Months"</f>
        <v>Total 1 Months</v>
      </c>
      <c r="B35" s="15">
        <v>23492989</v>
      </c>
      <c r="C35" s="15">
        <v>1786712</v>
      </c>
      <c r="D35" s="15">
        <v>8046964</v>
      </c>
      <c r="E35" s="15">
        <v>33326665</v>
      </c>
      <c r="F35" s="15">
        <v>26199705</v>
      </c>
      <c r="G35" s="15">
        <v>2046867</v>
      </c>
      <c r="H35" s="15">
        <v>9227996</v>
      </c>
      <c r="I35" s="15">
        <v>37474568</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35"/>
  <sheetViews>
    <sheetView showGridLines="0" workbookViewId="0">
      <selection sqref="A1:H1"/>
    </sheetView>
  </sheetViews>
  <sheetFormatPr defaultRowHeight="12.75" x14ac:dyDescent="0.2"/>
  <cols>
    <col min="1" max="1" width="12.85546875" customWidth="1"/>
    <col min="2" max="9" width="11.42578125" customWidth="1"/>
  </cols>
  <sheetData>
    <row r="1" spans="1:9" ht="12" customHeight="1" x14ac:dyDescent="0.2">
      <c r="A1" s="95" t="s">
        <v>442</v>
      </c>
      <c r="B1" s="95"/>
      <c r="C1" s="95"/>
      <c r="D1" s="95"/>
      <c r="E1" s="95"/>
      <c r="F1" s="95"/>
      <c r="G1" s="95"/>
      <c r="H1" s="95"/>
      <c r="I1" s="142">
        <v>46045</v>
      </c>
    </row>
    <row r="2" spans="1:9" ht="12" customHeight="1" x14ac:dyDescent="0.2">
      <c r="A2" s="97" t="s">
        <v>106</v>
      </c>
      <c r="B2" s="97"/>
      <c r="C2" s="97"/>
      <c r="D2" s="97"/>
      <c r="E2" s="97"/>
      <c r="F2" s="97"/>
      <c r="G2" s="97"/>
      <c r="H2" s="97"/>
      <c r="I2" s="1"/>
    </row>
    <row r="3" spans="1:9" ht="24" customHeight="1" x14ac:dyDescent="0.2">
      <c r="A3" s="99" t="s">
        <v>50</v>
      </c>
      <c r="B3" s="94" t="s">
        <v>104</v>
      </c>
      <c r="C3" s="94"/>
      <c r="D3" s="94"/>
      <c r="E3" s="92"/>
      <c r="F3" s="94" t="s">
        <v>105</v>
      </c>
      <c r="G3" s="94"/>
      <c r="H3" s="94"/>
      <c r="I3" s="94"/>
    </row>
    <row r="4" spans="1:9" ht="24" customHeight="1" x14ac:dyDescent="0.2">
      <c r="A4" s="100"/>
      <c r="B4" s="10" t="s">
        <v>77</v>
      </c>
      <c r="C4" s="10" t="s">
        <v>78</v>
      </c>
      <c r="D4" s="10" t="s">
        <v>79</v>
      </c>
      <c r="E4" s="10" t="s">
        <v>55</v>
      </c>
      <c r="F4" s="10" t="s">
        <v>77</v>
      </c>
      <c r="G4" s="10" t="s">
        <v>78</v>
      </c>
      <c r="H4" s="10" t="s">
        <v>79</v>
      </c>
      <c r="I4" s="9" t="s">
        <v>55</v>
      </c>
    </row>
    <row r="5" spans="1:9" ht="12" customHeight="1" x14ac:dyDescent="0.2">
      <c r="A5" s="1"/>
      <c r="B5" s="88" t="str">
        <f>REPT("-",89)&amp;" Number "&amp;REPT("-",89)</f>
        <v>----------------------------------------------------------------------------------------- Number -----------------------------------------------------------------------------------------</v>
      </c>
      <c r="C5" s="88"/>
      <c r="D5" s="88"/>
      <c r="E5" s="88"/>
      <c r="F5" s="88"/>
      <c r="G5" s="88"/>
      <c r="H5" s="88"/>
      <c r="I5" s="88"/>
    </row>
    <row r="6" spans="1:9" ht="12" customHeight="1" x14ac:dyDescent="0.2">
      <c r="A6" s="3" t="s">
        <v>419</v>
      </c>
    </row>
    <row r="7" spans="1:9" ht="12" customHeight="1" x14ac:dyDescent="0.2">
      <c r="A7" s="2" t="str">
        <f>"Oct "&amp;RIGHT(A6,4)-1</f>
        <v>Oct 2024</v>
      </c>
      <c r="B7" s="11">
        <v>32015193</v>
      </c>
      <c r="C7" s="11">
        <v>232181</v>
      </c>
      <c r="D7" s="11">
        <v>439926</v>
      </c>
      <c r="E7" s="11">
        <v>32687300</v>
      </c>
      <c r="F7" s="11">
        <v>38078522</v>
      </c>
      <c r="G7" s="11">
        <v>2554155</v>
      </c>
      <c r="H7" s="11">
        <v>11236432</v>
      </c>
      <c r="I7" s="11">
        <v>51869109</v>
      </c>
    </row>
    <row r="8" spans="1:9" ht="12" customHeight="1" x14ac:dyDescent="0.2">
      <c r="A8" s="2" t="str">
        <f>"Nov "&amp;RIGHT(A6,4)-1</f>
        <v>Nov 2024</v>
      </c>
      <c r="B8" s="11">
        <v>24621292</v>
      </c>
      <c r="C8" s="11">
        <v>189802</v>
      </c>
      <c r="D8" s="11">
        <v>356504</v>
      </c>
      <c r="E8" s="11">
        <v>25167598</v>
      </c>
      <c r="F8" s="11">
        <v>31499732</v>
      </c>
      <c r="G8" s="11">
        <v>2171379</v>
      </c>
      <c r="H8" s="11">
        <v>9473868</v>
      </c>
      <c r="I8" s="11">
        <v>43144979</v>
      </c>
    </row>
    <row r="9" spans="1:9" ht="12" customHeight="1" x14ac:dyDescent="0.2">
      <c r="A9" s="2" t="str">
        <f>"Dec "&amp;RIGHT(A6,4)-1</f>
        <v>Dec 2024</v>
      </c>
      <c r="B9" s="11">
        <v>23074404</v>
      </c>
      <c r="C9" s="11">
        <v>185007</v>
      </c>
      <c r="D9" s="11">
        <v>349161</v>
      </c>
      <c r="E9" s="11">
        <v>23608572</v>
      </c>
      <c r="F9" s="11">
        <v>30298035</v>
      </c>
      <c r="G9" s="11">
        <v>2097937</v>
      </c>
      <c r="H9" s="11">
        <v>9132978</v>
      </c>
      <c r="I9" s="11">
        <v>41528950</v>
      </c>
    </row>
    <row r="10" spans="1:9" ht="12" customHeight="1" x14ac:dyDescent="0.2">
      <c r="A10" s="2" t="str">
        <f>"Jan "&amp;RIGHT(A6,4)</f>
        <v>Jan 2025</v>
      </c>
      <c r="B10" s="11">
        <v>26864966</v>
      </c>
      <c r="C10" s="11">
        <v>205892</v>
      </c>
      <c r="D10" s="11">
        <v>392020</v>
      </c>
      <c r="E10" s="11">
        <v>27462878</v>
      </c>
      <c r="F10" s="11">
        <v>34143120</v>
      </c>
      <c r="G10" s="11">
        <v>2369740</v>
      </c>
      <c r="H10" s="11">
        <v>10498077</v>
      </c>
      <c r="I10" s="11">
        <v>47010937</v>
      </c>
    </row>
    <row r="11" spans="1:9" ht="12" customHeight="1" x14ac:dyDescent="0.2">
      <c r="A11" s="2" t="str">
        <f>"Feb "&amp;RIGHT(A6,4)</f>
        <v>Feb 2025</v>
      </c>
      <c r="B11" s="11">
        <v>27916898</v>
      </c>
      <c r="C11" s="11">
        <v>205574</v>
      </c>
      <c r="D11" s="11">
        <v>393673</v>
      </c>
      <c r="E11" s="11">
        <v>28516145</v>
      </c>
      <c r="F11" s="11">
        <v>33637941</v>
      </c>
      <c r="G11" s="11">
        <v>2328862</v>
      </c>
      <c r="H11" s="11">
        <v>10243425</v>
      </c>
      <c r="I11" s="11">
        <v>46210228</v>
      </c>
    </row>
    <row r="12" spans="1:9" ht="12" customHeight="1" x14ac:dyDescent="0.2">
      <c r="A12" s="2" t="str">
        <f>"Mar "&amp;RIGHT(A6,4)</f>
        <v>Mar 2025</v>
      </c>
      <c r="B12" s="11">
        <v>28777492</v>
      </c>
      <c r="C12" s="11">
        <v>219048</v>
      </c>
      <c r="D12" s="11">
        <v>426562</v>
      </c>
      <c r="E12" s="11">
        <v>29423102</v>
      </c>
      <c r="F12" s="11">
        <v>36849938</v>
      </c>
      <c r="G12" s="11">
        <v>2587411</v>
      </c>
      <c r="H12" s="11">
        <v>11419137</v>
      </c>
      <c r="I12" s="11">
        <v>50856486</v>
      </c>
    </row>
    <row r="13" spans="1:9" ht="12" customHeight="1" x14ac:dyDescent="0.2">
      <c r="A13" s="2" t="str">
        <f>"Apr "&amp;RIGHT(A6,4)</f>
        <v>Apr 2025</v>
      </c>
      <c r="B13" s="11">
        <v>29840965</v>
      </c>
      <c r="C13" s="11">
        <v>228971</v>
      </c>
      <c r="D13" s="11">
        <v>439901</v>
      </c>
      <c r="E13" s="11">
        <v>30509837</v>
      </c>
      <c r="F13" s="11">
        <v>38499411</v>
      </c>
      <c r="G13" s="11">
        <v>2707377</v>
      </c>
      <c r="H13" s="11">
        <v>12045661</v>
      </c>
      <c r="I13" s="11">
        <v>53252449</v>
      </c>
    </row>
    <row r="14" spans="1:9" ht="12" customHeight="1" x14ac:dyDescent="0.2">
      <c r="A14" s="2" t="str">
        <f>"May "&amp;RIGHT(A6,4)</f>
        <v>May 2025</v>
      </c>
      <c r="B14" s="11">
        <v>26705167</v>
      </c>
      <c r="C14" s="11">
        <v>227399</v>
      </c>
      <c r="D14" s="11">
        <v>443391</v>
      </c>
      <c r="E14" s="11">
        <v>27375957</v>
      </c>
      <c r="F14" s="11">
        <v>36782745</v>
      </c>
      <c r="G14" s="11">
        <v>2669000</v>
      </c>
      <c r="H14" s="11">
        <v>11784834</v>
      </c>
      <c r="I14" s="11">
        <v>51236579</v>
      </c>
    </row>
    <row r="15" spans="1:9" ht="12" customHeight="1" x14ac:dyDescent="0.2">
      <c r="A15" s="2" t="str">
        <f>"Jun "&amp;RIGHT(A6,4)</f>
        <v>Jun 2025</v>
      </c>
      <c r="B15" s="11">
        <v>8713859</v>
      </c>
      <c r="C15" s="11">
        <v>204065</v>
      </c>
      <c r="D15" s="11">
        <v>407535</v>
      </c>
      <c r="E15" s="11">
        <v>9325459</v>
      </c>
      <c r="F15" s="11">
        <v>27997751</v>
      </c>
      <c r="G15" s="11">
        <v>2356613</v>
      </c>
      <c r="H15" s="11">
        <v>10575769</v>
      </c>
      <c r="I15" s="11">
        <v>40930133</v>
      </c>
    </row>
    <row r="16" spans="1:9" ht="12" customHeight="1" x14ac:dyDescent="0.2">
      <c r="A16" s="2" t="str">
        <f>"Jul "&amp;RIGHT(A6,4)</f>
        <v>Jul 2025</v>
      </c>
      <c r="B16" s="11">
        <v>5977097</v>
      </c>
      <c r="C16" s="11">
        <v>201687</v>
      </c>
      <c r="D16" s="11">
        <v>418840</v>
      </c>
      <c r="E16" s="11">
        <v>6597624</v>
      </c>
      <c r="F16" s="11">
        <v>26894486</v>
      </c>
      <c r="G16" s="11">
        <v>2408684</v>
      </c>
      <c r="H16" s="11">
        <v>10825061</v>
      </c>
      <c r="I16" s="11">
        <v>40128231</v>
      </c>
    </row>
    <row r="17" spans="1:9" ht="12" customHeight="1" x14ac:dyDescent="0.2">
      <c r="A17" s="2" t="str">
        <f>"Aug "&amp;RIGHT(A6,4)</f>
        <v>Aug 2025</v>
      </c>
      <c r="B17" s="11">
        <v>16698796</v>
      </c>
      <c r="C17" s="11">
        <v>194091</v>
      </c>
      <c r="D17" s="11">
        <v>388088</v>
      </c>
      <c r="E17" s="11">
        <v>17280975</v>
      </c>
      <c r="F17" s="11">
        <v>28632923</v>
      </c>
      <c r="G17" s="11">
        <v>2206329</v>
      </c>
      <c r="H17" s="11">
        <v>9882780</v>
      </c>
      <c r="I17" s="11">
        <v>40722032</v>
      </c>
    </row>
    <row r="18" spans="1:9" ht="12" customHeight="1" x14ac:dyDescent="0.2">
      <c r="A18" s="2" t="str">
        <f>"Sep "&amp;RIGHT(A6,4)</f>
        <v>Sep 2025</v>
      </c>
      <c r="B18" s="11">
        <v>29858467</v>
      </c>
      <c r="C18" s="11">
        <v>210942</v>
      </c>
      <c r="D18" s="11">
        <v>415581</v>
      </c>
      <c r="E18" s="11">
        <v>30484990</v>
      </c>
      <c r="F18" s="11">
        <v>35407137</v>
      </c>
      <c r="G18" s="11">
        <v>2390030</v>
      </c>
      <c r="H18" s="11">
        <v>10817413</v>
      </c>
      <c r="I18" s="11">
        <v>48614580</v>
      </c>
    </row>
    <row r="19" spans="1:9" ht="12" customHeight="1" x14ac:dyDescent="0.2">
      <c r="A19" s="12" t="s">
        <v>55</v>
      </c>
      <c r="B19" s="13">
        <v>281064596</v>
      </c>
      <c r="C19" s="13">
        <v>2504659</v>
      </c>
      <c r="D19" s="13">
        <v>4871182</v>
      </c>
      <c r="E19" s="13">
        <v>288440437</v>
      </c>
      <c r="F19" s="13">
        <v>398721741</v>
      </c>
      <c r="G19" s="13">
        <v>28847517</v>
      </c>
      <c r="H19" s="13">
        <v>127935435</v>
      </c>
      <c r="I19" s="13">
        <v>555504693</v>
      </c>
    </row>
    <row r="20" spans="1:9" ht="12" customHeight="1" x14ac:dyDescent="0.2">
      <c r="A20" s="14" t="s">
        <v>420</v>
      </c>
      <c r="B20" s="15">
        <v>32015193</v>
      </c>
      <c r="C20" s="15">
        <v>232181</v>
      </c>
      <c r="D20" s="15">
        <v>439926</v>
      </c>
      <c r="E20" s="15">
        <v>32687300</v>
      </c>
      <c r="F20" s="15">
        <v>38078522</v>
      </c>
      <c r="G20" s="15">
        <v>2554155</v>
      </c>
      <c r="H20" s="15">
        <v>11236432</v>
      </c>
      <c r="I20" s="15">
        <v>51869109</v>
      </c>
    </row>
    <row r="21" spans="1:9" ht="12" customHeight="1" x14ac:dyDescent="0.2">
      <c r="A21" s="3" t="str">
        <f>"FY "&amp;RIGHT(A6,4)+1</f>
        <v>FY 2026</v>
      </c>
    </row>
    <row r="22" spans="1:9" ht="12" customHeight="1" x14ac:dyDescent="0.2">
      <c r="A22" s="2" t="str">
        <f>"Oct "&amp;RIGHT(A6,4)</f>
        <v>Oct 2025</v>
      </c>
      <c r="B22" s="11">
        <v>31770082</v>
      </c>
      <c r="C22" s="11">
        <v>201924</v>
      </c>
      <c r="D22" s="11">
        <v>395231</v>
      </c>
      <c r="E22" s="11">
        <v>32367237</v>
      </c>
      <c r="F22" s="11">
        <v>37408833</v>
      </c>
      <c r="G22" s="11">
        <v>2455878</v>
      </c>
      <c r="H22" s="11">
        <v>11199150</v>
      </c>
      <c r="I22" s="11">
        <v>51063861</v>
      </c>
    </row>
    <row r="23" spans="1:9" ht="12" customHeight="1" x14ac:dyDescent="0.2">
      <c r="A23" s="2" t="str">
        <f>"Nov "&amp;RIGHT(A6,4)</f>
        <v>Nov 2025</v>
      </c>
      <c r="B23" s="11" t="s">
        <v>418</v>
      </c>
      <c r="C23" s="11" t="s">
        <v>418</v>
      </c>
      <c r="D23" s="11" t="s">
        <v>418</v>
      </c>
      <c r="E23" s="11" t="s">
        <v>418</v>
      </c>
      <c r="F23" s="11" t="s">
        <v>418</v>
      </c>
      <c r="G23" s="11" t="s">
        <v>418</v>
      </c>
      <c r="H23" s="11" t="s">
        <v>418</v>
      </c>
      <c r="I23" s="11" t="s">
        <v>418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31770082</v>
      </c>
      <c r="C34" s="13">
        <v>201924</v>
      </c>
      <c r="D34" s="13">
        <v>395231</v>
      </c>
      <c r="E34" s="13">
        <v>32367237</v>
      </c>
      <c r="F34" s="13">
        <v>37408833</v>
      </c>
      <c r="G34" s="13">
        <v>2455878</v>
      </c>
      <c r="H34" s="13">
        <v>11199150</v>
      </c>
      <c r="I34" s="13">
        <v>51063861</v>
      </c>
    </row>
    <row r="35" spans="1:9" ht="12" customHeight="1" x14ac:dyDescent="0.2">
      <c r="A35" s="14" t="str">
        <f>"Total "&amp;MID(A20,7,LEN(A20)-13)&amp;" Months"</f>
        <v>Total 1 Months</v>
      </c>
      <c r="B35" s="15">
        <v>31770082</v>
      </c>
      <c r="C35" s="15">
        <v>201924</v>
      </c>
      <c r="D35" s="15">
        <v>395231</v>
      </c>
      <c r="E35" s="15">
        <v>32367237</v>
      </c>
      <c r="F35" s="15">
        <v>37408833</v>
      </c>
      <c r="G35" s="15">
        <v>2455878</v>
      </c>
      <c r="H35" s="15">
        <v>11199150</v>
      </c>
      <c r="I35" s="15">
        <v>51063861</v>
      </c>
    </row>
  </sheetData>
  <mergeCells count="6">
    <mergeCell ref="B5:I5"/>
    <mergeCell ref="A1:H1"/>
    <mergeCell ref="A2:H2"/>
    <mergeCell ref="A3:A4"/>
    <mergeCell ref="B3:E3"/>
    <mergeCell ref="F3:I3"/>
  </mergeCells>
  <phoneticPr fontId="0" type="noConversion"/>
  <pageMargins left="0.75" right="0.5" top="0.75" bottom="0.5" header="0.5" footer="0.25"/>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48"/>
  <sheetViews>
    <sheetView showGridLines="0" workbookViewId="0">
      <selection activeCell="D1" sqref="D1"/>
    </sheetView>
  </sheetViews>
  <sheetFormatPr defaultRowHeight="12.75" x14ac:dyDescent="0.2"/>
  <cols>
    <col min="1" max="1" width="18.42578125" customWidth="1"/>
    <col min="2" max="2" width="85.7109375" customWidth="1"/>
  </cols>
  <sheetData>
    <row r="1" spans="1:3" ht="12" customHeight="1" x14ac:dyDescent="0.2">
      <c r="A1" s="3"/>
      <c r="B1" s="5" t="s">
        <v>11</v>
      </c>
    </row>
    <row r="2" spans="1:3" ht="12" customHeight="1" x14ac:dyDescent="0.2">
      <c r="A2" s="6" t="s">
        <v>12</v>
      </c>
      <c r="B2" s="7" t="s">
        <v>13</v>
      </c>
    </row>
    <row r="3" spans="1:3" ht="12" customHeight="1" x14ac:dyDescent="0.2">
      <c r="A3" s="3" t="s">
        <v>260</v>
      </c>
      <c r="B3" s="1" t="s">
        <v>14</v>
      </c>
    </row>
    <row r="4" spans="1:3" ht="12" customHeight="1" x14ac:dyDescent="0.2">
      <c r="A4" s="3" t="s">
        <v>315</v>
      </c>
      <c r="B4" s="1" t="s">
        <v>316</v>
      </c>
    </row>
    <row r="5" spans="1:3" ht="12" customHeight="1" x14ac:dyDescent="0.2">
      <c r="A5" s="3" t="s">
        <v>349</v>
      </c>
      <c r="B5" s="1" t="s">
        <v>350</v>
      </c>
    </row>
    <row r="6" spans="1:3" ht="12" customHeight="1" x14ac:dyDescent="0.2">
      <c r="A6" s="3" t="s">
        <v>377</v>
      </c>
      <c r="B6" s="1" t="s">
        <v>378</v>
      </c>
    </row>
    <row r="7" spans="1:3" ht="12" customHeight="1" x14ac:dyDescent="0.2">
      <c r="A7" s="3" t="s">
        <v>366</v>
      </c>
      <c r="B7" s="1" t="s">
        <v>367</v>
      </c>
    </row>
    <row r="8" spans="1:3" ht="12" customHeight="1" x14ac:dyDescent="0.2">
      <c r="A8" s="3" t="s">
        <v>261</v>
      </c>
      <c r="B8" s="1" t="s">
        <v>15</v>
      </c>
    </row>
    <row r="9" spans="1:3" ht="12" customHeight="1" x14ac:dyDescent="0.2">
      <c r="A9" s="3" t="s">
        <v>262</v>
      </c>
      <c r="B9" s="1" t="s">
        <v>16</v>
      </c>
      <c r="C9" t="s">
        <v>298</v>
      </c>
    </row>
    <row r="10" spans="1:3" ht="12" customHeight="1" x14ac:dyDescent="0.2">
      <c r="A10" s="3" t="s">
        <v>263</v>
      </c>
      <c r="B10" s="1" t="s">
        <v>17</v>
      </c>
      <c r="C10" t="s">
        <v>299</v>
      </c>
    </row>
    <row r="11" spans="1:3" ht="12" customHeight="1" x14ac:dyDescent="0.2">
      <c r="A11" s="3" t="s">
        <v>264</v>
      </c>
      <c r="B11" s="1" t="s">
        <v>18</v>
      </c>
      <c r="C11" t="s">
        <v>300</v>
      </c>
    </row>
    <row r="12" spans="1:3" ht="12" customHeight="1" x14ac:dyDescent="0.2">
      <c r="A12" s="3" t="s">
        <v>265</v>
      </c>
      <c r="B12" s="1" t="s">
        <v>334</v>
      </c>
      <c r="C12" t="s">
        <v>301</v>
      </c>
    </row>
    <row r="13" spans="1:3" ht="12" customHeight="1" x14ac:dyDescent="0.2">
      <c r="A13" s="3" t="s">
        <v>266</v>
      </c>
      <c r="B13" s="1" t="s">
        <v>20</v>
      </c>
      <c r="C13" t="s">
        <v>302</v>
      </c>
    </row>
    <row r="14" spans="1:3" ht="12" customHeight="1" x14ac:dyDescent="0.2">
      <c r="A14" s="3" t="s">
        <v>267</v>
      </c>
      <c r="B14" s="1" t="s">
        <v>21</v>
      </c>
      <c r="C14" t="s">
        <v>303</v>
      </c>
    </row>
    <row r="15" spans="1:3" ht="12" customHeight="1" x14ac:dyDescent="0.2">
      <c r="A15" s="3" t="s">
        <v>268</v>
      </c>
      <c r="B15" s="1" t="s">
        <v>22</v>
      </c>
      <c r="C15" t="s">
        <v>304</v>
      </c>
    </row>
    <row r="16" spans="1:3" ht="12" customHeight="1" x14ac:dyDescent="0.2">
      <c r="A16" s="3" t="s">
        <v>269</v>
      </c>
      <c r="B16" s="1" t="s">
        <v>23</v>
      </c>
      <c r="C16" t="s">
        <v>305</v>
      </c>
    </row>
    <row r="17" spans="1:3" ht="12" customHeight="1" x14ac:dyDescent="0.2">
      <c r="A17" s="3" t="s">
        <v>270</v>
      </c>
      <c r="B17" s="1" t="s">
        <v>24</v>
      </c>
      <c r="C17" t="s">
        <v>306</v>
      </c>
    </row>
    <row r="18" spans="1:3" ht="12" customHeight="1" x14ac:dyDescent="0.2">
      <c r="A18" s="3" t="s">
        <v>271</v>
      </c>
      <c r="B18" s="1" t="s">
        <v>25</v>
      </c>
      <c r="C18" t="s">
        <v>307</v>
      </c>
    </row>
    <row r="19" spans="1:3" ht="12" customHeight="1" x14ac:dyDescent="0.2">
      <c r="A19" s="3" t="s">
        <v>272</v>
      </c>
      <c r="B19" s="1" t="s">
        <v>26</v>
      </c>
      <c r="C19" t="s">
        <v>308</v>
      </c>
    </row>
    <row r="20" spans="1:3" ht="12" customHeight="1" x14ac:dyDescent="0.2">
      <c r="A20" s="3" t="s">
        <v>273</v>
      </c>
      <c r="B20" s="1" t="s">
        <v>27</v>
      </c>
    </row>
    <row r="21" spans="1:3" ht="12" customHeight="1" x14ac:dyDescent="0.2">
      <c r="A21" s="3" t="s">
        <v>274</v>
      </c>
      <c r="B21" s="1" t="s">
        <v>28</v>
      </c>
    </row>
    <row r="22" spans="1:3" ht="12" customHeight="1" x14ac:dyDescent="0.2">
      <c r="A22" s="3" t="s">
        <v>275</v>
      </c>
      <c r="B22" s="1" t="s">
        <v>29</v>
      </c>
    </row>
    <row r="23" spans="1:3" ht="12" customHeight="1" x14ac:dyDescent="0.2">
      <c r="A23" s="3" t="s">
        <v>276</v>
      </c>
      <c r="B23" s="1" t="s">
        <v>30</v>
      </c>
    </row>
    <row r="24" spans="1:3" ht="12" customHeight="1" x14ac:dyDescent="0.2">
      <c r="A24" s="3" t="s">
        <v>277</v>
      </c>
      <c r="B24" s="1" t="s">
        <v>31</v>
      </c>
    </row>
    <row r="25" spans="1:3" ht="12" customHeight="1" x14ac:dyDescent="0.2">
      <c r="A25" s="3" t="s">
        <v>278</v>
      </c>
      <c r="B25" s="1" t="s">
        <v>32</v>
      </c>
    </row>
    <row r="26" spans="1:3" ht="12" customHeight="1" x14ac:dyDescent="0.2">
      <c r="A26" s="3" t="s">
        <v>279</v>
      </c>
      <c r="B26" s="1" t="s">
        <v>33</v>
      </c>
    </row>
    <row r="27" spans="1:3" ht="12" customHeight="1" x14ac:dyDescent="0.2">
      <c r="A27" s="3" t="s">
        <v>280</v>
      </c>
      <c r="B27" s="1" t="s">
        <v>34</v>
      </c>
    </row>
    <row r="28" spans="1:3" ht="12" customHeight="1" x14ac:dyDescent="0.2">
      <c r="A28" s="3" t="s">
        <v>281</v>
      </c>
      <c r="B28" s="1" t="s">
        <v>35</v>
      </c>
    </row>
    <row r="29" spans="1:3" ht="12" customHeight="1" x14ac:dyDescent="0.2">
      <c r="A29" s="3" t="s">
        <v>414</v>
      </c>
      <c r="B29" s="1" t="s">
        <v>415</v>
      </c>
    </row>
    <row r="30" spans="1:3" ht="12" customHeight="1" x14ac:dyDescent="0.2">
      <c r="A30" s="3" t="s">
        <v>282</v>
      </c>
      <c r="B30" s="1" t="s">
        <v>36</v>
      </c>
    </row>
    <row r="31" spans="1:3" ht="12" customHeight="1" x14ac:dyDescent="0.2">
      <c r="A31" s="3" t="s">
        <v>283</v>
      </c>
      <c r="B31" s="1" t="s">
        <v>37</v>
      </c>
    </row>
    <row r="32" spans="1:3" ht="12" customHeight="1" x14ac:dyDescent="0.2">
      <c r="A32" s="3" t="s">
        <v>284</v>
      </c>
      <c r="B32" s="1" t="s">
        <v>38</v>
      </c>
    </row>
    <row r="33" spans="1:2" ht="12" customHeight="1" x14ac:dyDescent="0.2">
      <c r="A33" s="3" t="s">
        <v>285</v>
      </c>
      <c r="B33" s="1" t="s">
        <v>39</v>
      </c>
    </row>
    <row r="34" spans="1:2" ht="12" customHeight="1" x14ac:dyDescent="0.2">
      <c r="A34" s="3" t="s">
        <v>296</v>
      </c>
      <c r="B34" s="1" t="s">
        <v>40</v>
      </c>
    </row>
    <row r="35" spans="1:2" ht="12" customHeight="1" x14ac:dyDescent="0.2">
      <c r="A35" s="3" t="s">
        <v>295</v>
      </c>
      <c r="B35" s="1" t="s">
        <v>41</v>
      </c>
    </row>
    <row r="36" spans="1:2" ht="12" customHeight="1" x14ac:dyDescent="0.2">
      <c r="A36" s="3" t="s">
        <v>297</v>
      </c>
      <c r="B36" s="1" t="s">
        <v>42</v>
      </c>
    </row>
    <row r="37" spans="1:2" ht="12" customHeight="1" x14ac:dyDescent="0.2">
      <c r="A37" s="3"/>
      <c r="B37" s="1"/>
    </row>
    <row r="38" spans="1:2" ht="12" customHeight="1" x14ac:dyDescent="0.2">
      <c r="A38" s="3" t="s">
        <v>286</v>
      </c>
      <c r="B38" s="1" t="s">
        <v>43</v>
      </c>
    </row>
    <row r="39" spans="1:2" ht="12" customHeight="1" x14ac:dyDescent="0.2">
      <c r="A39" s="3" t="s">
        <v>287</v>
      </c>
      <c r="B39" s="1" t="s">
        <v>43</v>
      </c>
    </row>
    <row r="40" spans="1:2" ht="12" customHeight="1" x14ac:dyDescent="0.2">
      <c r="A40" s="3" t="s">
        <v>288</v>
      </c>
      <c r="B40" s="1" t="s">
        <v>44</v>
      </c>
    </row>
    <row r="41" spans="1:2" ht="12" customHeight="1" x14ac:dyDescent="0.2">
      <c r="A41" s="3" t="s">
        <v>289</v>
      </c>
      <c r="B41" s="1" t="s">
        <v>45</v>
      </c>
    </row>
    <row r="42" spans="1:2" ht="12" customHeight="1" x14ac:dyDescent="0.2">
      <c r="A42" s="3" t="s">
        <v>290</v>
      </c>
      <c r="B42" s="1" t="s">
        <v>46</v>
      </c>
    </row>
    <row r="43" spans="1:2" ht="12" customHeight="1" x14ac:dyDescent="0.2">
      <c r="A43" s="3" t="s">
        <v>291</v>
      </c>
      <c r="B43" s="1" t="s">
        <v>47</v>
      </c>
    </row>
    <row r="44" spans="1:2" ht="12" customHeight="1" x14ac:dyDescent="0.2">
      <c r="A44" s="3" t="s">
        <v>292</v>
      </c>
      <c r="B44" s="1" t="s">
        <v>48</v>
      </c>
    </row>
    <row r="45" spans="1:2" ht="12" customHeight="1" x14ac:dyDescent="0.2">
      <c r="A45" s="3" t="s">
        <v>293</v>
      </c>
      <c r="B45" s="1" t="s">
        <v>49</v>
      </c>
    </row>
    <row r="46" spans="1:2" ht="12" customHeight="1" x14ac:dyDescent="0.2">
      <c r="A46" s="3" t="s">
        <v>294</v>
      </c>
      <c r="B46" s="1" t="s">
        <v>49</v>
      </c>
    </row>
    <row r="47" spans="1:2" ht="12" customHeight="1" x14ac:dyDescent="0.2">
      <c r="A47" s="8"/>
      <c r="B47" s="4"/>
    </row>
    <row r="48" spans="1:2" ht="12" customHeight="1" x14ac:dyDescent="0.2">
      <c r="A48" s="88" t="s">
        <v>333</v>
      </c>
      <c r="B48" s="88"/>
    </row>
  </sheetData>
  <mergeCells count="1">
    <mergeCell ref="A48:B48"/>
  </mergeCells>
  <phoneticPr fontId="0" type="noConversion"/>
  <pageMargins left="0.75" right="0.5" top="0.5" bottom="0.3" header="0.5" footer="0.2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7"/>
  <sheetViews>
    <sheetView showGridLines="0" workbookViewId="0">
      <selection sqref="A1:D1"/>
    </sheetView>
  </sheetViews>
  <sheetFormatPr defaultRowHeight="12.75" x14ac:dyDescent="0.2"/>
  <cols>
    <col min="1" max="1" width="14.28515625" customWidth="1"/>
    <col min="2" max="5" width="18.5703125" customWidth="1"/>
  </cols>
  <sheetData>
    <row r="1" spans="1:5" ht="12" customHeight="1" x14ac:dyDescent="0.2">
      <c r="A1" s="95" t="s">
        <v>442</v>
      </c>
      <c r="B1" s="95"/>
      <c r="C1" s="95"/>
      <c r="D1" s="95"/>
      <c r="E1" s="142">
        <v>46045</v>
      </c>
    </row>
    <row r="2" spans="1:5" ht="12" customHeight="1" x14ac:dyDescent="0.2">
      <c r="A2" s="97" t="s">
        <v>107</v>
      </c>
      <c r="B2" s="97"/>
      <c r="C2" s="97"/>
      <c r="D2" s="97"/>
      <c r="E2" s="1"/>
    </row>
    <row r="3" spans="1:5" ht="24" customHeight="1" x14ac:dyDescent="0.2">
      <c r="A3" s="99" t="s">
        <v>50</v>
      </c>
      <c r="B3" s="94" t="s">
        <v>108</v>
      </c>
      <c r="C3" s="94"/>
      <c r="D3" s="94"/>
      <c r="E3" s="94"/>
    </row>
    <row r="4" spans="1:5" ht="24" customHeight="1" x14ac:dyDescent="0.2">
      <c r="A4" s="100"/>
      <c r="B4" s="10" t="s">
        <v>77</v>
      </c>
      <c r="C4" s="10" t="s">
        <v>78</v>
      </c>
      <c r="D4" s="10" t="s">
        <v>79</v>
      </c>
      <c r="E4" s="9" t="s">
        <v>208</v>
      </c>
    </row>
    <row r="5" spans="1:5" ht="12" customHeight="1" x14ac:dyDescent="0.2">
      <c r="A5" s="1"/>
      <c r="B5" s="88" t="str">
        <f>REPT("-",71)&amp;" Number "&amp;REPT("-",71)</f>
        <v>----------------------------------------------------------------------- Number -----------------------------------------------------------------------</v>
      </c>
      <c r="C5" s="88"/>
      <c r="D5" s="88"/>
      <c r="E5" s="88"/>
    </row>
    <row r="6" spans="1:5" ht="12" customHeight="1" x14ac:dyDescent="0.2">
      <c r="A6" s="3" t="s">
        <v>419</v>
      </c>
    </row>
    <row r="7" spans="1:5" ht="12" customHeight="1" x14ac:dyDescent="0.2">
      <c r="A7" s="2" t="str">
        <f>"Oct "&amp;RIGHT(A6,4)-1</f>
        <v>Oct 2024</v>
      </c>
      <c r="B7" s="11">
        <v>120510361</v>
      </c>
      <c r="C7" s="11">
        <v>6753171</v>
      </c>
      <c r="D7" s="11">
        <v>29320855</v>
      </c>
      <c r="E7" s="11">
        <v>156584387</v>
      </c>
    </row>
    <row r="8" spans="1:5" ht="12" customHeight="1" x14ac:dyDescent="0.2">
      <c r="A8" s="2" t="str">
        <f>"Nov "&amp;RIGHT(A6,4)-1</f>
        <v>Nov 2024</v>
      </c>
      <c r="B8" s="11">
        <v>98262177</v>
      </c>
      <c r="C8" s="11">
        <v>5802444</v>
      </c>
      <c r="D8" s="11">
        <v>24791640</v>
      </c>
      <c r="E8" s="11">
        <v>128856261</v>
      </c>
    </row>
    <row r="9" spans="1:5" ht="12" customHeight="1" x14ac:dyDescent="0.2">
      <c r="A9" s="2" t="str">
        <f>"Dec "&amp;RIGHT(A6,4)-1</f>
        <v>Dec 2024</v>
      </c>
      <c r="B9" s="11">
        <v>93888445</v>
      </c>
      <c r="C9" s="11">
        <v>5608890</v>
      </c>
      <c r="D9" s="11">
        <v>23790961</v>
      </c>
      <c r="E9" s="11">
        <v>123288296</v>
      </c>
    </row>
    <row r="10" spans="1:5" ht="12" customHeight="1" x14ac:dyDescent="0.2">
      <c r="A10" s="2" t="str">
        <f>"Jan "&amp;RIGHT(A6,4)</f>
        <v>Jan 2025</v>
      </c>
      <c r="B10" s="11">
        <v>106571843</v>
      </c>
      <c r="C10" s="11">
        <v>6304893</v>
      </c>
      <c r="D10" s="11">
        <v>27177117</v>
      </c>
      <c r="E10" s="11">
        <v>140053853</v>
      </c>
    </row>
    <row r="11" spans="1:5" ht="12" customHeight="1" x14ac:dyDescent="0.2">
      <c r="A11" s="2" t="str">
        <f>"Feb "&amp;RIGHT(A6,4)</f>
        <v>Feb 2025</v>
      </c>
      <c r="B11" s="11">
        <v>106104799</v>
      </c>
      <c r="C11" s="11">
        <v>6178594</v>
      </c>
      <c r="D11" s="11">
        <v>26515568</v>
      </c>
      <c r="E11" s="11">
        <v>138798961</v>
      </c>
    </row>
    <row r="12" spans="1:5" ht="12" customHeight="1" x14ac:dyDescent="0.2">
      <c r="A12" s="2" t="str">
        <f>"Mar "&amp;RIGHT(A6,4)</f>
        <v>Mar 2025</v>
      </c>
      <c r="B12" s="11">
        <v>115028382</v>
      </c>
      <c r="C12" s="11">
        <v>6901769</v>
      </c>
      <c r="D12" s="11">
        <v>29713272</v>
      </c>
      <c r="E12" s="11">
        <v>151643423</v>
      </c>
    </row>
    <row r="13" spans="1:5" ht="12" customHeight="1" x14ac:dyDescent="0.2">
      <c r="A13" s="2" t="str">
        <f>"Apr "&amp;RIGHT(A6,4)</f>
        <v>Apr 2025</v>
      </c>
      <c r="B13" s="11">
        <v>120062768</v>
      </c>
      <c r="C13" s="11">
        <v>7188229</v>
      </c>
      <c r="D13" s="11">
        <v>31323426</v>
      </c>
      <c r="E13" s="11">
        <v>158574423</v>
      </c>
    </row>
    <row r="14" spans="1:5" ht="12" customHeight="1" x14ac:dyDescent="0.2">
      <c r="A14" s="2" t="str">
        <f>"May "&amp;RIGHT(A6,4)</f>
        <v>May 2025</v>
      </c>
      <c r="B14" s="11">
        <v>114006460</v>
      </c>
      <c r="C14" s="11">
        <v>7152523</v>
      </c>
      <c r="D14" s="11">
        <v>30847383</v>
      </c>
      <c r="E14" s="11">
        <v>152006366</v>
      </c>
    </row>
    <row r="15" spans="1:5" ht="12" customHeight="1" x14ac:dyDescent="0.2">
      <c r="A15" s="2" t="str">
        <f>"Jun "&amp;RIGHT(A6,4)</f>
        <v>Jun 2025</v>
      </c>
      <c r="B15" s="11">
        <v>81784698</v>
      </c>
      <c r="C15" s="11">
        <v>6674187</v>
      </c>
      <c r="D15" s="11">
        <v>29020306</v>
      </c>
      <c r="E15" s="11">
        <v>117479191</v>
      </c>
    </row>
    <row r="16" spans="1:5" ht="12" customHeight="1" x14ac:dyDescent="0.2">
      <c r="A16" s="2" t="str">
        <f>"Jul "&amp;RIGHT(A6,4)</f>
        <v>Jul 2025</v>
      </c>
      <c r="B16" s="11">
        <v>77824610</v>
      </c>
      <c r="C16" s="11">
        <v>6856366</v>
      </c>
      <c r="D16" s="11">
        <v>29960172</v>
      </c>
      <c r="E16" s="11">
        <v>114641148</v>
      </c>
    </row>
    <row r="17" spans="1:5" ht="12" customHeight="1" x14ac:dyDescent="0.2">
      <c r="A17" s="2" t="str">
        <f>"Aug "&amp;RIGHT(A6,4)</f>
        <v>Aug 2025</v>
      </c>
      <c r="B17" s="11">
        <v>87002627</v>
      </c>
      <c r="C17" s="11">
        <v>5991249</v>
      </c>
      <c r="D17" s="11">
        <v>26456171</v>
      </c>
      <c r="E17" s="11">
        <v>119450047</v>
      </c>
    </row>
    <row r="18" spans="1:5" ht="12" customHeight="1" x14ac:dyDescent="0.2">
      <c r="A18" s="2" t="str">
        <f>"Sep "&amp;RIGHT(A6,4)</f>
        <v>Sep 2025</v>
      </c>
      <c r="B18" s="11">
        <v>111979176</v>
      </c>
      <c r="C18" s="11">
        <v>6269938</v>
      </c>
      <c r="D18" s="11">
        <v>27789921</v>
      </c>
      <c r="E18" s="11">
        <v>146039035</v>
      </c>
    </row>
    <row r="19" spans="1:5" ht="12" customHeight="1" x14ac:dyDescent="0.2">
      <c r="A19" s="12" t="s">
        <v>55</v>
      </c>
      <c r="B19" s="13">
        <v>1233026346</v>
      </c>
      <c r="C19" s="13">
        <v>77682253</v>
      </c>
      <c r="D19" s="13">
        <v>336706792</v>
      </c>
      <c r="E19" s="13">
        <v>1647415391</v>
      </c>
    </row>
    <row r="20" spans="1:5" ht="12" customHeight="1" x14ac:dyDescent="0.2">
      <c r="A20" s="14" t="s">
        <v>420</v>
      </c>
      <c r="B20" s="15">
        <v>120510361</v>
      </c>
      <c r="C20" s="15">
        <v>6753171</v>
      </c>
      <c r="D20" s="15">
        <v>29320855</v>
      </c>
      <c r="E20" s="15">
        <v>156584387</v>
      </c>
    </row>
    <row r="21" spans="1:5" ht="12" customHeight="1" x14ac:dyDescent="0.2">
      <c r="A21" s="3" t="str">
        <f>"FY "&amp;RIGHT(A6,4)+1</f>
        <v>FY 2026</v>
      </c>
    </row>
    <row r="22" spans="1:5" ht="12" customHeight="1" x14ac:dyDescent="0.2">
      <c r="A22" s="2" t="str">
        <f>"Oct "&amp;RIGHT(A6,4)</f>
        <v>Oct 2025</v>
      </c>
      <c r="B22" s="11">
        <v>118871609</v>
      </c>
      <c r="C22" s="11">
        <v>6491381</v>
      </c>
      <c r="D22" s="11">
        <v>28869341</v>
      </c>
      <c r="E22" s="11">
        <v>154232331</v>
      </c>
    </row>
    <row r="23" spans="1:5" ht="12" customHeight="1" x14ac:dyDescent="0.2">
      <c r="A23" s="2" t="str">
        <f>"Nov "&amp;RIGHT(A6,4)</f>
        <v>Nov 2025</v>
      </c>
      <c r="B23" s="11" t="s">
        <v>418</v>
      </c>
      <c r="C23" s="11" t="s">
        <v>418</v>
      </c>
      <c r="D23" s="11" t="s">
        <v>418</v>
      </c>
      <c r="E23" s="11" t="s">
        <v>418</v>
      </c>
    </row>
    <row r="24" spans="1:5" ht="12" customHeight="1" x14ac:dyDescent="0.2">
      <c r="A24" s="2" t="str">
        <f>"Dec "&amp;RIGHT(A6,4)</f>
        <v>Dec 2025</v>
      </c>
      <c r="B24" s="11" t="s">
        <v>418</v>
      </c>
      <c r="C24" s="11" t="s">
        <v>418</v>
      </c>
      <c r="D24" s="11" t="s">
        <v>418</v>
      </c>
      <c r="E24" s="11" t="s">
        <v>418</v>
      </c>
    </row>
    <row r="25" spans="1:5" ht="12" customHeight="1" x14ac:dyDescent="0.2">
      <c r="A25" s="2" t="str">
        <f>"Jan "&amp;RIGHT(A6,4)+1</f>
        <v>Jan 2026</v>
      </c>
      <c r="B25" s="11" t="s">
        <v>418</v>
      </c>
      <c r="C25" s="11" t="s">
        <v>418</v>
      </c>
      <c r="D25" s="11" t="s">
        <v>418</v>
      </c>
      <c r="E25" s="11" t="s">
        <v>418</v>
      </c>
    </row>
    <row r="26" spans="1:5" ht="12" customHeight="1" x14ac:dyDescent="0.2">
      <c r="A26" s="2" t="str">
        <f>"Feb "&amp;RIGHT(A6,4)+1</f>
        <v>Feb 2026</v>
      </c>
      <c r="B26" s="11" t="s">
        <v>418</v>
      </c>
      <c r="C26" s="11" t="s">
        <v>418</v>
      </c>
      <c r="D26" s="11" t="s">
        <v>418</v>
      </c>
      <c r="E26" s="11" t="s">
        <v>418</v>
      </c>
    </row>
    <row r="27" spans="1:5" ht="12" customHeight="1" x14ac:dyDescent="0.2">
      <c r="A27" s="2" t="str">
        <f>"Mar "&amp;RIGHT(A6,4)+1</f>
        <v>Mar 2026</v>
      </c>
      <c r="B27" s="11" t="s">
        <v>418</v>
      </c>
      <c r="C27" s="11" t="s">
        <v>418</v>
      </c>
      <c r="D27" s="11" t="s">
        <v>418</v>
      </c>
      <c r="E27" s="11" t="s">
        <v>418</v>
      </c>
    </row>
    <row r="28" spans="1:5" ht="12" customHeight="1" x14ac:dyDescent="0.2">
      <c r="A28" s="2" t="str">
        <f>"Apr "&amp;RIGHT(A6,4)+1</f>
        <v>Apr 2026</v>
      </c>
      <c r="B28" s="11" t="s">
        <v>418</v>
      </c>
      <c r="C28" s="11" t="s">
        <v>418</v>
      </c>
      <c r="D28" s="11" t="s">
        <v>418</v>
      </c>
      <c r="E28" s="11" t="s">
        <v>418</v>
      </c>
    </row>
    <row r="29" spans="1:5" ht="12" customHeight="1" x14ac:dyDescent="0.2">
      <c r="A29" s="2" t="str">
        <f>"May "&amp;RIGHT(A6,4)+1</f>
        <v>May 2026</v>
      </c>
      <c r="B29" s="11" t="s">
        <v>418</v>
      </c>
      <c r="C29" s="11" t="s">
        <v>418</v>
      </c>
      <c r="D29" s="11" t="s">
        <v>418</v>
      </c>
      <c r="E29" s="11" t="s">
        <v>418</v>
      </c>
    </row>
    <row r="30" spans="1:5" ht="12" customHeight="1" x14ac:dyDescent="0.2">
      <c r="A30" s="2" t="str">
        <f>"Jun "&amp;RIGHT(A6,4)+1</f>
        <v>Jun 2026</v>
      </c>
      <c r="B30" s="11" t="s">
        <v>418</v>
      </c>
      <c r="C30" s="11" t="s">
        <v>418</v>
      </c>
      <c r="D30" s="11" t="s">
        <v>418</v>
      </c>
      <c r="E30" s="11" t="s">
        <v>418</v>
      </c>
    </row>
    <row r="31" spans="1:5" ht="12" customHeight="1" x14ac:dyDescent="0.2">
      <c r="A31" s="2" t="str">
        <f>"Jul "&amp;RIGHT(A6,4)+1</f>
        <v>Jul 2026</v>
      </c>
      <c r="B31" s="11" t="s">
        <v>418</v>
      </c>
      <c r="C31" s="11" t="s">
        <v>418</v>
      </c>
      <c r="D31" s="11" t="s">
        <v>418</v>
      </c>
      <c r="E31" s="11" t="s">
        <v>418</v>
      </c>
    </row>
    <row r="32" spans="1:5" ht="12" customHeight="1" x14ac:dyDescent="0.2">
      <c r="A32" s="2" t="str">
        <f>"Aug "&amp;RIGHT(A6,4)+1</f>
        <v>Aug 2026</v>
      </c>
      <c r="B32" s="11" t="s">
        <v>418</v>
      </c>
      <c r="C32" s="11" t="s">
        <v>418</v>
      </c>
      <c r="D32" s="11" t="s">
        <v>418</v>
      </c>
      <c r="E32" s="11" t="s">
        <v>418</v>
      </c>
    </row>
    <row r="33" spans="1:5" ht="12" customHeight="1" x14ac:dyDescent="0.2">
      <c r="A33" s="2" t="str">
        <f>"Sep "&amp;RIGHT(A6,4)+1</f>
        <v>Sep 2026</v>
      </c>
      <c r="B33" s="11" t="s">
        <v>418</v>
      </c>
      <c r="C33" s="11" t="s">
        <v>418</v>
      </c>
      <c r="D33" s="11" t="s">
        <v>418</v>
      </c>
      <c r="E33" s="11" t="s">
        <v>418</v>
      </c>
    </row>
    <row r="34" spans="1:5" ht="12" customHeight="1" x14ac:dyDescent="0.2">
      <c r="A34" s="12" t="s">
        <v>55</v>
      </c>
      <c r="B34" s="13">
        <v>118871609</v>
      </c>
      <c r="C34" s="13">
        <v>6491381</v>
      </c>
      <c r="D34" s="13">
        <v>28869341</v>
      </c>
      <c r="E34" s="13">
        <v>154232331</v>
      </c>
    </row>
    <row r="35" spans="1:5" ht="12" customHeight="1" x14ac:dyDescent="0.2">
      <c r="A35" s="14" t="str">
        <f>"Total "&amp;MID(A20,7,LEN(A20)-13)&amp;" Months"</f>
        <v>Total 1 Months</v>
      </c>
      <c r="B35" s="15">
        <v>118871609</v>
      </c>
      <c r="C35" s="15">
        <v>6491381</v>
      </c>
      <c r="D35" s="15">
        <v>28869341</v>
      </c>
      <c r="E35" s="15">
        <v>154232331</v>
      </c>
    </row>
    <row r="36" spans="1:5" ht="12" customHeight="1" x14ac:dyDescent="0.2">
      <c r="A36" s="88"/>
      <c r="B36" s="88"/>
      <c r="C36" s="88"/>
      <c r="D36" s="88"/>
      <c r="E36" s="88"/>
    </row>
    <row r="37" spans="1:5" ht="69.95" customHeight="1" x14ac:dyDescent="0.2">
      <c r="A37" s="90" t="s">
        <v>109</v>
      </c>
      <c r="B37" s="90"/>
      <c r="C37" s="90"/>
      <c r="D37" s="90"/>
      <c r="E37" s="90"/>
    </row>
  </sheetData>
  <mergeCells count="7">
    <mergeCell ref="B5:E5"/>
    <mergeCell ref="A36:E36"/>
    <mergeCell ref="A37:E37"/>
    <mergeCell ref="A1:D1"/>
    <mergeCell ref="A2:D2"/>
    <mergeCell ref="A3:A4"/>
    <mergeCell ref="B3:E3"/>
  </mergeCells>
  <phoneticPr fontId="0" type="noConversion"/>
  <pageMargins left="0.75" right="0.5" top="0.75" bottom="0.5" header="0.5" footer="0.25"/>
  <pageSetup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K35"/>
  <sheetViews>
    <sheetView showGridLines="0" workbookViewId="0">
      <selection sqref="A1:J1"/>
    </sheetView>
  </sheetViews>
  <sheetFormatPr defaultRowHeight="12.75" x14ac:dyDescent="0.2"/>
  <cols>
    <col min="1" max="1" width="12.85546875" customWidth="1"/>
    <col min="2" max="11" width="11.42578125" customWidth="1"/>
  </cols>
  <sheetData>
    <row r="1" spans="1:11" ht="12" customHeight="1" x14ac:dyDescent="0.2">
      <c r="A1" s="95" t="s">
        <v>444</v>
      </c>
      <c r="B1" s="95"/>
      <c r="C1" s="95"/>
      <c r="D1" s="95"/>
      <c r="E1" s="95"/>
      <c r="F1" s="95"/>
      <c r="G1" s="95"/>
      <c r="H1" s="95"/>
      <c r="I1" s="95"/>
      <c r="J1" s="95"/>
      <c r="K1" s="142">
        <v>46045</v>
      </c>
    </row>
    <row r="2" spans="1:11" ht="12" customHeight="1" x14ac:dyDescent="0.2">
      <c r="A2" s="97" t="s">
        <v>110</v>
      </c>
      <c r="B2" s="97"/>
      <c r="C2" s="97"/>
      <c r="D2" s="97"/>
      <c r="E2" s="97"/>
      <c r="F2" s="97"/>
      <c r="G2" s="97"/>
      <c r="H2" s="97"/>
      <c r="I2" s="97"/>
      <c r="J2" s="97"/>
      <c r="K2" s="1"/>
    </row>
    <row r="3" spans="1:11" ht="24" customHeight="1" x14ac:dyDescent="0.2">
      <c r="A3" s="99" t="s">
        <v>50</v>
      </c>
      <c r="B3" s="91" t="s">
        <v>111</v>
      </c>
      <c r="C3" s="94" t="s">
        <v>101</v>
      </c>
      <c r="D3" s="94"/>
      <c r="E3" s="94"/>
      <c r="F3" s="92"/>
      <c r="G3" s="94" t="s">
        <v>101</v>
      </c>
      <c r="H3" s="94"/>
      <c r="I3" s="92"/>
      <c r="J3" s="94" t="s">
        <v>112</v>
      </c>
      <c r="K3" s="94"/>
    </row>
    <row r="4" spans="1:11" ht="24" customHeight="1" x14ac:dyDescent="0.2">
      <c r="A4" s="100"/>
      <c r="B4" s="92"/>
      <c r="C4" s="10" t="s">
        <v>77</v>
      </c>
      <c r="D4" s="10" t="s">
        <v>78</v>
      </c>
      <c r="E4" s="10" t="s">
        <v>79</v>
      </c>
      <c r="F4" s="10" t="s">
        <v>55</v>
      </c>
      <c r="G4" s="10" t="s">
        <v>77</v>
      </c>
      <c r="H4" s="10" t="s">
        <v>78</v>
      </c>
      <c r="I4" s="10" t="s">
        <v>79</v>
      </c>
      <c r="J4" s="10" t="s">
        <v>113</v>
      </c>
      <c r="K4" s="9" t="s">
        <v>114</v>
      </c>
    </row>
    <row r="5" spans="1:11" ht="12" customHeight="1" x14ac:dyDescent="0.2">
      <c r="A5" s="1"/>
      <c r="B5" s="88" t="str">
        <f>REPT("-",52)&amp;" Number "&amp;REPT("-",52)</f>
        <v>---------------------------------------------------- Number ----------------------------------------------------</v>
      </c>
      <c r="C5" s="88"/>
      <c r="D5" s="88"/>
      <c r="E5" s="88"/>
      <c r="F5" s="88"/>
      <c r="G5" s="88" t="str">
        <f>REPT("-",53)&amp;" Percent "&amp;REPT("-",54)</f>
        <v>----------------------------------------------------- Percent ------------------------------------------------------</v>
      </c>
      <c r="H5" s="88"/>
      <c r="I5" s="88"/>
      <c r="J5" s="88"/>
      <c r="K5" s="88"/>
    </row>
    <row r="6" spans="1:11" ht="12" customHeight="1" x14ac:dyDescent="0.2">
      <c r="A6" s="3" t="s">
        <v>419</v>
      </c>
    </row>
    <row r="7" spans="1:11" ht="12" customHeight="1" x14ac:dyDescent="0.2">
      <c r="A7" s="2" t="str">
        <f>"Oct "&amp;RIGHT(A6,4)-1</f>
        <v>Oct 2024</v>
      </c>
      <c r="B7" s="11">
        <v>27938658</v>
      </c>
      <c r="C7" s="11">
        <v>92571703</v>
      </c>
      <c r="D7" s="11">
        <v>6753171</v>
      </c>
      <c r="E7" s="11">
        <v>29320855</v>
      </c>
      <c r="F7" s="11">
        <v>128645729</v>
      </c>
      <c r="G7" s="19">
        <v>0.71960000000000002</v>
      </c>
      <c r="H7" s="19">
        <v>5.2499999999999998E-2</v>
      </c>
      <c r="I7" s="19">
        <v>0.22789999999999999</v>
      </c>
      <c r="J7" s="19">
        <v>0.1784</v>
      </c>
      <c r="K7" s="19">
        <v>0.59119999999999995</v>
      </c>
    </row>
    <row r="8" spans="1:11" ht="12" customHeight="1" x14ac:dyDescent="0.2">
      <c r="A8" s="2" t="str">
        <f>"Nov "&amp;RIGHT(A6,4)-1</f>
        <v>Nov 2024</v>
      </c>
      <c r="B8" s="11">
        <v>23560317</v>
      </c>
      <c r="C8" s="11">
        <v>74701860</v>
      </c>
      <c r="D8" s="11">
        <v>5802444</v>
      </c>
      <c r="E8" s="11">
        <v>24791640</v>
      </c>
      <c r="F8" s="11">
        <v>105295944</v>
      </c>
      <c r="G8" s="19">
        <v>0.70940000000000003</v>
      </c>
      <c r="H8" s="19">
        <v>5.5100000000000003E-2</v>
      </c>
      <c r="I8" s="19">
        <v>0.2354</v>
      </c>
      <c r="J8" s="19">
        <v>0.18279999999999999</v>
      </c>
      <c r="K8" s="19">
        <v>0.57969999999999999</v>
      </c>
    </row>
    <row r="9" spans="1:11" ht="12" customHeight="1" x14ac:dyDescent="0.2">
      <c r="A9" s="2" t="str">
        <f>"Dec "&amp;RIGHT(A6,4)-1</f>
        <v>Dec 2024</v>
      </c>
      <c r="B9" s="11">
        <v>23246468</v>
      </c>
      <c r="C9" s="11">
        <v>70641977</v>
      </c>
      <c r="D9" s="11">
        <v>5608890</v>
      </c>
      <c r="E9" s="11">
        <v>23790961</v>
      </c>
      <c r="F9" s="11">
        <v>100041828</v>
      </c>
      <c r="G9" s="19">
        <v>0.70609999999999995</v>
      </c>
      <c r="H9" s="19">
        <v>5.6099999999999997E-2</v>
      </c>
      <c r="I9" s="19">
        <v>0.23780000000000001</v>
      </c>
      <c r="J9" s="19">
        <v>0.18859999999999999</v>
      </c>
      <c r="K9" s="19">
        <v>0.57299999999999995</v>
      </c>
    </row>
    <row r="10" spans="1:11" ht="12" customHeight="1" x14ac:dyDescent="0.2">
      <c r="A10" s="2" t="str">
        <f>"Jan "&amp;RIGHT(A6,4)</f>
        <v>Jan 2025</v>
      </c>
      <c r="B10" s="11">
        <v>26157418</v>
      </c>
      <c r="C10" s="11">
        <v>80414425</v>
      </c>
      <c r="D10" s="11">
        <v>6304893</v>
      </c>
      <c r="E10" s="11">
        <v>27177117</v>
      </c>
      <c r="F10" s="11">
        <v>113896435</v>
      </c>
      <c r="G10" s="19">
        <v>0.70599999999999996</v>
      </c>
      <c r="H10" s="19">
        <v>5.5399999999999998E-2</v>
      </c>
      <c r="I10" s="19">
        <v>0.23860000000000001</v>
      </c>
      <c r="J10" s="19">
        <v>0.18679999999999999</v>
      </c>
      <c r="K10" s="19">
        <v>0.57420000000000004</v>
      </c>
    </row>
    <row r="11" spans="1:11" ht="12" customHeight="1" x14ac:dyDescent="0.2">
      <c r="A11" s="2" t="str">
        <f>"Feb "&amp;RIGHT(A6,4)</f>
        <v>Feb 2025</v>
      </c>
      <c r="B11" s="11">
        <v>24465049</v>
      </c>
      <c r="C11" s="11">
        <v>81639750</v>
      </c>
      <c r="D11" s="11">
        <v>6178594</v>
      </c>
      <c r="E11" s="11">
        <v>26515568</v>
      </c>
      <c r="F11" s="11">
        <v>114333912</v>
      </c>
      <c r="G11" s="19">
        <v>0.71399999999999997</v>
      </c>
      <c r="H11" s="19">
        <v>5.3999999999999999E-2</v>
      </c>
      <c r="I11" s="19">
        <v>0.2319</v>
      </c>
      <c r="J11" s="19">
        <v>0.17630000000000001</v>
      </c>
      <c r="K11" s="19">
        <v>0.58819999999999995</v>
      </c>
    </row>
    <row r="12" spans="1:11" ht="12" customHeight="1" x14ac:dyDescent="0.2">
      <c r="A12" s="2" t="str">
        <f>"Mar "&amp;RIGHT(A6,4)</f>
        <v>Mar 2025</v>
      </c>
      <c r="B12" s="11">
        <v>26706714</v>
      </c>
      <c r="C12" s="11">
        <v>88321668</v>
      </c>
      <c r="D12" s="11">
        <v>6901769</v>
      </c>
      <c r="E12" s="11">
        <v>29713272</v>
      </c>
      <c r="F12" s="11">
        <v>124936709</v>
      </c>
      <c r="G12" s="19">
        <v>0.70689999999999997</v>
      </c>
      <c r="H12" s="19">
        <v>5.5199999999999999E-2</v>
      </c>
      <c r="I12" s="19">
        <v>0.23780000000000001</v>
      </c>
      <c r="J12" s="19">
        <v>0.17610000000000001</v>
      </c>
      <c r="K12" s="19">
        <v>0.58240000000000003</v>
      </c>
    </row>
    <row r="13" spans="1:11" ht="12" customHeight="1" x14ac:dyDescent="0.2">
      <c r="A13" s="2" t="str">
        <f>"Apr "&amp;RIGHT(A6,4)</f>
        <v>Apr 2025</v>
      </c>
      <c r="B13" s="11">
        <v>27902989</v>
      </c>
      <c r="C13" s="11">
        <v>92159779</v>
      </c>
      <c r="D13" s="11">
        <v>7188229</v>
      </c>
      <c r="E13" s="11">
        <v>31323426</v>
      </c>
      <c r="F13" s="11">
        <v>130671434</v>
      </c>
      <c r="G13" s="19">
        <v>0.70530000000000004</v>
      </c>
      <c r="H13" s="19">
        <v>5.5E-2</v>
      </c>
      <c r="I13" s="19">
        <v>0.2397</v>
      </c>
      <c r="J13" s="19">
        <v>0.17599999999999999</v>
      </c>
      <c r="K13" s="19">
        <v>0.58120000000000005</v>
      </c>
    </row>
    <row r="14" spans="1:11" ht="12" customHeight="1" x14ac:dyDescent="0.2">
      <c r="A14" s="2" t="str">
        <f>"May "&amp;RIGHT(A6,4)</f>
        <v>May 2025</v>
      </c>
      <c r="B14" s="11">
        <v>27435612</v>
      </c>
      <c r="C14" s="11">
        <v>86570848</v>
      </c>
      <c r="D14" s="11">
        <v>7152523</v>
      </c>
      <c r="E14" s="11">
        <v>30847383</v>
      </c>
      <c r="F14" s="11">
        <v>124570754</v>
      </c>
      <c r="G14" s="19">
        <v>0.69499999999999995</v>
      </c>
      <c r="H14" s="19">
        <v>5.74E-2</v>
      </c>
      <c r="I14" s="19">
        <v>0.24759999999999999</v>
      </c>
      <c r="J14" s="19">
        <v>0.18049999999999999</v>
      </c>
      <c r="K14" s="19">
        <v>0.56950000000000001</v>
      </c>
    </row>
    <row r="15" spans="1:11" ht="12" customHeight="1" x14ac:dyDescent="0.2">
      <c r="A15" s="2" t="str">
        <f>"Jun "&amp;RIGHT(A6,4)</f>
        <v>Jun 2025</v>
      </c>
      <c r="B15" s="11">
        <v>28012017</v>
      </c>
      <c r="C15" s="11">
        <v>53772681</v>
      </c>
      <c r="D15" s="11">
        <v>6674187</v>
      </c>
      <c r="E15" s="11">
        <v>29020306</v>
      </c>
      <c r="F15" s="11">
        <v>89467174</v>
      </c>
      <c r="G15" s="19">
        <v>0.60099999999999998</v>
      </c>
      <c r="H15" s="19">
        <v>7.46E-2</v>
      </c>
      <c r="I15" s="19">
        <v>0.32440000000000002</v>
      </c>
      <c r="J15" s="19">
        <v>0.2384</v>
      </c>
      <c r="K15" s="19">
        <v>0.4577</v>
      </c>
    </row>
    <row r="16" spans="1:11" ht="12" customHeight="1" x14ac:dyDescent="0.2">
      <c r="A16" s="2" t="str">
        <f>"Jul "&amp;RIGHT(A6,4)</f>
        <v>Jul 2025</v>
      </c>
      <c r="B16" s="11">
        <v>28586893</v>
      </c>
      <c r="C16" s="11">
        <v>49237717</v>
      </c>
      <c r="D16" s="11">
        <v>6856366</v>
      </c>
      <c r="E16" s="11">
        <v>29960172</v>
      </c>
      <c r="F16" s="11">
        <v>86054255</v>
      </c>
      <c r="G16" s="19">
        <v>0.57220000000000004</v>
      </c>
      <c r="H16" s="19">
        <v>7.9699999999999993E-2</v>
      </c>
      <c r="I16" s="19">
        <v>0.34820000000000001</v>
      </c>
      <c r="J16" s="19">
        <v>0.24940000000000001</v>
      </c>
      <c r="K16" s="19">
        <v>0.42949999999999999</v>
      </c>
    </row>
    <row r="17" spans="1:11" ht="12" customHeight="1" x14ac:dyDescent="0.2">
      <c r="A17" s="2" t="str">
        <f>"Aug "&amp;RIGHT(A6,4)</f>
        <v>Aug 2025</v>
      </c>
      <c r="B17" s="11">
        <v>26256073</v>
      </c>
      <c r="C17" s="11">
        <v>60746554</v>
      </c>
      <c r="D17" s="11">
        <v>5991249</v>
      </c>
      <c r="E17" s="11">
        <v>26456171</v>
      </c>
      <c r="F17" s="11">
        <v>93193974</v>
      </c>
      <c r="G17" s="19">
        <v>0.65180000000000005</v>
      </c>
      <c r="H17" s="19">
        <v>6.4299999999999996E-2</v>
      </c>
      <c r="I17" s="19">
        <v>0.28389999999999999</v>
      </c>
      <c r="J17" s="19">
        <v>0.2198</v>
      </c>
      <c r="K17" s="19">
        <v>0.50860000000000005</v>
      </c>
    </row>
    <row r="18" spans="1:11" ht="12" customHeight="1" x14ac:dyDescent="0.2">
      <c r="A18" s="2" t="str">
        <f>"Sep "&amp;RIGHT(A6,4)</f>
        <v>Sep 2025</v>
      </c>
      <c r="B18" s="11">
        <v>25118385</v>
      </c>
      <c r="C18" s="11">
        <v>86860791</v>
      </c>
      <c r="D18" s="11">
        <v>6269938</v>
      </c>
      <c r="E18" s="11">
        <v>27789921</v>
      </c>
      <c r="F18" s="11">
        <v>120920650</v>
      </c>
      <c r="G18" s="19">
        <v>0.71830000000000005</v>
      </c>
      <c r="H18" s="19">
        <v>5.1900000000000002E-2</v>
      </c>
      <c r="I18" s="19">
        <v>0.2298</v>
      </c>
      <c r="J18" s="19">
        <v>0.17199999999999999</v>
      </c>
      <c r="K18" s="19">
        <v>0.5948</v>
      </c>
    </row>
    <row r="19" spans="1:11" ht="12" customHeight="1" x14ac:dyDescent="0.2">
      <c r="A19" s="12" t="s">
        <v>55</v>
      </c>
      <c r="B19" s="13">
        <v>315386593</v>
      </c>
      <c r="C19" s="13">
        <v>917639753</v>
      </c>
      <c r="D19" s="13">
        <v>77682253</v>
      </c>
      <c r="E19" s="13">
        <v>336706792</v>
      </c>
      <c r="F19" s="13">
        <v>1332028798</v>
      </c>
      <c r="G19" s="22">
        <v>0.68889999999999996</v>
      </c>
      <c r="H19" s="22">
        <v>5.8299999999999998E-2</v>
      </c>
      <c r="I19" s="22">
        <v>0.25280000000000002</v>
      </c>
      <c r="J19" s="22">
        <v>0.19139999999999999</v>
      </c>
      <c r="K19" s="22">
        <v>0.55700000000000005</v>
      </c>
    </row>
    <row r="20" spans="1:11" ht="12" customHeight="1" x14ac:dyDescent="0.2">
      <c r="A20" s="14" t="s">
        <v>420</v>
      </c>
      <c r="B20" s="15">
        <v>27938658</v>
      </c>
      <c r="C20" s="15">
        <v>92571703</v>
      </c>
      <c r="D20" s="15">
        <v>6753171</v>
      </c>
      <c r="E20" s="15">
        <v>29320855</v>
      </c>
      <c r="F20" s="15">
        <v>128645729</v>
      </c>
      <c r="G20" s="23">
        <v>0.71960000000000002</v>
      </c>
      <c r="H20" s="23">
        <v>5.2499999999999998E-2</v>
      </c>
      <c r="I20" s="23">
        <v>0.22789999999999999</v>
      </c>
      <c r="J20" s="23">
        <v>0.1784</v>
      </c>
      <c r="K20" s="23">
        <v>0.59119999999999995</v>
      </c>
    </row>
    <row r="21" spans="1:11" ht="12" customHeight="1" x14ac:dyDescent="0.2">
      <c r="A21" s="3" t="str">
        <f>"FY "&amp;RIGHT(A6,4)+1</f>
        <v>FY 2026</v>
      </c>
    </row>
    <row r="22" spans="1:11" ht="12" customHeight="1" x14ac:dyDescent="0.2">
      <c r="A22" s="2" t="str">
        <f>"Oct "&amp;RIGHT(A6,4)</f>
        <v>Oct 2025</v>
      </c>
      <c r="B22" s="11">
        <v>27838911</v>
      </c>
      <c r="C22" s="11">
        <v>91032698</v>
      </c>
      <c r="D22" s="11">
        <v>6491381</v>
      </c>
      <c r="E22" s="11">
        <v>28869341</v>
      </c>
      <c r="F22" s="11">
        <v>126393420</v>
      </c>
      <c r="G22" s="19">
        <v>0.72019999999999995</v>
      </c>
      <c r="H22" s="19">
        <v>5.1400000000000001E-2</v>
      </c>
      <c r="I22" s="19">
        <v>0.22839999999999999</v>
      </c>
      <c r="J22" s="19">
        <v>0.18049999999999999</v>
      </c>
      <c r="K22" s="19">
        <v>0.59019999999999995</v>
      </c>
    </row>
    <row r="23" spans="1:11" ht="12" customHeight="1" x14ac:dyDescent="0.2">
      <c r="A23" s="2" t="str">
        <f>"Nov "&amp;RIGHT(A6,4)</f>
        <v>Nov 2025</v>
      </c>
      <c r="B23" s="11" t="s">
        <v>418</v>
      </c>
      <c r="C23" s="11" t="s">
        <v>418</v>
      </c>
      <c r="D23" s="11" t="s">
        <v>418</v>
      </c>
      <c r="E23" s="11" t="s">
        <v>418</v>
      </c>
      <c r="F23" s="11" t="s">
        <v>418</v>
      </c>
      <c r="G23" s="19" t="s">
        <v>418</v>
      </c>
      <c r="H23" s="19" t="s">
        <v>418</v>
      </c>
      <c r="I23" s="19" t="s">
        <v>418</v>
      </c>
      <c r="J23" s="19" t="s">
        <v>418</v>
      </c>
      <c r="K23" s="19" t="s">
        <v>418</v>
      </c>
    </row>
    <row r="24" spans="1:11" ht="12" customHeight="1" x14ac:dyDescent="0.2">
      <c r="A24" s="2" t="str">
        <f>"Dec "&amp;RIGHT(A6,4)</f>
        <v>Dec 2025</v>
      </c>
      <c r="B24" s="11" t="s">
        <v>418</v>
      </c>
      <c r="C24" s="11" t="s">
        <v>418</v>
      </c>
      <c r="D24" s="11" t="s">
        <v>418</v>
      </c>
      <c r="E24" s="11" t="s">
        <v>418</v>
      </c>
      <c r="F24" s="11" t="s">
        <v>418</v>
      </c>
      <c r="G24" s="19" t="s">
        <v>418</v>
      </c>
      <c r="H24" s="19" t="s">
        <v>418</v>
      </c>
      <c r="I24" s="19" t="s">
        <v>418</v>
      </c>
      <c r="J24" s="19" t="s">
        <v>418</v>
      </c>
      <c r="K24" s="19" t="s">
        <v>418</v>
      </c>
    </row>
    <row r="25" spans="1:11" ht="12" customHeight="1" x14ac:dyDescent="0.2">
      <c r="A25" s="2" t="str">
        <f>"Jan "&amp;RIGHT(A6,4)+1</f>
        <v>Jan 2026</v>
      </c>
      <c r="B25" s="11" t="s">
        <v>418</v>
      </c>
      <c r="C25" s="11" t="s">
        <v>418</v>
      </c>
      <c r="D25" s="11" t="s">
        <v>418</v>
      </c>
      <c r="E25" s="11" t="s">
        <v>418</v>
      </c>
      <c r="F25" s="11" t="s">
        <v>418</v>
      </c>
      <c r="G25" s="19" t="s">
        <v>418</v>
      </c>
      <c r="H25" s="19" t="s">
        <v>418</v>
      </c>
      <c r="I25" s="19" t="s">
        <v>418</v>
      </c>
      <c r="J25" s="19" t="s">
        <v>418</v>
      </c>
      <c r="K25" s="19" t="s">
        <v>418</v>
      </c>
    </row>
    <row r="26" spans="1:11" ht="12" customHeight="1" x14ac:dyDescent="0.2">
      <c r="A26" s="2" t="str">
        <f>"Feb "&amp;RIGHT(A6,4)+1</f>
        <v>Feb 2026</v>
      </c>
      <c r="B26" s="11" t="s">
        <v>418</v>
      </c>
      <c r="C26" s="11" t="s">
        <v>418</v>
      </c>
      <c r="D26" s="11" t="s">
        <v>418</v>
      </c>
      <c r="E26" s="11" t="s">
        <v>418</v>
      </c>
      <c r="F26" s="11" t="s">
        <v>418</v>
      </c>
      <c r="G26" s="19" t="s">
        <v>418</v>
      </c>
      <c r="H26" s="19" t="s">
        <v>418</v>
      </c>
      <c r="I26" s="19" t="s">
        <v>418</v>
      </c>
      <c r="J26" s="19" t="s">
        <v>418</v>
      </c>
      <c r="K26" s="19" t="s">
        <v>418</v>
      </c>
    </row>
    <row r="27" spans="1:11" ht="12" customHeight="1" x14ac:dyDescent="0.2">
      <c r="A27" s="2" t="str">
        <f>"Mar "&amp;RIGHT(A6,4)+1</f>
        <v>Mar 2026</v>
      </c>
      <c r="B27" s="11" t="s">
        <v>418</v>
      </c>
      <c r="C27" s="11" t="s">
        <v>418</v>
      </c>
      <c r="D27" s="11" t="s">
        <v>418</v>
      </c>
      <c r="E27" s="11" t="s">
        <v>418</v>
      </c>
      <c r="F27" s="11" t="s">
        <v>418</v>
      </c>
      <c r="G27" s="19" t="s">
        <v>418</v>
      </c>
      <c r="H27" s="19" t="s">
        <v>418</v>
      </c>
      <c r="I27" s="19" t="s">
        <v>418</v>
      </c>
      <c r="J27" s="19" t="s">
        <v>418</v>
      </c>
      <c r="K27" s="19" t="s">
        <v>418</v>
      </c>
    </row>
    <row r="28" spans="1:11" ht="12" customHeight="1" x14ac:dyDescent="0.2">
      <c r="A28" s="2" t="str">
        <f>"Apr "&amp;RIGHT(A6,4)+1</f>
        <v>Apr 2026</v>
      </c>
      <c r="B28" s="11" t="s">
        <v>418</v>
      </c>
      <c r="C28" s="11" t="s">
        <v>418</v>
      </c>
      <c r="D28" s="11" t="s">
        <v>418</v>
      </c>
      <c r="E28" s="11" t="s">
        <v>418</v>
      </c>
      <c r="F28" s="11" t="s">
        <v>418</v>
      </c>
      <c r="G28" s="19" t="s">
        <v>418</v>
      </c>
      <c r="H28" s="19" t="s">
        <v>418</v>
      </c>
      <c r="I28" s="19" t="s">
        <v>418</v>
      </c>
      <c r="J28" s="19" t="s">
        <v>418</v>
      </c>
      <c r="K28" s="19" t="s">
        <v>418</v>
      </c>
    </row>
    <row r="29" spans="1:11" ht="12" customHeight="1" x14ac:dyDescent="0.2">
      <c r="A29" s="2" t="str">
        <f>"May "&amp;RIGHT(A6,4)+1</f>
        <v>May 2026</v>
      </c>
      <c r="B29" s="11" t="s">
        <v>418</v>
      </c>
      <c r="C29" s="11" t="s">
        <v>418</v>
      </c>
      <c r="D29" s="11" t="s">
        <v>418</v>
      </c>
      <c r="E29" s="11" t="s">
        <v>418</v>
      </c>
      <c r="F29" s="11" t="s">
        <v>418</v>
      </c>
      <c r="G29" s="19" t="s">
        <v>418</v>
      </c>
      <c r="H29" s="19" t="s">
        <v>418</v>
      </c>
      <c r="I29" s="19" t="s">
        <v>418</v>
      </c>
      <c r="J29" s="19" t="s">
        <v>418</v>
      </c>
      <c r="K29" s="19" t="s">
        <v>418</v>
      </c>
    </row>
    <row r="30" spans="1:11" ht="12" customHeight="1" x14ac:dyDescent="0.2">
      <c r="A30" s="2" t="str">
        <f>"Jun "&amp;RIGHT(A6,4)+1</f>
        <v>Jun 2026</v>
      </c>
      <c r="B30" s="11" t="s">
        <v>418</v>
      </c>
      <c r="C30" s="11" t="s">
        <v>418</v>
      </c>
      <c r="D30" s="11" t="s">
        <v>418</v>
      </c>
      <c r="E30" s="11" t="s">
        <v>418</v>
      </c>
      <c r="F30" s="11" t="s">
        <v>418</v>
      </c>
      <c r="G30" s="19" t="s">
        <v>418</v>
      </c>
      <c r="H30" s="19" t="s">
        <v>418</v>
      </c>
      <c r="I30" s="19" t="s">
        <v>418</v>
      </c>
      <c r="J30" s="19" t="s">
        <v>418</v>
      </c>
      <c r="K30" s="19" t="s">
        <v>418</v>
      </c>
    </row>
    <row r="31" spans="1:11" ht="12" customHeight="1" x14ac:dyDescent="0.2">
      <c r="A31" s="2" t="str">
        <f>"Jul "&amp;RIGHT(A6,4)+1</f>
        <v>Jul 2026</v>
      </c>
      <c r="B31" s="11" t="s">
        <v>418</v>
      </c>
      <c r="C31" s="11" t="s">
        <v>418</v>
      </c>
      <c r="D31" s="11" t="s">
        <v>418</v>
      </c>
      <c r="E31" s="11" t="s">
        <v>418</v>
      </c>
      <c r="F31" s="11" t="s">
        <v>418</v>
      </c>
      <c r="G31" s="19" t="s">
        <v>418</v>
      </c>
      <c r="H31" s="19" t="s">
        <v>418</v>
      </c>
      <c r="I31" s="19" t="s">
        <v>418</v>
      </c>
      <c r="J31" s="19" t="s">
        <v>418</v>
      </c>
      <c r="K31" s="19" t="s">
        <v>418</v>
      </c>
    </row>
    <row r="32" spans="1:11" ht="12" customHeight="1" x14ac:dyDescent="0.2">
      <c r="A32" s="2" t="str">
        <f>"Aug "&amp;RIGHT(A6,4)+1</f>
        <v>Aug 2026</v>
      </c>
      <c r="B32" s="11" t="s">
        <v>418</v>
      </c>
      <c r="C32" s="11" t="s">
        <v>418</v>
      </c>
      <c r="D32" s="11" t="s">
        <v>418</v>
      </c>
      <c r="E32" s="11" t="s">
        <v>418</v>
      </c>
      <c r="F32" s="11" t="s">
        <v>418</v>
      </c>
      <c r="G32" s="19" t="s">
        <v>418</v>
      </c>
      <c r="H32" s="19" t="s">
        <v>418</v>
      </c>
      <c r="I32" s="19" t="s">
        <v>418</v>
      </c>
      <c r="J32" s="19" t="s">
        <v>418</v>
      </c>
      <c r="K32" s="19" t="s">
        <v>418</v>
      </c>
    </row>
    <row r="33" spans="1:11" ht="12" customHeight="1" x14ac:dyDescent="0.2">
      <c r="A33" s="2" t="str">
        <f>"Sep "&amp;RIGHT(A6,4)+1</f>
        <v>Sep 2026</v>
      </c>
      <c r="B33" s="11" t="s">
        <v>418</v>
      </c>
      <c r="C33" s="11" t="s">
        <v>418</v>
      </c>
      <c r="D33" s="11" t="s">
        <v>418</v>
      </c>
      <c r="E33" s="11" t="s">
        <v>418</v>
      </c>
      <c r="F33" s="11" t="s">
        <v>418</v>
      </c>
      <c r="G33" s="19" t="s">
        <v>418</v>
      </c>
      <c r="H33" s="19" t="s">
        <v>418</v>
      </c>
      <c r="I33" s="19" t="s">
        <v>418</v>
      </c>
      <c r="J33" s="19" t="s">
        <v>418</v>
      </c>
      <c r="K33" s="19" t="s">
        <v>418</v>
      </c>
    </row>
    <row r="34" spans="1:11" ht="12" customHeight="1" x14ac:dyDescent="0.2">
      <c r="A34" s="12" t="s">
        <v>55</v>
      </c>
      <c r="B34" s="13">
        <v>27838911</v>
      </c>
      <c r="C34" s="13">
        <v>91032698</v>
      </c>
      <c r="D34" s="13">
        <v>6491381</v>
      </c>
      <c r="E34" s="13">
        <v>28869341</v>
      </c>
      <c r="F34" s="13">
        <v>126393420</v>
      </c>
      <c r="G34" s="22">
        <v>0.72019999999999995</v>
      </c>
      <c r="H34" s="22">
        <v>5.1400000000000001E-2</v>
      </c>
      <c r="I34" s="22">
        <v>0.22839999999999999</v>
      </c>
      <c r="J34" s="22">
        <v>0.18049999999999999</v>
      </c>
      <c r="K34" s="22">
        <v>0.59019999999999995</v>
      </c>
    </row>
    <row r="35" spans="1:11" ht="12" customHeight="1" x14ac:dyDescent="0.2">
      <c r="A35" s="14" t="str">
        <f>"Total "&amp;MID(A20,7,LEN(A20)-13)&amp;" Months"</f>
        <v>Total 1 Months</v>
      </c>
      <c r="B35" s="15">
        <v>27838911</v>
      </c>
      <c r="C35" s="15">
        <v>91032698</v>
      </c>
      <c r="D35" s="15">
        <v>6491381</v>
      </c>
      <c r="E35" s="15">
        <v>28869341</v>
      </c>
      <c r="F35" s="15">
        <v>126393420</v>
      </c>
      <c r="G35" s="23">
        <v>0.72019999999999995</v>
      </c>
      <c r="H35" s="23">
        <v>5.1400000000000001E-2</v>
      </c>
      <c r="I35" s="23">
        <v>0.22839999999999999</v>
      </c>
      <c r="J35" s="23">
        <v>0.18049999999999999</v>
      </c>
      <c r="K35" s="23">
        <v>0.59019999999999995</v>
      </c>
    </row>
  </sheetData>
  <mergeCells count="9">
    <mergeCell ref="B5:F5"/>
    <mergeCell ref="G5:K5"/>
    <mergeCell ref="A1:J1"/>
    <mergeCell ref="A2:J2"/>
    <mergeCell ref="A3:A4"/>
    <mergeCell ref="B3:B4"/>
    <mergeCell ref="C3:F3"/>
    <mergeCell ref="G3:I3"/>
    <mergeCell ref="J3:K3"/>
  </mergeCells>
  <phoneticPr fontId="0" type="noConversion"/>
  <pageMargins left="0.75" right="0.5" top="0.75" bottom="0.5" header="0.5" footer="0.25"/>
  <pageSetup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95" t="s">
        <v>442</v>
      </c>
      <c r="B1" s="95"/>
      <c r="C1" s="95"/>
      <c r="D1" s="95"/>
      <c r="E1" s="95"/>
      <c r="F1" s="95"/>
      <c r="G1" s="95"/>
      <c r="H1" s="142">
        <v>46045</v>
      </c>
    </row>
    <row r="2" spans="1:8" ht="12" customHeight="1" x14ac:dyDescent="0.2">
      <c r="A2" s="97" t="s">
        <v>115</v>
      </c>
      <c r="B2" s="97"/>
      <c r="C2" s="97"/>
      <c r="D2" s="97"/>
      <c r="E2" s="97"/>
      <c r="F2" s="97"/>
      <c r="G2" s="97"/>
      <c r="H2" s="1"/>
    </row>
    <row r="3" spans="1:8" ht="24" customHeight="1" x14ac:dyDescent="0.2">
      <c r="A3" s="99" t="s">
        <v>50</v>
      </c>
      <c r="B3" s="94" t="s">
        <v>209</v>
      </c>
      <c r="C3" s="92"/>
      <c r="D3" s="91" t="s">
        <v>210</v>
      </c>
      <c r="E3" s="91" t="s">
        <v>313</v>
      </c>
      <c r="F3" s="91" t="s">
        <v>211</v>
      </c>
      <c r="G3" s="91" t="s">
        <v>212</v>
      </c>
      <c r="H3" s="93" t="s">
        <v>58</v>
      </c>
    </row>
    <row r="4" spans="1:8" ht="24" customHeight="1" x14ac:dyDescent="0.2">
      <c r="A4" s="100"/>
      <c r="B4" s="10" t="s">
        <v>113</v>
      </c>
      <c r="C4" s="10" t="s">
        <v>114</v>
      </c>
      <c r="D4" s="92"/>
      <c r="E4" s="92"/>
      <c r="F4" s="92"/>
      <c r="G4" s="92"/>
      <c r="H4" s="94"/>
    </row>
    <row r="5" spans="1:8" ht="12" customHeight="1" x14ac:dyDescent="0.2">
      <c r="A5" s="1"/>
      <c r="B5" s="88" t="str">
        <f>REPT("-",78)&amp;" Dollars "&amp;REPT("-",78)</f>
        <v>------------------------------------------------------------------------------ Dollars ------------------------------------------------------------------------------</v>
      </c>
      <c r="C5" s="88"/>
      <c r="D5" s="88"/>
      <c r="E5" s="88"/>
      <c r="F5" s="88"/>
      <c r="G5" s="88"/>
      <c r="H5" s="88"/>
    </row>
    <row r="6" spans="1:8" ht="12" customHeight="1" x14ac:dyDescent="0.2">
      <c r="A6" s="3" t="s">
        <v>419</v>
      </c>
    </row>
    <row r="7" spans="1:8" ht="12" customHeight="1" x14ac:dyDescent="0.2">
      <c r="A7" s="2" t="str">
        <f>"Oct "&amp;RIGHT(A6,4)-1</f>
        <v>Oct 2024</v>
      </c>
      <c r="B7" s="11">
        <v>53066632.649999999</v>
      </c>
      <c r="C7" s="11">
        <v>309522409.60000002</v>
      </c>
      <c r="D7" s="11">
        <v>362589042.25</v>
      </c>
      <c r="E7" s="11">
        <v>142358.22</v>
      </c>
      <c r="F7" s="11" t="s">
        <v>418</v>
      </c>
      <c r="G7" s="11" t="s">
        <v>418</v>
      </c>
      <c r="H7" s="11">
        <v>362731400.47000003</v>
      </c>
    </row>
    <row r="8" spans="1:8" ht="12" customHeight="1" x14ac:dyDescent="0.2">
      <c r="A8" s="2" t="str">
        <f>"Nov "&amp;RIGHT(A6,4)-1</f>
        <v>Nov 2024</v>
      </c>
      <c r="B8" s="11">
        <v>44959953.700000003</v>
      </c>
      <c r="C8" s="11">
        <v>248558517.33000001</v>
      </c>
      <c r="D8" s="11">
        <v>293518471.02999997</v>
      </c>
      <c r="E8" s="11">
        <v>47811.54</v>
      </c>
      <c r="F8" s="11" t="s">
        <v>418</v>
      </c>
      <c r="G8" s="11" t="s">
        <v>418</v>
      </c>
      <c r="H8" s="11">
        <v>293566282.56999999</v>
      </c>
    </row>
    <row r="9" spans="1:8" ht="12" customHeight="1" x14ac:dyDescent="0.2">
      <c r="A9" s="2" t="str">
        <f>"Dec "&amp;RIGHT(A6,4)-1</f>
        <v>Dec 2024</v>
      </c>
      <c r="B9" s="11">
        <v>44706291.310000002</v>
      </c>
      <c r="C9" s="11">
        <v>234838295.24000001</v>
      </c>
      <c r="D9" s="11">
        <v>279544586.55000001</v>
      </c>
      <c r="E9" s="11">
        <v>34291564.350000001</v>
      </c>
      <c r="F9" s="11">
        <v>20710195</v>
      </c>
      <c r="G9" s="11">
        <v>20925403</v>
      </c>
      <c r="H9" s="11">
        <v>355471748.89999998</v>
      </c>
    </row>
    <row r="10" spans="1:8" ht="12" customHeight="1" x14ac:dyDescent="0.2">
      <c r="A10" s="2" t="str">
        <f>"Jan "&amp;RIGHT(A6,4)</f>
        <v>Jan 2025</v>
      </c>
      <c r="B10" s="11">
        <v>49916558.82</v>
      </c>
      <c r="C10" s="11">
        <v>268508399.29000002</v>
      </c>
      <c r="D10" s="11">
        <v>318424958.11000001</v>
      </c>
      <c r="E10" s="11">
        <v>412214.21</v>
      </c>
      <c r="F10" s="11" t="s">
        <v>418</v>
      </c>
      <c r="G10" s="11" t="s">
        <v>418</v>
      </c>
      <c r="H10" s="11">
        <v>318837172.31999999</v>
      </c>
    </row>
    <row r="11" spans="1:8" ht="12" customHeight="1" x14ac:dyDescent="0.2">
      <c r="A11" s="2" t="str">
        <f>"Feb "&amp;RIGHT(A6,4)</f>
        <v>Feb 2025</v>
      </c>
      <c r="B11" s="11">
        <v>46709654.460000001</v>
      </c>
      <c r="C11" s="11">
        <v>273189994.13</v>
      </c>
      <c r="D11" s="11">
        <v>319899648.58999997</v>
      </c>
      <c r="E11" s="11">
        <v>283700.49</v>
      </c>
      <c r="F11" s="11" t="s">
        <v>418</v>
      </c>
      <c r="G11" s="11" t="s">
        <v>418</v>
      </c>
      <c r="H11" s="11">
        <v>320183349.07999998</v>
      </c>
    </row>
    <row r="12" spans="1:8" ht="12" customHeight="1" x14ac:dyDescent="0.2">
      <c r="A12" s="2" t="str">
        <f>"Mar "&amp;RIGHT(A6,4)</f>
        <v>Mar 2025</v>
      </c>
      <c r="B12" s="11">
        <v>51117566.479999997</v>
      </c>
      <c r="C12" s="11">
        <v>294560976.25999999</v>
      </c>
      <c r="D12" s="11">
        <v>345678542.74000001</v>
      </c>
      <c r="E12" s="11">
        <v>45291094.100000001</v>
      </c>
      <c r="F12" s="11">
        <v>22031241</v>
      </c>
      <c r="G12" s="11">
        <v>10634884</v>
      </c>
      <c r="H12" s="11">
        <v>423635761.83999997</v>
      </c>
    </row>
    <row r="13" spans="1:8" ht="12" customHeight="1" x14ac:dyDescent="0.2">
      <c r="A13" s="2" t="str">
        <f>"Apr "&amp;RIGHT(A6,4)</f>
        <v>Apr 2025</v>
      </c>
      <c r="B13" s="11">
        <v>53411916.689999998</v>
      </c>
      <c r="C13" s="11">
        <v>306810759.58999997</v>
      </c>
      <c r="D13" s="11">
        <v>360222676.27999997</v>
      </c>
      <c r="E13" s="11">
        <v>187009.91</v>
      </c>
      <c r="F13" s="11" t="s">
        <v>418</v>
      </c>
      <c r="G13" s="11" t="s">
        <v>418</v>
      </c>
      <c r="H13" s="11">
        <v>360409686.19</v>
      </c>
    </row>
    <row r="14" spans="1:8" ht="12" customHeight="1" x14ac:dyDescent="0.2">
      <c r="A14" s="2" t="str">
        <f>"May "&amp;RIGHT(A6,4)</f>
        <v>May 2025</v>
      </c>
      <c r="B14" s="11">
        <v>52528306</v>
      </c>
      <c r="C14" s="11">
        <v>287632341.38999999</v>
      </c>
      <c r="D14" s="11">
        <v>340160647.38999999</v>
      </c>
      <c r="E14" s="11" t="s">
        <v>418</v>
      </c>
      <c r="F14" s="11" t="s">
        <v>418</v>
      </c>
      <c r="G14" s="11" t="s">
        <v>418</v>
      </c>
      <c r="H14" s="11">
        <v>340160647.38999999</v>
      </c>
    </row>
    <row r="15" spans="1:8" ht="12" customHeight="1" x14ac:dyDescent="0.2">
      <c r="A15" s="2" t="str">
        <f>"Jun "&amp;RIGHT(A6,4)</f>
        <v>Jun 2025</v>
      </c>
      <c r="B15" s="11">
        <v>54929207.409999996</v>
      </c>
      <c r="C15" s="11">
        <v>176710736.58000001</v>
      </c>
      <c r="D15" s="11">
        <v>231639943.99000001</v>
      </c>
      <c r="E15" s="11">
        <v>51115444</v>
      </c>
      <c r="F15" s="11">
        <v>22369211</v>
      </c>
      <c r="G15" s="11">
        <v>7469656</v>
      </c>
      <c r="H15" s="11">
        <v>312594254.99000001</v>
      </c>
    </row>
    <row r="16" spans="1:8" ht="12" customHeight="1" x14ac:dyDescent="0.2">
      <c r="A16" s="2" t="str">
        <f>"Jul "&amp;RIGHT(A6,4)</f>
        <v>Jul 2025</v>
      </c>
      <c r="B16" s="11">
        <v>58185909.850000001</v>
      </c>
      <c r="C16" s="11">
        <v>167993706.22</v>
      </c>
      <c r="D16" s="11">
        <v>226179616.06999999</v>
      </c>
      <c r="E16" s="11">
        <v>439689.1</v>
      </c>
      <c r="F16" s="11" t="s">
        <v>418</v>
      </c>
      <c r="G16" s="11" t="s">
        <v>418</v>
      </c>
      <c r="H16" s="11">
        <v>226619305.16999999</v>
      </c>
    </row>
    <row r="17" spans="1:8" ht="12" customHeight="1" x14ac:dyDescent="0.2">
      <c r="A17" s="2" t="str">
        <f>"Aug "&amp;RIGHT(A6,4)</f>
        <v>Aug 2025</v>
      </c>
      <c r="B17" s="11">
        <v>52501848.130000003</v>
      </c>
      <c r="C17" s="11">
        <v>209938099.75</v>
      </c>
      <c r="D17" s="11">
        <v>262439947.88</v>
      </c>
      <c r="E17" s="11">
        <v>149834.19</v>
      </c>
      <c r="F17" s="11" t="s">
        <v>418</v>
      </c>
      <c r="G17" s="11" t="s">
        <v>418</v>
      </c>
      <c r="H17" s="11">
        <v>262589782.06999999</v>
      </c>
    </row>
    <row r="18" spans="1:8" ht="12" customHeight="1" x14ac:dyDescent="0.2">
      <c r="A18" s="2" t="str">
        <f>"Sep "&amp;RIGHT(A6,4)</f>
        <v>Sep 2025</v>
      </c>
      <c r="B18" s="11">
        <v>49022276.509999998</v>
      </c>
      <c r="C18" s="11">
        <v>300695790.56</v>
      </c>
      <c r="D18" s="11">
        <v>349718067.06999999</v>
      </c>
      <c r="E18" s="11">
        <v>41650426.240000002</v>
      </c>
      <c r="F18" s="11">
        <v>21504561</v>
      </c>
      <c r="G18" s="11">
        <v>14391862</v>
      </c>
      <c r="H18" s="11">
        <v>427264916.31</v>
      </c>
    </row>
    <row r="19" spans="1:8" ht="12" customHeight="1" x14ac:dyDescent="0.2">
      <c r="A19" s="12" t="s">
        <v>55</v>
      </c>
      <c r="B19" s="13">
        <v>611056122.00999999</v>
      </c>
      <c r="C19" s="13">
        <v>3078960025.9400001</v>
      </c>
      <c r="D19" s="13">
        <v>3690016147.9499998</v>
      </c>
      <c r="E19" s="13">
        <v>174011146.34999999</v>
      </c>
      <c r="F19" s="13">
        <v>86615208</v>
      </c>
      <c r="G19" s="13">
        <v>53421805</v>
      </c>
      <c r="H19" s="13">
        <v>4004064307.3000002</v>
      </c>
    </row>
    <row r="20" spans="1:8" ht="12" customHeight="1" x14ac:dyDescent="0.2">
      <c r="A20" s="14" t="s">
        <v>420</v>
      </c>
      <c r="B20" s="15">
        <v>53066632.649999999</v>
      </c>
      <c r="C20" s="15">
        <v>309522409.60000002</v>
      </c>
      <c r="D20" s="15">
        <v>362589042.25</v>
      </c>
      <c r="E20" s="15">
        <v>142358.22</v>
      </c>
      <c r="F20" s="15" t="s">
        <v>418</v>
      </c>
      <c r="G20" s="15" t="s">
        <v>418</v>
      </c>
      <c r="H20" s="15">
        <v>362731400.47000003</v>
      </c>
    </row>
    <row r="21" spans="1:8" ht="12" customHeight="1" x14ac:dyDescent="0.2">
      <c r="A21" s="3" t="str">
        <f>"FY "&amp;RIGHT(A6,4)+1</f>
        <v>FY 2026</v>
      </c>
    </row>
    <row r="22" spans="1:8" ht="12" customHeight="1" x14ac:dyDescent="0.2">
      <c r="A22" s="2" t="str">
        <f>"Oct "&amp;RIGHT(A6,4)</f>
        <v>Oct 2025</v>
      </c>
      <c r="B22" s="11">
        <v>54250262.560000002</v>
      </c>
      <c r="C22" s="11">
        <v>316482825.04000002</v>
      </c>
      <c r="D22" s="11">
        <v>370733087.60000002</v>
      </c>
      <c r="E22" s="11">
        <v>402941.45</v>
      </c>
      <c r="F22" s="11" t="s">
        <v>418</v>
      </c>
      <c r="G22" s="11" t="s">
        <v>418</v>
      </c>
      <c r="H22" s="11">
        <v>371136029.05000001</v>
      </c>
    </row>
    <row r="23" spans="1:8" ht="12" customHeight="1" x14ac:dyDescent="0.2">
      <c r="A23" s="2" t="str">
        <f>"Nov "&amp;RIGHT(A6,4)</f>
        <v>Nov 2025</v>
      </c>
      <c r="B23" s="11" t="s">
        <v>418</v>
      </c>
      <c r="C23" s="11" t="s">
        <v>418</v>
      </c>
      <c r="D23" s="11" t="s">
        <v>418</v>
      </c>
      <c r="E23" s="11" t="s">
        <v>418</v>
      </c>
      <c r="F23" s="11" t="s">
        <v>418</v>
      </c>
      <c r="G23" s="11" t="s">
        <v>418</v>
      </c>
      <c r="H23" s="11" t="s">
        <v>418</v>
      </c>
    </row>
    <row r="24" spans="1:8" ht="12" customHeight="1" x14ac:dyDescent="0.2">
      <c r="A24" s="2" t="str">
        <f>"Dec "&amp;RIGHT(A6,4)</f>
        <v>Dec 2025</v>
      </c>
      <c r="B24" s="11" t="s">
        <v>418</v>
      </c>
      <c r="C24" s="11" t="s">
        <v>418</v>
      </c>
      <c r="D24" s="11" t="s">
        <v>418</v>
      </c>
      <c r="E24" s="11" t="s">
        <v>418</v>
      </c>
      <c r="F24" s="11" t="s">
        <v>418</v>
      </c>
      <c r="G24" s="11" t="s">
        <v>418</v>
      </c>
      <c r="H24" s="11" t="s">
        <v>418</v>
      </c>
    </row>
    <row r="25" spans="1:8" ht="12" customHeight="1" x14ac:dyDescent="0.2">
      <c r="A25" s="2" t="str">
        <f>"Jan "&amp;RIGHT(A6,4)+1</f>
        <v>Jan 2026</v>
      </c>
      <c r="B25" s="11" t="s">
        <v>418</v>
      </c>
      <c r="C25" s="11" t="s">
        <v>418</v>
      </c>
      <c r="D25" s="11" t="s">
        <v>418</v>
      </c>
      <c r="E25" s="11" t="s">
        <v>418</v>
      </c>
      <c r="F25" s="11" t="s">
        <v>418</v>
      </c>
      <c r="G25" s="11" t="s">
        <v>418</v>
      </c>
      <c r="H25" s="11" t="s">
        <v>418</v>
      </c>
    </row>
    <row r="26" spans="1:8" ht="12" customHeight="1" x14ac:dyDescent="0.2">
      <c r="A26" s="2" t="str">
        <f>"Feb "&amp;RIGHT(A6,4)+1</f>
        <v>Feb 2026</v>
      </c>
      <c r="B26" s="11" t="s">
        <v>418</v>
      </c>
      <c r="C26" s="11" t="s">
        <v>418</v>
      </c>
      <c r="D26" s="11" t="s">
        <v>418</v>
      </c>
      <c r="E26" s="11" t="s">
        <v>418</v>
      </c>
      <c r="F26" s="11" t="s">
        <v>418</v>
      </c>
      <c r="G26" s="11" t="s">
        <v>418</v>
      </c>
      <c r="H26" s="11" t="s">
        <v>418</v>
      </c>
    </row>
    <row r="27" spans="1:8" ht="12" customHeight="1" x14ac:dyDescent="0.2">
      <c r="A27" s="2" t="str">
        <f>"Mar "&amp;RIGHT(A6,4)+1</f>
        <v>Mar 2026</v>
      </c>
      <c r="B27" s="11" t="s">
        <v>418</v>
      </c>
      <c r="C27" s="11" t="s">
        <v>418</v>
      </c>
      <c r="D27" s="11" t="s">
        <v>418</v>
      </c>
      <c r="E27" s="11" t="s">
        <v>418</v>
      </c>
      <c r="F27" s="11" t="s">
        <v>418</v>
      </c>
      <c r="G27" s="11" t="s">
        <v>418</v>
      </c>
      <c r="H27" s="11" t="s">
        <v>418</v>
      </c>
    </row>
    <row r="28" spans="1:8" ht="12" customHeight="1" x14ac:dyDescent="0.2">
      <c r="A28" s="2" t="str">
        <f>"Apr "&amp;RIGHT(A6,4)+1</f>
        <v>Apr 2026</v>
      </c>
      <c r="B28" s="11" t="s">
        <v>418</v>
      </c>
      <c r="C28" s="11" t="s">
        <v>418</v>
      </c>
      <c r="D28" s="11" t="s">
        <v>418</v>
      </c>
      <c r="E28" s="11" t="s">
        <v>418</v>
      </c>
      <c r="F28" s="11" t="s">
        <v>418</v>
      </c>
      <c r="G28" s="11" t="s">
        <v>418</v>
      </c>
      <c r="H28" s="11" t="s">
        <v>418</v>
      </c>
    </row>
    <row r="29" spans="1:8" ht="12" customHeight="1" x14ac:dyDescent="0.2">
      <c r="A29" s="2" t="str">
        <f>"May "&amp;RIGHT(A6,4)+1</f>
        <v>May 2026</v>
      </c>
      <c r="B29" s="11" t="s">
        <v>418</v>
      </c>
      <c r="C29" s="11" t="s">
        <v>418</v>
      </c>
      <c r="D29" s="11" t="s">
        <v>418</v>
      </c>
      <c r="E29" s="11" t="s">
        <v>418</v>
      </c>
      <c r="F29" s="11" t="s">
        <v>418</v>
      </c>
      <c r="G29" s="11" t="s">
        <v>418</v>
      </c>
      <c r="H29" s="11" t="s">
        <v>418</v>
      </c>
    </row>
    <row r="30" spans="1:8" ht="12" customHeight="1" x14ac:dyDescent="0.2">
      <c r="A30" s="2" t="str">
        <f>"Jun "&amp;RIGHT(A6,4)+1</f>
        <v>Jun 2026</v>
      </c>
      <c r="B30" s="11" t="s">
        <v>418</v>
      </c>
      <c r="C30" s="11" t="s">
        <v>418</v>
      </c>
      <c r="D30" s="11" t="s">
        <v>418</v>
      </c>
      <c r="E30" s="11" t="s">
        <v>418</v>
      </c>
      <c r="F30" s="11" t="s">
        <v>418</v>
      </c>
      <c r="G30" s="11" t="s">
        <v>418</v>
      </c>
      <c r="H30" s="11" t="s">
        <v>418</v>
      </c>
    </row>
    <row r="31" spans="1:8" ht="12" customHeight="1" x14ac:dyDescent="0.2">
      <c r="A31" s="2" t="str">
        <f>"Jul "&amp;RIGHT(A6,4)+1</f>
        <v>Jul 2026</v>
      </c>
      <c r="B31" s="11" t="s">
        <v>418</v>
      </c>
      <c r="C31" s="11" t="s">
        <v>418</v>
      </c>
      <c r="D31" s="11" t="s">
        <v>418</v>
      </c>
      <c r="E31" s="11" t="s">
        <v>418</v>
      </c>
      <c r="F31" s="11" t="s">
        <v>418</v>
      </c>
      <c r="G31" s="11" t="s">
        <v>418</v>
      </c>
      <c r="H31" s="11" t="s">
        <v>418</v>
      </c>
    </row>
    <row r="32" spans="1:8" ht="12" customHeight="1" x14ac:dyDescent="0.2">
      <c r="A32" s="2" t="str">
        <f>"Aug "&amp;RIGHT(A6,4)+1</f>
        <v>Aug 2026</v>
      </c>
      <c r="B32" s="11" t="s">
        <v>418</v>
      </c>
      <c r="C32" s="11" t="s">
        <v>418</v>
      </c>
      <c r="D32" s="11" t="s">
        <v>418</v>
      </c>
      <c r="E32" s="11" t="s">
        <v>418</v>
      </c>
      <c r="F32" s="11" t="s">
        <v>418</v>
      </c>
      <c r="G32" s="11" t="s">
        <v>418</v>
      </c>
      <c r="H32" s="11" t="s">
        <v>418</v>
      </c>
    </row>
    <row r="33" spans="1:8" ht="12" customHeight="1" x14ac:dyDescent="0.2">
      <c r="A33" s="2" t="str">
        <f>"Sep "&amp;RIGHT(A6,4)+1</f>
        <v>Sep 2026</v>
      </c>
      <c r="B33" s="11" t="s">
        <v>418</v>
      </c>
      <c r="C33" s="11" t="s">
        <v>418</v>
      </c>
      <c r="D33" s="11" t="s">
        <v>418</v>
      </c>
      <c r="E33" s="11" t="s">
        <v>418</v>
      </c>
      <c r="F33" s="11" t="s">
        <v>418</v>
      </c>
      <c r="G33" s="11" t="s">
        <v>418</v>
      </c>
      <c r="H33" s="11" t="s">
        <v>418</v>
      </c>
    </row>
    <row r="34" spans="1:8" ht="12" customHeight="1" x14ac:dyDescent="0.2">
      <c r="A34" s="12" t="s">
        <v>55</v>
      </c>
      <c r="B34" s="13">
        <v>54250262.560000002</v>
      </c>
      <c r="C34" s="13">
        <v>316482825.04000002</v>
      </c>
      <c r="D34" s="13">
        <v>370733087.60000002</v>
      </c>
      <c r="E34" s="13">
        <v>402941.45</v>
      </c>
      <c r="F34" s="13" t="s">
        <v>418</v>
      </c>
      <c r="G34" s="13" t="s">
        <v>418</v>
      </c>
      <c r="H34" s="13">
        <v>371136029.05000001</v>
      </c>
    </row>
    <row r="35" spans="1:8" ht="12" customHeight="1" x14ac:dyDescent="0.2">
      <c r="A35" s="14" t="str">
        <f>"Total "&amp;MID(A20,7,LEN(A20)-13)&amp;" Months"</f>
        <v>Total 1 Months</v>
      </c>
      <c r="B35" s="15">
        <v>54250262.560000002</v>
      </c>
      <c r="C35" s="15">
        <v>316482825.04000002</v>
      </c>
      <c r="D35" s="15">
        <v>370733087.60000002</v>
      </c>
      <c r="E35" s="15">
        <v>402941.45</v>
      </c>
      <c r="F35" s="15" t="s">
        <v>418</v>
      </c>
      <c r="G35" s="15" t="s">
        <v>418</v>
      </c>
      <c r="H35" s="15">
        <v>371136029.05000001</v>
      </c>
    </row>
    <row r="36" spans="1:8" ht="12" customHeight="1" x14ac:dyDescent="0.2">
      <c r="A36" s="88"/>
      <c r="B36" s="88"/>
      <c r="C36" s="88"/>
      <c r="D36" s="88"/>
      <c r="E36" s="88"/>
      <c r="F36" s="88"/>
      <c r="G36" s="88"/>
      <c r="H36" s="88"/>
    </row>
    <row r="37" spans="1:8" ht="69.95" customHeight="1" x14ac:dyDescent="0.2">
      <c r="A37" s="90" t="s">
        <v>351</v>
      </c>
      <c r="B37" s="90"/>
      <c r="C37" s="90"/>
      <c r="D37" s="90"/>
      <c r="E37" s="90"/>
      <c r="F37" s="90"/>
      <c r="G37" s="90"/>
      <c r="H37" s="90"/>
    </row>
    <row r="38" spans="1:8" x14ac:dyDescent="0.2">
      <c r="A38" s="25"/>
    </row>
  </sheetData>
  <mergeCells count="12">
    <mergeCell ref="A37:H37"/>
    <mergeCell ref="A1:G1"/>
    <mergeCell ref="A2:G2"/>
    <mergeCell ref="A3:A4"/>
    <mergeCell ref="B3:C3"/>
    <mergeCell ref="D3:D4"/>
    <mergeCell ref="E3:E4"/>
    <mergeCell ref="F3:F4"/>
    <mergeCell ref="G3:G4"/>
    <mergeCell ref="H3:H4"/>
    <mergeCell ref="B5:H5"/>
    <mergeCell ref="A36:H36"/>
  </mergeCells>
  <phoneticPr fontId="0" type="noConversion"/>
  <pageMargins left="0.75" right="0.5" top="0.75" bottom="0.5" header="0.5" footer="0.2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J35"/>
  <sheetViews>
    <sheetView showGridLines="0" workbookViewId="0">
      <selection sqref="A1:I1"/>
    </sheetView>
  </sheetViews>
  <sheetFormatPr defaultRowHeight="12.75" x14ac:dyDescent="0.2"/>
  <cols>
    <col min="1" max="1" width="12.85546875" customWidth="1"/>
    <col min="2" max="10" width="11.42578125" customWidth="1"/>
  </cols>
  <sheetData>
    <row r="1" spans="1:10" ht="12" customHeight="1" x14ac:dyDescent="0.2">
      <c r="A1" s="95" t="s">
        <v>442</v>
      </c>
      <c r="B1" s="95"/>
      <c r="C1" s="95"/>
      <c r="D1" s="95"/>
      <c r="E1" s="95"/>
      <c r="F1" s="95"/>
      <c r="G1" s="95"/>
      <c r="H1" s="95"/>
      <c r="I1" s="95"/>
      <c r="J1" s="142">
        <v>46045</v>
      </c>
    </row>
    <row r="2" spans="1:10" ht="12" customHeight="1" x14ac:dyDescent="0.2">
      <c r="A2" s="97" t="s">
        <v>116</v>
      </c>
      <c r="B2" s="97"/>
      <c r="C2" s="97"/>
      <c r="D2" s="97"/>
      <c r="E2" s="97"/>
      <c r="F2" s="97"/>
      <c r="G2" s="97"/>
      <c r="H2" s="97"/>
      <c r="I2" s="97"/>
      <c r="J2" s="1"/>
    </row>
    <row r="3" spans="1:10" ht="24" customHeight="1" x14ac:dyDescent="0.2">
      <c r="A3" s="99" t="s">
        <v>50</v>
      </c>
      <c r="B3" s="94" t="s">
        <v>117</v>
      </c>
      <c r="C3" s="94"/>
      <c r="D3" s="94"/>
      <c r="E3" s="94"/>
      <c r="F3" s="92"/>
      <c r="G3" s="94" t="s">
        <v>117</v>
      </c>
      <c r="H3" s="94"/>
      <c r="I3" s="94"/>
      <c r="J3" s="94"/>
    </row>
    <row r="4" spans="1:10" ht="24" customHeight="1" x14ac:dyDescent="0.2">
      <c r="A4" s="100"/>
      <c r="B4" s="10" t="s">
        <v>102</v>
      </c>
      <c r="C4" s="10" t="s">
        <v>103</v>
      </c>
      <c r="D4" s="10" t="s">
        <v>104</v>
      </c>
      <c r="E4" s="10" t="s">
        <v>105</v>
      </c>
      <c r="F4" s="10" t="s">
        <v>55</v>
      </c>
      <c r="G4" s="10" t="s">
        <v>77</v>
      </c>
      <c r="H4" s="10" t="s">
        <v>78</v>
      </c>
      <c r="I4" s="10" t="s">
        <v>79</v>
      </c>
      <c r="J4" s="9" t="s">
        <v>55</v>
      </c>
    </row>
    <row r="5" spans="1:10" ht="12" customHeight="1" x14ac:dyDescent="0.2">
      <c r="A5" s="1"/>
      <c r="B5" s="88" t="str">
        <f>REPT("-",101)&amp;" Number "&amp;REPT("-",101)</f>
        <v>----------------------------------------------------------------------------------------------------- Number -----------------------------------------------------------------------------------------------------</v>
      </c>
      <c r="C5" s="88"/>
      <c r="D5" s="88"/>
      <c r="E5" s="88"/>
      <c r="F5" s="88"/>
      <c r="G5" s="88"/>
      <c r="H5" s="88"/>
      <c r="I5" s="88"/>
      <c r="J5" s="88"/>
    </row>
    <row r="6" spans="1:10" ht="12" customHeight="1" x14ac:dyDescent="0.2">
      <c r="A6" s="3" t="s">
        <v>419</v>
      </c>
    </row>
    <row r="7" spans="1:10" ht="12" customHeight="1" x14ac:dyDescent="0.2">
      <c r="A7" s="2" t="str">
        <f>"Oct "&amp;RIGHT(A6,4)-1</f>
        <v>Oct 2024</v>
      </c>
      <c r="B7" s="11">
        <v>2154359</v>
      </c>
      <c r="C7" s="11">
        <v>2606125</v>
      </c>
      <c r="D7" s="11">
        <v>101173</v>
      </c>
      <c r="E7" s="11">
        <v>1890725</v>
      </c>
      <c r="F7" s="11">
        <v>6752382</v>
      </c>
      <c r="G7" s="11">
        <v>6500867</v>
      </c>
      <c r="H7" s="11">
        <v>42942</v>
      </c>
      <c r="I7" s="11">
        <v>208573</v>
      </c>
      <c r="J7" s="11">
        <f t="shared" ref="J7:J20" si="0">IF(ISBLANK(F7),"",F7)</f>
        <v>6752382</v>
      </c>
    </row>
    <row r="8" spans="1:10" ht="12" customHeight="1" x14ac:dyDescent="0.2">
      <c r="A8" s="2" t="str">
        <f>"Nov "&amp;RIGHT(A6,4)-1</f>
        <v>Nov 2024</v>
      </c>
      <c r="B8" s="11">
        <v>1935880</v>
      </c>
      <c r="C8" s="11">
        <v>2326670</v>
      </c>
      <c r="D8" s="11">
        <v>95531</v>
      </c>
      <c r="E8" s="11">
        <v>1688118</v>
      </c>
      <c r="F8" s="11">
        <v>6046199</v>
      </c>
      <c r="G8" s="11">
        <v>5823763</v>
      </c>
      <c r="H8" s="11">
        <v>42403</v>
      </c>
      <c r="I8" s="11">
        <v>180033</v>
      </c>
      <c r="J8" s="11">
        <f t="shared" si="0"/>
        <v>6046199</v>
      </c>
    </row>
    <row r="9" spans="1:10" ht="12" customHeight="1" x14ac:dyDescent="0.2">
      <c r="A9" s="2" t="str">
        <f>"Dec "&amp;RIGHT(A6,4)-1</f>
        <v>Dec 2024</v>
      </c>
      <c r="B9" s="11">
        <v>1989727</v>
      </c>
      <c r="C9" s="11">
        <v>2392094</v>
      </c>
      <c r="D9" s="11">
        <v>98760</v>
      </c>
      <c r="E9" s="11">
        <v>1743253</v>
      </c>
      <c r="F9" s="11">
        <v>6223834</v>
      </c>
      <c r="G9" s="11">
        <v>6005992</v>
      </c>
      <c r="H9" s="11">
        <v>36026</v>
      </c>
      <c r="I9" s="11">
        <v>181816</v>
      </c>
      <c r="J9" s="11">
        <f t="shared" si="0"/>
        <v>6223834</v>
      </c>
    </row>
    <row r="10" spans="1:10" ht="12" customHeight="1" x14ac:dyDescent="0.2">
      <c r="A10" s="2" t="str">
        <f>"Jan "&amp;RIGHT(A6,4)</f>
        <v>Jan 2025</v>
      </c>
      <c r="B10" s="11">
        <v>2030976</v>
      </c>
      <c r="C10" s="11">
        <v>2447358</v>
      </c>
      <c r="D10" s="11">
        <v>99629</v>
      </c>
      <c r="E10" s="11">
        <v>1777756</v>
      </c>
      <c r="F10" s="11">
        <v>6355719</v>
      </c>
      <c r="G10" s="11">
        <v>6128360</v>
      </c>
      <c r="H10" s="11">
        <v>40355</v>
      </c>
      <c r="I10" s="11">
        <v>187004</v>
      </c>
      <c r="J10" s="11">
        <f t="shared" si="0"/>
        <v>6355719</v>
      </c>
    </row>
    <row r="11" spans="1:10" ht="12" customHeight="1" x14ac:dyDescent="0.2">
      <c r="A11" s="2" t="str">
        <f>"Feb "&amp;RIGHT(A6,4)</f>
        <v>Feb 2025</v>
      </c>
      <c r="B11" s="11">
        <v>1886265</v>
      </c>
      <c r="C11" s="11">
        <v>2275454</v>
      </c>
      <c r="D11" s="11">
        <v>90029</v>
      </c>
      <c r="E11" s="11">
        <v>1658947</v>
      </c>
      <c r="F11" s="11">
        <v>5910695</v>
      </c>
      <c r="G11" s="11">
        <v>5693832</v>
      </c>
      <c r="H11" s="11">
        <v>36441</v>
      </c>
      <c r="I11" s="11">
        <v>180422</v>
      </c>
      <c r="J11" s="11">
        <f t="shared" si="0"/>
        <v>5910695</v>
      </c>
    </row>
    <row r="12" spans="1:10" ht="12" customHeight="1" x14ac:dyDescent="0.2">
      <c r="A12" s="2" t="str">
        <f>"Mar "&amp;RIGHT(A6,4)</f>
        <v>Mar 2025</v>
      </c>
      <c r="B12" s="11">
        <v>2031899</v>
      </c>
      <c r="C12" s="11">
        <v>2462065</v>
      </c>
      <c r="D12" s="11">
        <v>96548</v>
      </c>
      <c r="E12" s="11">
        <v>1800105</v>
      </c>
      <c r="F12" s="11">
        <v>6390617</v>
      </c>
      <c r="G12" s="11">
        <v>6150447</v>
      </c>
      <c r="H12" s="11">
        <v>40054</v>
      </c>
      <c r="I12" s="11">
        <v>200116</v>
      </c>
      <c r="J12" s="11">
        <f t="shared" si="0"/>
        <v>6390617</v>
      </c>
    </row>
    <row r="13" spans="1:10" ht="12" customHeight="1" x14ac:dyDescent="0.2">
      <c r="A13" s="2" t="str">
        <f>"Apr "&amp;RIGHT(A6,4)</f>
        <v>Apr 2025</v>
      </c>
      <c r="B13" s="11">
        <v>2131100</v>
      </c>
      <c r="C13" s="11">
        <v>2575730</v>
      </c>
      <c r="D13" s="11">
        <v>93056</v>
      </c>
      <c r="E13" s="11">
        <v>1883461</v>
      </c>
      <c r="F13" s="11">
        <v>6683347</v>
      </c>
      <c r="G13" s="11">
        <v>6426003</v>
      </c>
      <c r="H13" s="11">
        <v>42408</v>
      </c>
      <c r="I13" s="11">
        <v>214936</v>
      </c>
      <c r="J13" s="11">
        <f t="shared" si="0"/>
        <v>6683347</v>
      </c>
    </row>
    <row r="14" spans="1:10" ht="12" customHeight="1" x14ac:dyDescent="0.2">
      <c r="A14" s="2" t="str">
        <f>"May "&amp;RIGHT(A6,4)</f>
        <v>May 2025</v>
      </c>
      <c r="B14" s="11">
        <v>2133084</v>
      </c>
      <c r="C14" s="11">
        <v>2564057</v>
      </c>
      <c r="D14" s="11">
        <v>91460</v>
      </c>
      <c r="E14" s="11">
        <v>1880596</v>
      </c>
      <c r="F14" s="11">
        <v>6669197</v>
      </c>
      <c r="G14" s="11">
        <v>6423010</v>
      </c>
      <c r="H14" s="11">
        <v>43490</v>
      </c>
      <c r="I14" s="11">
        <v>202697</v>
      </c>
      <c r="J14" s="11">
        <f t="shared" si="0"/>
        <v>6669197</v>
      </c>
    </row>
    <row r="15" spans="1:10" ht="12" customHeight="1" x14ac:dyDescent="0.2">
      <c r="A15" s="2" t="str">
        <f>"Jun "&amp;RIGHT(A6,4)</f>
        <v>Jun 2025</v>
      </c>
      <c r="B15" s="11">
        <v>2073553</v>
      </c>
      <c r="C15" s="11">
        <v>2500850</v>
      </c>
      <c r="D15" s="11">
        <v>86364</v>
      </c>
      <c r="E15" s="11">
        <v>1828703</v>
      </c>
      <c r="F15" s="11">
        <v>6489470</v>
      </c>
      <c r="G15" s="11">
        <v>6251013</v>
      </c>
      <c r="H15" s="11">
        <v>41268</v>
      </c>
      <c r="I15" s="11">
        <v>197189</v>
      </c>
      <c r="J15" s="11">
        <f t="shared" si="0"/>
        <v>6489470</v>
      </c>
    </row>
    <row r="16" spans="1:10" ht="12" customHeight="1" x14ac:dyDescent="0.2">
      <c r="A16" s="2" t="str">
        <f>"Jul "&amp;RIGHT(A6,4)</f>
        <v>Jul 2025</v>
      </c>
      <c r="B16" s="11">
        <v>2232911</v>
      </c>
      <c r="C16" s="11">
        <v>2689445</v>
      </c>
      <c r="D16" s="11">
        <v>93758</v>
      </c>
      <c r="E16" s="11">
        <v>1976865</v>
      </c>
      <c r="F16" s="11">
        <v>6992979</v>
      </c>
      <c r="G16" s="11">
        <v>6735279</v>
      </c>
      <c r="H16" s="11">
        <v>44018</v>
      </c>
      <c r="I16" s="11">
        <v>213682</v>
      </c>
      <c r="J16" s="11">
        <f t="shared" si="0"/>
        <v>6992979</v>
      </c>
    </row>
    <row r="17" spans="1:10" ht="12" customHeight="1" x14ac:dyDescent="0.2">
      <c r="A17" s="2" t="str">
        <f>"Aug "&amp;RIGHT(A6,4)</f>
        <v>Aug 2025</v>
      </c>
      <c r="B17" s="11">
        <v>2415702</v>
      </c>
      <c r="C17" s="11">
        <v>2892558</v>
      </c>
      <c r="D17" s="11">
        <v>86821</v>
      </c>
      <c r="E17" s="11">
        <v>2139337</v>
      </c>
      <c r="F17" s="11">
        <v>7534418</v>
      </c>
      <c r="G17" s="11">
        <v>7239498</v>
      </c>
      <c r="H17" s="11">
        <v>61344</v>
      </c>
      <c r="I17" s="11">
        <v>233576</v>
      </c>
      <c r="J17" s="11">
        <f t="shared" si="0"/>
        <v>7534418</v>
      </c>
    </row>
    <row r="18" spans="1:10" ht="12" customHeight="1" x14ac:dyDescent="0.2">
      <c r="A18" s="2" t="str">
        <f>"Sep "&amp;RIGHT(A6,4)</f>
        <v>Sep 2025</v>
      </c>
      <c r="B18" s="11">
        <v>2492474</v>
      </c>
      <c r="C18" s="11">
        <v>2979444</v>
      </c>
      <c r="D18" s="11">
        <v>91872</v>
      </c>
      <c r="E18" s="11">
        <v>2201128</v>
      </c>
      <c r="F18" s="11">
        <v>7764918</v>
      </c>
      <c r="G18" s="11">
        <v>7464049</v>
      </c>
      <c r="H18" s="11">
        <v>65389</v>
      </c>
      <c r="I18" s="11">
        <v>235480</v>
      </c>
      <c r="J18" s="11">
        <f t="shared" si="0"/>
        <v>7764918</v>
      </c>
    </row>
    <row r="19" spans="1:10" ht="12" customHeight="1" x14ac:dyDescent="0.2">
      <c r="A19" s="12" t="s">
        <v>55</v>
      </c>
      <c r="B19" s="13">
        <v>25507930</v>
      </c>
      <c r="C19" s="13">
        <v>30711850</v>
      </c>
      <c r="D19" s="13">
        <v>1125001</v>
      </c>
      <c r="E19" s="13">
        <v>22468994</v>
      </c>
      <c r="F19" s="13">
        <v>79813775</v>
      </c>
      <c r="G19" s="13">
        <v>76842113</v>
      </c>
      <c r="H19" s="13">
        <v>536138</v>
      </c>
      <c r="I19" s="13">
        <v>2435524</v>
      </c>
      <c r="J19" s="13">
        <f t="shared" si="0"/>
        <v>79813775</v>
      </c>
    </row>
    <row r="20" spans="1:10" ht="12" customHeight="1" x14ac:dyDescent="0.2">
      <c r="A20" s="14" t="s">
        <v>420</v>
      </c>
      <c r="B20" s="15">
        <v>2154359</v>
      </c>
      <c r="C20" s="15">
        <v>2606125</v>
      </c>
      <c r="D20" s="15">
        <v>101173</v>
      </c>
      <c r="E20" s="15">
        <v>1890725</v>
      </c>
      <c r="F20" s="15">
        <v>6752382</v>
      </c>
      <c r="G20" s="15">
        <v>6500867</v>
      </c>
      <c r="H20" s="15">
        <v>42942</v>
      </c>
      <c r="I20" s="15">
        <v>208573</v>
      </c>
      <c r="J20" s="15">
        <f t="shared" si="0"/>
        <v>6752382</v>
      </c>
    </row>
    <row r="21" spans="1:10" ht="12" customHeight="1" x14ac:dyDescent="0.2">
      <c r="A21" s="3" t="str">
        <f>"FY "&amp;RIGHT(A6,4)+1</f>
        <v>FY 2026</v>
      </c>
    </row>
    <row r="22" spans="1:10" ht="12" customHeight="1" x14ac:dyDescent="0.2">
      <c r="A22" s="2" t="str">
        <f>"Oct "&amp;RIGHT(A6,4)</f>
        <v>Oct 2025</v>
      </c>
      <c r="B22" s="11">
        <v>2226460</v>
      </c>
      <c r="C22" s="11">
        <v>2654818</v>
      </c>
      <c r="D22" s="11">
        <v>88332</v>
      </c>
      <c r="E22" s="11">
        <v>1893464</v>
      </c>
      <c r="F22" s="11">
        <v>6863074</v>
      </c>
      <c r="G22" s="11">
        <v>6617426</v>
      </c>
      <c r="H22" s="11">
        <v>41815</v>
      </c>
      <c r="I22" s="11">
        <v>203833</v>
      </c>
      <c r="J22" s="11">
        <f t="shared" ref="J22:J35" si="1">IF(ISBLANK(F22),"",F22)</f>
        <v>6863074</v>
      </c>
    </row>
    <row r="23" spans="1:10" ht="12" customHeight="1" x14ac:dyDescent="0.2">
      <c r="A23" s="2" t="str">
        <f>"Nov "&amp;RIGHT(A6,4)</f>
        <v>Nov 2025</v>
      </c>
      <c r="B23" s="11" t="s">
        <v>418</v>
      </c>
      <c r="C23" s="11" t="s">
        <v>418</v>
      </c>
      <c r="D23" s="11" t="s">
        <v>418</v>
      </c>
      <c r="E23" s="11" t="s">
        <v>418</v>
      </c>
      <c r="F23" s="11" t="s">
        <v>418</v>
      </c>
      <c r="G23" s="11" t="s">
        <v>418</v>
      </c>
      <c r="H23" s="11" t="s">
        <v>418</v>
      </c>
      <c r="I23" s="11" t="s">
        <v>418</v>
      </c>
      <c r="J23" s="11" t="str">
        <f t="shared" si="1"/>
        <v>--</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tr">
        <f t="shared" si="1"/>
        <v>--</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tr">
        <f t="shared" si="1"/>
        <v>--</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tr">
        <f t="shared" si="1"/>
        <v>--</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tr">
        <f t="shared" si="1"/>
        <v>--</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tr">
        <f t="shared" si="1"/>
        <v>--</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tr">
        <f t="shared" si="1"/>
        <v>--</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tr">
        <f t="shared" si="1"/>
        <v>--</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tr">
        <f t="shared" si="1"/>
        <v>--</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tr">
        <f t="shared" si="1"/>
        <v>--</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tr">
        <f t="shared" si="1"/>
        <v>--</v>
      </c>
    </row>
    <row r="34" spans="1:10" ht="12" customHeight="1" x14ac:dyDescent="0.2">
      <c r="A34" s="12" t="s">
        <v>55</v>
      </c>
      <c r="B34" s="13">
        <v>2226460</v>
      </c>
      <c r="C34" s="13">
        <v>2654818</v>
      </c>
      <c r="D34" s="13">
        <v>88332</v>
      </c>
      <c r="E34" s="13">
        <v>1893464</v>
      </c>
      <c r="F34" s="13">
        <v>6863074</v>
      </c>
      <c r="G34" s="13">
        <v>6617426</v>
      </c>
      <c r="H34" s="13">
        <v>41815</v>
      </c>
      <c r="I34" s="13">
        <v>203833</v>
      </c>
      <c r="J34" s="13">
        <f t="shared" si="1"/>
        <v>6863074</v>
      </c>
    </row>
    <row r="35" spans="1:10" ht="12" customHeight="1" x14ac:dyDescent="0.2">
      <c r="A35" s="14" t="str">
        <f>"Total "&amp;MID(A20,7,LEN(A20)-13)&amp;" Months"</f>
        <v>Total 1 Months</v>
      </c>
      <c r="B35" s="15">
        <v>2226460</v>
      </c>
      <c r="C35" s="15">
        <v>2654818</v>
      </c>
      <c r="D35" s="15">
        <v>88332</v>
      </c>
      <c r="E35" s="15">
        <v>1893464</v>
      </c>
      <c r="F35" s="15">
        <v>6863074</v>
      </c>
      <c r="G35" s="15">
        <v>6617426</v>
      </c>
      <c r="H35" s="15">
        <v>41815</v>
      </c>
      <c r="I35" s="15">
        <v>203833</v>
      </c>
      <c r="J35" s="15">
        <f t="shared" si="1"/>
        <v>6863074</v>
      </c>
    </row>
  </sheetData>
  <mergeCells count="6">
    <mergeCell ref="B5:J5"/>
    <mergeCell ref="A1:I1"/>
    <mergeCell ref="A2:I2"/>
    <mergeCell ref="A3:A4"/>
    <mergeCell ref="B3:F3"/>
    <mergeCell ref="G3:J3"/>
  </mergeCells>
  <phoneticPr fontId="0" type="noConversion"/>
  <pageMargins left="0.75" right="0.5" top="0.75" bottom="0.5" header="0.5" footer="0.25"/>
  <pageSetup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38"/>
  <sheetViews>
    <sheetView showGridLines="0" workbookViewId="0">
      <selection sqref="A1:G1"/>
    </sheetView>
  </sheetViews>
  <sheetFormatPr defaultRowHeight="12.75" x14ac:dyDescent="0.2"/>
  <cols>
    <col min="1" max="1" width="12.85546875" customWidth="1"/>
    <col min="2" max="8" width="11.42578125" customWidth="1"/>
  </cols>
  <sheetData>
    <row r="1" spans="1:8" ht="12" customHeight="1" x14ac:dyDescent="0.2">
      <c r="A1" s="95" t="s">
        <v>442</v>
      </c>
      <c r="B1" s="95"/>
      <c r="C1" s="95"/>
      <c r="D1" s="95"/>
      <c r="E1" s="95"/>
      <c r="F1" s="95"/>
      <c r="G1" s="95"/>
      <c r="H1" s="142">
        <v>46045</v>
      </c>
    </row>
    <row r="2" spans="1:8" ht="12" customHeight="1" x14ac:dyDescent="0.2">
      <c r="A2" s="97" t="s">
        <v>118</v>
      </c>
      <c r="B2" s="97"/>
      <c r="C2" s="97"/>
      <c r="D2" s="97"/>
      <c r="E2" s="97"/>
      <c r="F2" s="97"/>
      <c r="G2" s="97"/>
      <c r="H2" s="1"/>
    </row>
    <row r="3" spans="1:8" ht="24" customHeight="1" x14ac:dyDescent="0.2">
      <c r="A3" s="99" t="s">
        <v>50</v>
      </c>
      <c r="B3" s="91" t="s">
        <v>119</v>
      </c>
      <c r="C3" s="91" t="s">
        <v>120</v>
      </c>
      <c r="D3" s="91" t="s">
        <v>121</v>
      </c>
      <c r="E3" s="91" t="s">
        <v>108</v>
      </c>
      <c r="F3" s="91" t="s">
        <v>122</v>
      </c>
      <c r="G3" s="91" t="s">
        <v>312</v>
      </c>
      <c r="H3" s="93" t="s">
        <v>58</v>
      </c>
    </row>
    <row r="4" spans="1:8" ht="24" customHeight="1" x14ac:dyDescent="0.2">
      <c r="A4" s="100"/>
      <c r="B4" s="92"/>
      <c r="C4" s="92"/>
      <c r="D4" s="92"/>
      <c r="E4" s="92"/>
      <c r="F4" s="92"/>
      <c r="G4" s="92"/>
      <c r="H4" s="94"/>
    </row>
    <row r="5" spans="1:8" ht="12" customHeight="1" x14ac:dyDescent="0.2">
      <c r="A5" s="1"/>
      <c r="B5" s="88" t="str">
        <f>REPT("-",41)&amp;" Number "&amp;REPT("-",40)</f>
        <v>----------------------------------------- Number ----------------------------------------</v>
      </c>
      <c r="C5" s="88"/>
      <c r="D5" s="88"/>
      <c r="E5" s="88"/>
      <c r="F5" s="88" t="str">
        <f>REPT("-",30)&amp;" Dollars "&amp;REPT("-",30)</f>
        <v>------------------------------ Dollars ------------------------------</v>
      </c>
      <c r="G5" s="88"/>
      <c r="H5" s="88"/>
    </row>
    <row r="6" spans="1:8" ht="12" customHeight="1" x14ac:dyDescent="0.2">
      <c r="A6" s="3" t="s">
        <v>419</v>
      </c>
    </row>
    <row r="7" spans="1:8" ht="12" customHeight="1" x14ac:dyDescent="0.2">
      <c r="A7" s="2" t="str">
        <f>"Oct "&amp;RIGHT(A6,4)-1</f>
        <v>Oct 2024</v>
      </c>
      <c r="B7" s="11" t="s">
        <v>418</v>
      </c>
      <c r="C7" s="11" t="s">
        <v>418</v>
      </c>
      <c r="D7" s="11" t="s">
        <v>418</v>
      </c>
      <c r="E7" s="11">
        <v>6752382</v>
      </c>
      <c r="F7" s="11">
        <v>18865759.390000001</v>
      </c>
      <c r="G7" s="11">
        <v>4569.3</v>
      </c>
      <c r="H7" s="11">
        <f t="shared" ref="H7:H20" si="0">IF(ISBLANK(F7),"",F7)</f>
        <v>18865759.390000001</v>
      </c>
    </row>
    <row r="8" spans="1:8" ht="12" customHeight="1" x14ac:dyDescent="0.2">
      <c r="A8" s="2" t="str">
        <f>"Nov "&amp;RIGHT(A6,4)-1</f>
        <v>Nov 2024</v>
      </c>
      <c r="B8" s="11" t="s">
        <v>418</v>
      </c>
      <c r="C8" s="11" t="s">
        <v>418</v>
      </c>
      <c r="D8" s="11" t="s">
        <v>418</v>
      </c>
      <c r="E8" s="11">
        <v>6046199</v>
      </c>
      <c r="F8" s="11">
        <v>16901716.120000001</v>
      </c>
      <c r="G8" s="11">
        <v>6621.6</v>
      </c>
      <c r="H8" s="11">
        <f t="shared" si="0"/>
        <v>16901716.120000001</v>
      </c>
    </row>
    <row r="9" spans="1:8" ht="12" customHeight="1" x14ac:dyDescent="0.2">
      <c r="A9" s="2" t="str">
        <f>"Dec "&amp;RIGHT(A6,4)-1</f>
        <v>Dec 2024</v>
      </c>
      <c r="B9" s="11">
        <v>1589</v>
      </c>
      <c r="C9" s="11">
        <v>2294</v>
      </c>
      <c r="D9" s="11">
        <v>123788</v>
      </c>
      <c r="E9" s="11">
        <v>6223834</v>
      </c>
      <c r="F9" s="11">
        <v>17403923.75</v>
      </c>
      <c r="G9" s="11">
        <v>3503.7</v>
      </c>
      <c r="H9" s="11">
        <f t="shared" si="0"/>
        <v>17403923.75</v>
      </c>
    </row>
    <row r="10" spans="1:8" ht="12" customHeight="1" x14ac:dyDescent="0.2">
      <c r="A10" s="2" t="str">
        <f>"Jan "&amp;RIGHT(A6,4)</f>
        <v>Jan 2025</v>
      </c>
      <c r="B10" s="11" t="s">
        <v>418</v>
      </c>
      <c r="C10" s="11" t="s">
        <v>418</v>
      </c>
      <c r="D10" s="11" t="s">
        <v>418</v>
      </c>
      <c r="E10" s="11">
        <v>6355719</v>
      </c>
      <c r="F10" s="11">
        <v>17780678.649999999</v>
      </c>
      <c r="G10" s="11">
        <v>3977.4</v>
      </c>
      <c r="H10" s="11">
        <f t="shared" si="0"/>
        <v>17780678.649999999</v>
      </c>
    </row>
    <row r="11" spans="1:8" ht="12" customHeight="1" x14ac:dyDescent="0.2">
      <c r="A11" s="2" t="str">
        <f>"Feb "&amp;RIGHT(A6,4)</f>
        <v>Feb 2025</v>
      </c>
      <c r="B11" s="11" t="s">
        <v>418</v>
      </c>
      <c r="C11" s="11" t="s">
        <v>418</v>
      </c>
      <c r="D11" s="11" t="s">
        <v>418</v>
      </c>
      <c r="E11" s="11">
        <v>5910695</v>
      </c>
      <c r="F11" s="11">
        <v>16508033.699999999</v>
      </c>
      <c r="G11" s="11">
        <v>48861</v>
      </c>
      <c r="H11" s="11">
        <f t="shared" si="0"/>
        <v>16508033.699999999</v>
      </c>
    </row>
    <row r="12" spans="1:8" ht="12" customHeight="1" x14ac:dyDescent="0.2">
      <c r="A12" s="2" t="str">
        <f>"Mar "&amp;RIGHT(A6,4)</f>
        <v>Mar 2025</v>
      </c>
      <c r="B12" s="11">
        <v>1599</v>
      </c>
      <c r="C12" s="11">
        <v>2298</v>
      </c>
      <c r="D12" s="11">
        <v>123172</v>
      </c>
      <c r="E12" s="11">
        <v>6390617</v>
      </c>
      <c r="F12" s="11">
        <v>17831787.940000001</v>
      </c>
      <c r="G12" s="11">
        <v>4277.7</v>
      </c>
      <c r="H12" s="11">
        <f t="shared" si="0"/>
        <v>17831787.940000001</v>
      </c>
    </row>
    <row r="13" spans="1:8" ht="12" customHeight="1" x14ac:dyDescent="0.2">
      <c r="A13" s="2" t="str">
        <f>"Apr "&amp;RIGHT(A6,4)</f>
        <v>Apr 2025</v>
      </c>
      <c r="B13" s="11" t="s">
        <v>418</v>
      </c>
      <c r="C13" s="11" t="s">
        <v>418</v>
      </c>
      <c r="D13" s="11" t="s">
        <v>418</v>
      </c>
      <c r="E13" s="11">
        <v>6683347</v>
      </c>
      <c r="F13" s="11">
        <v>18616795.34</v>
      </c>
      <c r="G13" s="11">
        <v>4626.3</v>
      </c>
      <c r="H13" s="11">
        <f t="shared" si="0"/>
        <v>18616795.34</v>
      </c>
    </row>
    <row r="14" spans="1:8" ht="12" customHeight="1" x14ac:dyDescent="0.2">
      <c r="A14" s="2" t="str">
        <f>"May "&amp;RIGHT(A6,4)</f>
        <v>May 2025</v>
      </c>
      <c r="B14" s="11" t="s">
        <v>418</v>
      </c>
      <c r="C14" s="11" t="s">
        <v>418</v>
      </c>
      <c r="D14" s="11" t="s">
        <v>418</v>
      </c>
      <c r="E14" s="11">
        <v>6669197</v>
      </c>
      <c r="F14" s="11">
        <v>18588462.760000002</v>
      </c>
      <c r="G14" s="11">
        <v>4585.5</v>
      </c>
      <c r="H14" s="11">
        <f t="shared" si="0"/>
        <v>18588462.760000002</v>
      </c>
    </row>
    <row r="15" spans="1:8" ht="12" customHeight="1" x14ac:dyDescent="0.2">
      <c r="A15" s="2" t="str">
        <f>"Jun "&amp;RIGHT(A6,4)</f>
        <v>Jun 2025</v>
      </c>
      <c r="B15" s="11">
        <v>1600</v>
      </c>
      <c r="C15" s="11">
        <v>2294</v>
      </c>
      <c r="D15" s="11">
        <v>124971</v>
      </c>
      <c r="E15" s="11">
        <v>6489470</v>
      </c>
      <c r="F15" s="11">
        <v>18096879.73</v>
      </c>
      <c r="G15" s="11">
        <v>4235.1000000000004</v>
      </c>
      <c r="H15" s="11">
        <f t="shared" si="0"/>
        <v>18096879.73</v>
      </c>
    </row>
    <row r="16" spans="1:8" ht="12" customHeight="1" x14ac:dyDescent="0.2">
      <c r="A16" s="2" t="str">
        <f>"Jul "&amp;RIGHT(A6,4)</f>
        <v>Jul 2025</v>
      </c>
      <c r="B16" s="11" t="s">
        <v>418</v>
      </c>
      <c r="C16" s="11" t="s">
        <v>418</v>
      </c>
      <c r="D16" s="11" t="s">
        <v>418</v>
      </c>
      <c r="E16" s="11">
        <v>6992979</v>
      </c>
      <c r="F16" s="11">
        <v>20231976.530000001</v>
      </c>
      <c r="G16" s="11">
        <v>4142.8149999999996</v>
      </c>
      <c r="H16" s="11">
        <f t="shared" si="0"/>
        <v>20231976.530000001</v>
      </c>
    </row>
    <row r="17" spans="1:8" ht="12" customHeight="1" x14ac:dyDescent="0.2">
      <c r="A17" s="2" t="str">
        <f>"Aug "&amp;RIGHT(A6,4)</f>
        <v>Aug 2025</v>
      </c>
      <c r="B17" s="11" t="s">
        <v>418</v>
      </c>
      <c r="C17" s="11" t="s">
        <v>418</v>
      </c>
      <c r="D17" s="11" t="s">
        <v>418</v>
      </c>
      <c r="E17" s="11">
        <v>7534418</v>
      </c>
      <c r="F17" s="11">
        <v>21735537.75</v>
      </c>
      <c r="G17" s="11">
        <v>4341.6750000000002</v>
      </c>
      <c r="H17" s="11">
        <f t="shared" si="0"/>
        <v>21735537.75</v>
      </c>
    </row>
    <row r="18" spans="1:8" ht="12" customHeight="1" x14ac:dyDescent="0.2">
      <c r="A18" s="2" t="str">
        <f>"Sep "&amp;RIGHT(A6,4)</f>
        <v>Sep 2025</v>
      </c>
      <c r="B18" s="11">
        <v>1590</v>
      </c>
      <c r="C18" s="11">
        <v>2262</v>
      </c>
      <c r="D18" s="11">
        <v>127100</v>
      </c>
      <c r="E18" s="11">
        <v>7764918</v>
      </c>
      <c r="F18" s="11">
        <v>22417490.379999999</v>
      </c>
      <c r="G18" s="11">
        <v>4426.16</v>
      </c>
      <c r="H18" s="11">
        <f t="shared" si="0"/>
        <v>22417490.379999999</v>
      </c>
    </row>
    <row r="19" spans="1:8" ht="12" customHeight="1" x14ac:dyDescent="0.2">
      <c r="A19" s="12" t="s">
        <v>55</v>
      </c>
      <c r="B19" s="13">
        <v>1594.5</v>
      </c>
      <c r="C19" s="13">
        <v>2287</v>
      </c>
      <c r="D19" s="13">
        <v>124757.75</v>
      </c>
      <c r="E19" s="13">
        <v>79813775</v>
      </c>
      <c r="F19" s="13">
        <v>224979042.03999999</v>
      </c>
      <c r="G19" s="13">
        <v>98168.25</v>
      </c>
      <c r="H19" s="13">
        <f t="shared" si="0"/>
        <v>224979042.03999999</v>
      </c>
    </row>
    <row r="20" spans="1:8" ht="12" customHeight="1" x14ac:dyDescent="0.2">
      <c r="A20" s="14" t="s">
        <v>420</v>
      </c>
      <c r="B20" s="15" t="s">
        <v>418</v>
      </c>
      <c r="C20" s="15" t="s">
        <v>418</v>
      </c>
      <c r="D20" s="15" t="s">
        <v>418</v>
      </c>
      <c r="E20" s="15">
        <v>6752382</v>
      </c>
      <c r="F20" s="15">
        <v>18865759.390000001</v>
      </c>
      <c r="G20" s="15">
        <v>4569.3</v>
      </c>
      <c r="H20" s="15">
        <f t="shared" si="0"/>
        <v>18865759.390000001</v>
      </c>
    </row>
    <row r="21" spans="1:8" ht="12" customHeight="1" x14ac:dyDescent="0.2">
      <c r="A21" s="3" t="str">
        <f>"FY "&amp;RIGHT(A6,4)+1</f>
        <v>FY 2026</v>
      </c>
    </row>
    <row r="22" spans="1:8" ht="12" customHeight="1" x14ac:dyDescent="0.2">
      <c r="A22" s="2" t="str">
        <f>"Oct "&amp;RIGHT(A6,4)</f>
        <v>Oct 2025</v>
      </c>
      <c r="B22" s="11" t="s">
        <v>418</v>
      </c>
      <c r="C22" s="11" t="s">
        <v>418</v>
      </c>
      <c r="D22" s="11" t="s">
        <v>418</v>
      </c>
      <c r="E22" s="11">
        <v>6863074</v>
      </c>
      <c r="F22" s="11">
        <v>19963837.260000002</v>
      </c>
      <c r="G22" s="11">
        <v>0</v>
      </c>
      <c r="H22" s="11">
        <f t="shared" ref="H22:H35" si="1">IF(ISBLANK(F22),"",F22)</f>
        <v>19963837.260000002</v>
      </c>
    </row>
    <row r="23" spans="1:8" ht="12" customHeight="1" x14ac:dyDescent="0.2">
      <c r="A23" s="2" t="str">
        <f>"Nov "&amp;RIGHT(A6,4)</f>
        <v>Nov 2025</v>
      </c>
      <c r="B23" s="11" t="s">
        <v>418</v>
      </c>
      <c r="C23" s="11" t="s">
        <v>418</v>
      </c>
      <c r="D23" s="11" t="s">
        <v>418</v>
      </c>
      <c r="E23" s="11" t="s">
        <v>418</v>
      </c>
      <c r="F23" s="11" t="s">
        <v>418</v>
      </c>
      <c r="G23" s="11" t="s">
        <v>418</v>
      </c>
      <c r="H23" s="11" t="str">
        <f t="shared" si="1"/>
        <v>--</v>
      </c>
    </row>
    <row r="24" spans="1:8" ht="12" customHeight="1" x14ac:dyDescent="0.2">
      <c r="A24" s="2" t="str">
        <f>"Dec "&amp;RIGHT(A6,4)</f>
        <v>Dec 2025</v>
      </c>
      <c r="B24" s="11" t="s">
        <v>418</v>
      </c>
      <c r="C24" s="11" t="s">
        <v>418</v>
      </c>
      <c r="D24" s="11" t="s">
        <v>418</v>
      </c>
      <c r="E24" s="11" t="s">
        <v>418</v>
      </c>
      <c r="F24" s="11" t="s">
        <v>418</v>
      </c>
      <c r="G24" s="11" t="s">
        <v>418</v>
      </c>
      <c r="H24" s="11" t="str">
        <f t="shared" si="1"/>
        <v>--</v>
      </c>
    </row>
    <row r="25" spans="1:8" ht="12" customHeight="1" x14ac:dyDescent="0.2">
      <c r="A25" s="2" t="str">
        <f>"Jan "&amp;RIGHT(A6,4)+1</f>
        <v>Jan 2026</v>
      </c>
      <c r="B25" s="11" t="s">
        <v>418</v>
      </c>
      <c r="C25" s="11" t="s">
        <v>418</v>
      </c>
      <c r="D25" s="11" t="s">
        <v>418</v>
      </c>
      <c r="E25" s="11" t="s">
        <v>418</v>
      </c>
      <c r="F25" s="11" t="s">
        <v>418</v>
      </c>
      <c r="G25" s="11" t="s">
        <v>418</v>
      </c>
      <c r="H25" s="11" t="str">
        <f t="shared" si="1"/>
        <v>--</v>
      </c>
    </row>
    <row r="26" spans="1:8" ht="12" customHeight="1" x14ac:dyDescent="0.2">
      <c r="A26" s="2" t="str">
        <f>"Feb "&amp;RIGHT(A6,4)+1</f>
        <v>Feb 2026</v>
      </c>
      <c r="B26" s="11" t="s">
        <v>418</v>
      </c>
      <c r="C26" s="11" t="s">
        <v>418</v>
      </c>
      <c r="D26" s="11" t="s">
        <v>418</v>
      </c>
      <c r="E26" s="11" t="s">
        <v>418</v>
      </c>
      <c r="F26" s="11" t="s">
        <v>418</v>
      </c>
      <c r="G26" s="11" t="s">
        <v>418</v>
      </c>
      <c r="H26" s="11" t="str">
        <f t="shared" si="1"/>
        <v>--</v>
      </c>
    </row>
    <row r="27" spans="1:8" ht="12" customHeight="1" x14ac:dyDescent="0.2">
      <c r="A27" s="2" t="str">
        <f>"Mar "&amp;RIGHT(A6,4)+1</f>
        <v>Mar 2026</v>
      </c>
      <c r="B27" s="11" t="s">
        <v>418</v>
      </c>
      <c r="C27" s="11" t="s">
        <v>418</v>
      </c>
      <c r="D27" s="11" t="s">
        <v>418</v>
      </c>
      <c r="E27" s="11" t="s">
        <v>418</v>
      </c>
      <c r="F27" s="11" t="s">
        <v>418</v>
      </c>
      <c r="G27" s="11" t="s">
        <v>418</v>
      </c>
      <c r="H27" s="11" t="str">
        <f t="shared" si="1"/>
        <v>--</v>
      </c>
    </row>
    <row r="28" spans="1:8" ht="12" customHeight="1" x14ac:dyDescent="0.2">
      <c r="A28" s="2" t="str">
        <f>"Apr "&amp;RIGHT(A6,4)+1</f>
        <v>Apr 2026</v>
      </c>
      <c r="B28" s="11" t="s">
        <v>418</v>
      </c>
      <c r="C28" s="11" t="s">
        <v>418</v>
      </c>
      <c r="D28" s="11" t="s">
        <v>418</v>
      </c>
      <c r="E28" s="11" t="s">
        <v>418</v>
      </c>
      <c r="F28" s="11" t="s">
        <v>418</v>
      </c>
      <c r="G28" s="11" t="s">
        <v>418</v>
      </c>
      <c r="H28" s="11" t="str">
        <f t="shared" si="1"/>
        <v>--</v>
      </c>
    </row>
    <row r="29" spans="1:8" ht="12" customHeight="1" x14ac:dyDescent="0.2">
      <c r="A29" s="2" t="str">
        <f>"May "&amp;RIGHT(A6,4)+1</f>
        <v>May 2026</v>
      </c>
      <c r="B29" s="11" t="s">
        <v>418</v>
      </c>
      <c r="C29" s="11" t="s">
        <v>418</v>
      </c>
      <c r="D29" s="11" t="s">
        <v>418</v>
      </c>
      <c r="E29" s="11" t="s">
        <v>418</v>
      </c>
      <c r="F29" s="11" t="s">
        <v>418</v>
      </c>
      <c r="G29" s="11" t="s">
        <v>418</v>
      </c>
      <c r="H29" s="11" t="str">
        <f t="shared" si="1"/>
        <v>--</v>
      </c>
    </row>
    <row r="30" spans="1:8" ht="12" customHeight="1" x14ac:dyDescent="0.2">
      <c r="A30" s="2" t="str">
        <f>"Jun "&amp;RIGHT(A6,4)+1</f>
        <v>Jun 2026</v>
      </c>
      <c r="B30" s="11" t="s">
        <v>418</v>
      </c>
      <c r="C30" s="11" t="s">
        <v>418</v>
      </c>
      <c r="D30" s="11" t="s">
        <v>418</v>
      </c>
      <c r="E30" s="11" t="s">
        <v>418</v>
      </c>
      <c r="F30" s="11" t="s">
        <v>418</v>
      </c>
      <c r="G30" s="11" t="s">
        <v>418</v>
      </c>
      <c r="H30" s="11" t="str">
        <f t="shared" si="1"/>
        <v>--</v>
      </c>
    </row>
    <row r="31" spans="1:8" ht="12" customHeight="1" x14ac:dyDescent="0.2">
      <c r="A31" s="2" t="str">
        <f>"Jul "&amp;RIGHT(A6,4)+1</f>
        <v>Jul 2026</v>
      </c>
      <c r="B31" s="11" t="s">
        <v>418</v>
      </c>
      <c r="C31" s="11" t="s">
        <v>418</v>
      </c>
      <c r="D31" s="11" t="s">
        <v>418</v>
      </c>
      <c r="E31" s="11" t="s">
        <v>418</v>
      </c>
      <c r="F31" s="11" t="s">
        <v>418</v>
      </c>
      <c r="G31" s="11" t="s">
        <v>418</v>
      </c>
      <c r="H31" s="11" t="str">
        <f t="shared" si="1"/>
        <v>--</v>
      </c>
    </row>
    <row r="32" spans="1:8" ht="12" customHeight="1" x14ac:dyDescent="0.2">
      <c r="A32" s="2" t="str">
        <f>"Aug "&amp;RIGHT(A6,4)+1</f>
        <v>Aug 2026</v>
      </c>
      <c r="B32" s="11" t="s">
        <v>418</v>
      </c>
      <c r="C32" s="11" t="s">
        <v>418</v>
      </c>
      <c r="D32" s="11" t="s">
        <v>418</v>
      </c>
      <c r="E32" s="11" t="s">
        <v>418</v>
      </c>
      <c r="F32" s="11" t="s">
        <v>418</v>
      </c>
      <c r="G32" s="11" t="s">
        <v>418</v>
      </c>
      <c r="H32" s="11" t="str">
        <f t="shared" si="1"/>
        <v>--</v>
      </c>
    </row>
    <row r="33" spans="1:8" ht="12" customHeight="1" x14ac:dyDescent="0.2">
      <c r="A33" s="2" t="str">
        <f>"Sep "&amp;RIGHT(A6,4)+1</f>
        <v>Sep 2026</v>
      </c>
      <c r="B33" s="11" t="s">
        <v>418</v>
      </c>
      <c r="C33" s="11" t="s">
        <v>418</v>
      </c>
      <c r="D33" s="11" t="s">
        <v>418</v>
      </c>
      <c r="E33" s="11" t="s">
        <v>418</v>
      </c>
      <c r="F33" s="11" t="s">
        <v>418</v>
      </c>
      <c r="G33" s="11" t="s">
        <v>418</v>
      </c>
      <c r="H33" s="11" t="str">
        <f t="shared" si="1"/>
        <v>--</v>
      </c>
    </row>
    <row r="34" spans="1:8" ht="12" customHeight="1" x14ac:dyDescent="0.2">
      <c r="A34" s="12" t="s">
        <v>55</v>
      </c>
      <c r="B34" s="13" t="s">
        <v>418</v>
      </c>
      <c r="C34" s="13" t="s">
        <v>418</v>
      </c>
      <c r="D34" s="13" t="s">
        <v>418</v>
      </c>
      <c r="E34" s="13">
        <v>6863074</v>
      </c>
      <c r="F34" s="13">
        <v>19963837.260000002</v>
      </c>
      <c r="G34" s="13">
        <v>0</v>
      </c>
      <c r="H34" s="13">
        <f t="shared" si="1"/>
        <v>19963837.260000002</v>
      </c>
    </row>
    <row r="35" spans="1:8" ht="12" customHeight="1" x14ac:dyDescent="0.2">
      <c r="A35" s="14" t="str">
        <f>"Total "&amp;MID(A20,7,LEN(A20)-13)&amp;" Months"</f>
        <v>Total 1 Months</v>
      </c>
      <c r="B35" s="15" t="s">
        <v>418</v>
      </c>
      <c r="C35" s="15" t="s">
        <v>418</v>
      </c>
      <c r="D35" s="15" t="s">
        <v>418</v>
      </c>
      <c r="E35" s="15">
        <v>6863074</v>
      </c>
      <c r="F35" s="15">
        <v>19963837.260000002</v>
      </c>
      <c r="G35" s="15">
        <v>0</v>
      </c>
      <c r="H35" s="15">
        <f t="shared" si="1"/>
        <v>19963837.260000002</v>
      </c>
    </row>
    <row r="36" spans="1:8" ht="12" customHeight="1" x14ac:dyDescent="0.2">
      <c r="A36" s="88"/>
      <c r="B36" s="88"/>
      <c r="C36" s="88"/>
      <c r="D36" s="88"/>
      <c r="E36" s="88"/>
      <c r="F36" s="88"/>
      <c r="G36" s="88"/>
      <c r="H36" s="88"/>
    </row>
    <row r="37" spans="1:8" ht="69.95" customHeight="1" x14ac:dyDescent="0.2">
      <c r="A37" s="90" t="s">
        <v>123</v>
      </c>
      <c r="B37" s="90"/>
      <c r="C37" s="90"/>
      <c r="D37" s="90"/>
      <c r="E37" s="90"/>
      <c r="F37" s="90"/>
      <c r="G37" s="90"/>
      <c r="H37" s="90"/>
    </row>
    <row r="38" spans="1:8" x14ac:dyDescent="0.2">
      <c r="A38" s="25"/>
    </row>
  </sheetData>
  <mergeCells count="14">
    <mergeCell ref="A37:H37"/>
    <mergeCell ref="H3:H4"/>
    <mergeCell ref="B5:E5"/>
    <mergeCell ref="F5:H5"/>
    <mergeCell ref="A36:H36"/>
    <mergeCell ref="D3:D4"/>
    <mergeCell ref="E3:E4"/>
    <mergeCell ref="F3:F4"/>
    <mergeCell ref="G3:G4"/>
    <mergeCell ref="A1:G1"/>
    <mergeCell ref="A2:G2"/>
    <mergeCell ref="A3:A4"/>
    <mergeCell ref="B3:B4"/>
    <mergeCell ref="C3:C4"/>
  </mergeCells>
  <phoneticPr fontId="0" type="noConversion"/>
  <pageMargins left="0.75" right="0.5" top="0.75" bottom="0.5" header="0.5" footer="0.25"/>
  <pageSetup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38"/>
  <sheetViews>
    <sheetView showGridLines="0" workbookViewId="0">
      <selection sqref="A1:E1"/>
    </sheetView>
  </sheetViews>
  <sheetFormatPr defaultRowHeight="12.75" x14ac:dyDescent="0.2"/>
  <cols>
    <col min="1" max="6" width="11.42578125" customWidth="1"/>
    <col min="7" max="7" width="57.140625" customWidth="1"/>
  </cols>
  <sheetData>
    <row r="1" spans="1:7" ht="12" customHeight="1" x14ac:dyDescent="0.2">
      <c r="A1" s="95" t="s">
        <v>444</v>
      </c>
      <c r="B1" s="95"/>
      <c r="C1" s="95"/>
      <c r="D1" s="95"/>
      <c r="E1" s="95"/>
      <c r="F1" s="142">
        <v>46045</v>
      </c>
    </row>
    <row r="2" spans="1:7" ht="12" customHeight="1" x14ac:dyDescent="0.2">
      <c r="A2" s="97" t="s">
        <v>124</v>
      </c>
      <c r="B2" s="97"/>
      <c r="C2" s="97"/>
      <c r="D2" s="97"/>
      <c r="E2" s="97"/>
      <c r="F2" s="1"/>
    </row>
    <row r="3" spans="1:7" ht="24" customHeight="1" x14ac:dyDescent="0.2">
      <c r="A3" s="99" t="s">
        <v>50</v>
      </c>
      <c r="B3" s="94" t="s">
        <v>108</v>
      </c>
      <c r="C3" s="92"/>
      <c r="D3" s="91" t="s">
        <v>311</v>
      </c>
      <c r="E3" s="91" t="s">
        <v>213</v>
      </c>
      <c r="F3" s="93" t="s">
        <v>58</v>
      </c>
    </row>
    <row r="4" spans="1:7" ht="24" customHeight="1" x14ac:dyDescent="0.2">
      <c r="A4" s="100"/>
      <c r="B4" s="10" t="s">
        <v>125</v>
      </c>
      <c r="C4" s="10" t="s">
        <v>126</v>
      </c>
      <c r="D4" s="92"/>
      <c r="E4" s="92"/>
      <c r="F4" s="94"/>
    </row>
    <row r="5" spans="1:7" ht="12" customHeight="1" x14ac:dyDescent="0.2">
      <c r="A5" s="1"/>
      <c r="B5" s="115" t="str">
        <f>REPT("-",5)&amp;" Number "&amp;REPT("-",4)&amp;"   "&amp;REPT("-",43)&amp;" Dollars "&amp;REPT("-",41)</f>
        <v>----- Number ----   ------------------------------------------- Dollars -----------------------------------------</v>
      </c>
      <c r="C5" s="115"/>
      <c r="D5" s="115"/>
      <c r="E5" s="115"/>
      <c r="F5" s="115"/>
      <c r="G5" s="115"/>
    </row>
    <row r="6" spans="1:7" ht="12" customHeight="1" x14ac:dyDescent="0.2">
      <c r="A6" s="3" t="s">
        <v>419</v>
      </c>
    </row>
    <row r="7" spans="1:7" ht="12" customHeight="1" x14ac:dyDescent="0.2">
      <c r="A7" s="2" t="str">
        <f>"Oct "&amp;RIGHT(A6,4)-1</f>
        <v>Oct 2024</v>
      </c>
      <c r="B7" s="11">
        <v>163336769</v>
      </c>
      <c r="C7" s="11">
        <v>381454801.63999999</v>
      </c>
      <c r="D7" s="11">
        <v>142358.22</v>
      </c>
      <c r="E7" s="11" t="s">
        <v>418</v>
      </c>
      <c r="F7" s="11">
        <v>381597159.86000001</v>
      </c>
    </row>
    <row r="8" spans="1:7" ht="12" customHeight="1" x14ac:dyDescent="0.2">
      <c r="A8" s="2" t="str">
        <f>"Nov "&amp;RIGHT(A6,4)-1</f>
        <v>Nov 2024</v>
      </c>
      <c r="B8" s="11">
        <v>134902460</v>
      </c>
      <c r="C8" s="11">
        <v>310420187.14999998</v>
      </c>
      <c r="D8" s="11">
        <v>47811.54</v>
      </c>
      <c r="E8" s="11" t="s">
        <v>418</v>
      </c>
      <c r="F8" s="11">
        <v>310467998.69</v>
      </c>
    </row>
    <row r="9" spans="1:7" ht="12" customHeight="1" x14ac:dyDescent="0.2">
      <c r="A9" s="2" t="str">
        <f>"Dec "&amp;RIGHT(A6,4)-1</f>
        <v>Dec 2024</v>
      </c>
      <c r="B9" s="11">
        <v>129512130</v>
      </c>
      <c r="C9" s="11">
        <v>296948510.30000001</v>
      </c>
      <c r="D9" s="11">
        <v>34291564.350000001</v>
      </c>
      <c r="E9" s="11">
        <v>41635598</v>
      </c>
      <c r="F9" s="11">
        <v>372875672.64999998</v>
      </c>
    </row>
    <row r="10" spans="1:7" ht="12" customHeight="1" x14ac:dyDescent="0.2">
      <c r="A10" s="2" t="str">
        <f>"Jan "&amp;RIGHT(A6,4)</f>
        <v>Jan 2025</v>
      </c>
      <c r="B10" s="11">
        <v>146409572</v>
      </c>
      <c r="C10" s="11">
        <v>336205636.75999999</v>
      </c>
      <c r="D10" s="11">
        <v>412214.21</v>
      </c>
      <c r="E10" s="11" t="s">
        <v>418</v>
      </c>
      <c r="F10" s="11">
        <v>336617850.97000003</v>
      </c>
    </row>
    <row r="11" spans="1:7" ht="12" customHeight="1" x14ac:dyDescent="0.2">
      <c r="A11" s="2" t="str">
        <f>"Feb "&amp;RIGHT(A6,4)</f>
        <v>Feb 2025</v>
      </c>
      <c r="B11" s="11">
        <v>144709656</v>
      </c>
      <c r="C11" s="11">
        <v>336407682.29000002</v>
      </c>
      <c r="D11" s="11">
        <v>283700.49</v>
      </c>
      <c r="E11" s="11" t="s">
        <v>418</v>
      </c>
      <c r="F11" s="11">
        <v>336691382.77999997</v>
      </c>
    </row>
    <row r="12" spans="1:7" ht="12" customHeight="1" x14ac:dyDescent="0.2">
      <c r="A12" s="2" t="str">
        <f>"Mar "&amp;RIGHT(A6,4)</f>
        <v>Mar 2025</v>
      </c>
      <c r="B12" s="11">
        <v>158034040</v>
      </c>
      <c r="C12" s="11">
        <v>363510330.68000001</v>
      </c>
      <c r="D12" s="11">
        <v>45291094.100000001</v>
      </c>
      <c r="E12" s="11">
        <v>32666125</v>
      </c>
      <c r="F12" s="11">
        <v>441467549.77999997</v>
      </c>
    </row>
    <row r="13" spans="1:7" ht="12" customHeight="1" x14ac:dyDescent="0.2">
      <c r="A13" s="2" t="str">
        <f>"Apr "&amp;RIGHT(A6,4)</f>
        <v>Apr 2025</v>
      </c>
      <c r="B13" s="11">
        <v>165257770</v>
      </c>
      <c r="C13" s="11">
        <v>378839471.62</v>
      </c>
      <c r="D13" s="11">
        <v>187009.91</v>
      </c>
      <c r="E13" s="11" t="s">
        <v>418</v>
      </c>
      <c r="F13" s="11">
        <v>379026481.52999997</v>
      </c>
    </row>
    <row r="14" spans="1:7" ht="12" customHeight="1" x14ac:dyDescent="0.2">
      <c r="A14" s="2" t="str">
        <f>"May "&amp;RIGHT(A6,4)</f>
        <v>May 2025</v>
      </c>
      <c r="B14" s="11">
        <v>158675563</v>
      </c>
      <c r="C14" s="11">
        <v>358749110.14999998</v>
      </c>
      <c r="D14" s="11" t="s">
        <v>418</v>
      </c>
      <c r="E14" s="11" t="s">
        <v>418</v>
      </c>
      <c r="F14" s="11">
        <v>358749110.14999998</v>
      </c>
    </row>
    <row r="15" spans="1:7" ht="12" customHeight="1" x14ac:dyDescent="0.2">
      <c r="A15" s="2" t="str">
        <f>"Jun "&amp;RIGHT(A6,4)</f>
        <v>Jun 2025</v>
      </c>
      <c r="B15" s="11">
        <v>123968661</v>
      </c>
      <c r="C15" s="11">
        <v>249736823.72</v>
      </c>
      <c r="D15" s="11">
        <v>51115444</v>
      </c>
      <c r="E15" s="11">
        <v>29838867</v>
      </c>
      <c r="F15" s="11">
        <v>330691134.72000003</v>
      </c>
    </row>
    <row r="16" spans="1:7" ht="12" customHeight="1" x14ac:dyDescent="0.2">
      <c r="A16" s="2" t="str">
        <f>"Jul "&amp;RIGHT(A6,4)</f>
        <v>Jul 2025</v>
      </c>
      <c r="B16" s="11">
        <v>121634127</v>
      </c>
      <c r="C16" s="11">
        <v>246411592.59999999</v>
      </c>
      <c r="D16" s="11">
        <v>439689.1</v>
      </c>
      <c r="E16" s="11" t="s">
        <v>418</v>
      </c>
      <c r="F16" s="11">
        <v>246851281.69999999</v>
      </c>
    </row>
    <row r="17" spans="1:7" ht="12" customHeight="1" x14ac:dyDescent="0.2">
      <c r="A17" s="2" t="str">
        <f>"Aug "&amp;RIGHT(A6,4)</f>
        <v>Aug 2025</v>
      </c>
      <c r="B17" s="11">
        <v>126984465</v>
      </c>
      <c r="C17" s="11">
        <v>284175485.63</v>
      </c>
      <c r="D17" s="11">
        <v>149834.19</v>
      </c>
      <c r="E17" s="11" t="s">
        <v>418</v>
      </c>
      <c r="F17" s="11">
        <v>284325319.81999999</v>
      </c>
    </row>
    <row r="18" spans="1:7" ht="12" customHeight="1" x14ac:dyDescent="0.2">
      <c r="A18" s="2" t="str">
        <f>"Sep "&amp;RIGHT(A6,4)</f>
        <v>Sep 2025</v>
      </c>
      <c r="B18" s="11">
        <v>153803953</v>
      </c>
      <c r="C18" s="11">
        <v>372135557.44999999</v>
      </c>
      <c r="D18" s="11">
        <v>41650426.240000002</v>
      </c>
      <c r="E18" s="11">
        <v>35896423</v>
      </c>
      <c r="F18" s="11">
        <v>449682406.69</v>
      </c>
    </row>
    <row r="19" spans="1:7" ht="12" customHeight="1" x14ac:dyDescent="0.2">
      <c r="A19" s="12" t="s">
        <v>55</v>
      </c>
      <c r="B19" s="13">
        <v>1727229166</v>
      </c>
      <c r="C19" s="13">
        <v>3914995189.9899998</v>
      </c>
      <c r="D19" s="13">
        <v>174011146.34999999</v>
      </c>
      <c r="E19" s="13">
        <v>140037013</v>
      </c>
      <c r="F19" s="13">
        <v>4229043349.3400002</v>
      </c>
    </row>
    <row r="20" spans="1:7" ht="12" customHeight="1" x14ac:dyDescent="0.2">
      <c r="A20" s="14" t="s">
        <v>420</v>
      </c>
      <c r="B20" s="15">
        <v>163336769</v>
      </c>
      <c r="C20" s="15">
        <v>381454801.63999999</v>
      </c>
      <c r="D20" s="15">
        <v>142358.22</v>
      </c>
      <c r="E20" s="15" t="s">
        <v>418</v>
      </c>
      <c r="F20" s="15">
        <v>381597159.86000001</v>
      </c>
    </row>
    <row r="21" spans="1:7" ht="12" customHeight="1" x14ac:dyDescent="0.2">
      <c r="A21" s="3" t="str">
        <f>"FY "&amp;RIGHT(A6,4)+1</f>
        <v>FY 2026</v>
      </c>
    </row>
    <row r="22" spans="1:7" ht="12" customHeight="1" x14ac:dyDescent="0.2">
      <c r="A22" s="2" t="str">
        <f>"Oct "&amp;RIGHT(A6,4)</f>
        <v>Oct 2025</v>
      </c>
      <c r="B22" s="11">
        <v>161095405</v>
      </c>
      <c r="C22" s="11">
        <v>390696924.86000001</v>
      </c>
      <c r="D22" s="11">
        <v>402941.45</v>
      </c>
      <c r="E22" s="11" t="s">
        <v>418</v>
      </c>
      <c r="F22" s="11">
        <v>391099866.31</v>
      </c>
      <c r="G22" s="85"/>
    </row>
    <row r="23" spans="1:7" ht="12" customHeight="1" x14ac:dyDescent="0.2">
      <c r="A23" s="2" t="str">
        <f>"Nov "&amp;RIGHT(A6,4)</f>
        <v>Nov 2025</v>
      </c>
      <c r="B23" s="11" t="s">
        <v>418</v>
      </c>
      <c r="C23" s="11" t="s">
        <v>418</v>
      </c>
      <c r="D23" s="11" t="s">
        <v>418</v>
      </c>
      <c r="E23" s="11" t="s">
        <v>418</v>
      </c>
      <c r="F23" s="11" t="s">
        <v>418</v>
      </c>
    </row>
    <row r="24" spans="1:7" ht="12" customHeight="1" x14ac:dyDescent="0.2">
      <c r="A24" s="2" t="str">
        <f>"Dec "&amp;RIGHT(A6,4)</f>
        <v>Dec 2025</v>
      </c>
      <c r="B24" s="11" t="s">
        <v>418</v>
      </c>
      <c r="C24" s="11" t="s">
        <v>418</v>
      </c>
      <c r="D24" s="11" t="s">
        <v>418</v>
      </c>
      <c r="E24" s="11" t="s">
        <v>418</v>
      </c>
      <c r="F24" s="11" t="s">
        <v>418</v>
      </c>
    </row>
    <row r="25" spans="1:7" ht="12" customHeight="1" x14ac:dyDescent="0.2">
      <c r="A25" s="2" t="str">
        <f>"Jan "&amp;RIGHT(A6,4)+1</f>
        <v>Jan 2026</v>
      </c>
      <c r="B25" s="11" t="s">
        <v>418</v>
      </c>
      <c r="C25" s="11" t="s">
        <v>418</v>
      </c>
      <c r="D25" s="11" t="s">
        <v>418</v>
      </c>
      <c r="E25" s="11" t="s">
        <v>418</v>
      </c>
      <c r="F25" s="11" t="s">
        <v>418</v>
      </c>
    </row>
    <row r="26" spans="1:7" ht="12" customHeight="1" x14ac:dyDescent="0.2">
      <c r="A26" s="2" t="str">
        <f>"Feb "&amp;RIGHT(A6,4)+1</f>
        <v>Feb 2026</v>
      </c>
      <c r="B26" s="11" t="s">
        <v>418</v>
      </c>
      <c r="C26" s="11" t="s">
        <v>418</v>
      </c>
      <c r="D26" s="11" t="s">
        <v>418</v>
      </c>
      <c r="E26" s="11" t="s">
        <v>418</v>
      </c>
      <c r="F26" s="11" t="s">
        <v>418</v>
      </c>
    </row>
    <row r="27" spans="1:7" ht="12" customHeight="1" x14ac:dyDescent="0.2">
      <c r="A27" s="2" t="str">
        <f>"Mar "&amp;RIGHT(A6,4)+1</f>
        <v>Mar 2026</v>
      </c>
      <c r="B27" s="11" t="s">
        <v>418</v>
      </c>
      <c r="C27" s="11" t="s">
        <v>418</v>
      </c>
      <c r="D27" s="11" t="s">
        <v>418</v>
      </c>
      <c r="E27" s="11" t="s">
        <v>418</v>
      </c>
      <c r="F27" s="11" t="s">
        <v>418</v>
      </c>
    </row>
    <row r="28" spans="1:7" ht="12" customHeight="1" x14ac:dyDescent="0.2">
      <c r="A28" s="2" t="str">
        <f>"Apr "&amp;RIGHT(A6,4)+1</f>
        <v>Apr 2026</v>
      </c>
      <c r="B28" s="11" t="s">
        <v>418</v>
      </c>
      <c r="C28" s="11" t="s">
        <v>418</v>
      </c>
      <c r="D28" s="11" t="s">
        <v>418</v>
      </c>
      <c r="E28" s="11" t="s">
        <v>418</v>
      </c>
      <c r="F28" s="11" t="s">
        <v>418</v>
      </c>
    </row>
    <row r="29" spans="1:7" ht="12" customHeight="1" x14ac:dyDescent="0.2">
      <c r="A29" s="2" t="str">
        <f>"May "&amp;RIGHT(A6,4)+1</f>
        <v>May 2026</v>
      </c>
      <c r="B29" s="11" t="s">
        <v>418</v>
      </c>
      <c r="C29" s="11" t="s">
        <v>418</v>
      </c>
      <c r="D29" s="11" t="s">
        <v>418</v>
      </c>
      <c r="E29" s="11" t="s">
        <v>418</v>
      </c>
      <c r="F29" s="11" t="s">
        <v>418</v>
      </c>
    </row>
    <row r="30" spans="1:7" ht="12" customHeight="1" x14ac:dyDescent="0.2">
      <c r="A30" s="2" t="str">
        <f>"Jun "&amp;RIGHT(A6,4)+1</f>
        <v>Jun 2026</v>
      </c>
      <c r="B30" s="11" t="s">
        <v>418</v>
      </c>
      <c r="C30" s="11" t="s">
        <v>418</v>
      </c>
      <c r="D30" s="11" t="s">
        <v>418</v>
      </c>
      <c r="E30" s="11" t="s">
        <v>418</v>
      </c>
      <c r="F30" s="11" t="s">
        <v>418</v>
      </c>
    </row>
    <row r="31" spans="1:7" ht="12" customHeight="1" x14ac:dyDescent="0.2">
      <c r="A31" s="2" t="str">
        <f>"Jul "&amp;RIGHT(A6,4)+1</f>
        <v>Jul 2026</v>
      </c>
      <c r="B31" s="11" t="s">
        <v>418</v>
      </c>
      <c r="C31" s="11" t="s">
        <v>418</v>
      </c>
      <c r="D31" s="11" t="s">
        <v>418</v>
      </c>
      <c r="E31" s="11" t="s">
        <v>418</v>
      </c>
      <c r="F31" s="11" t="s">
        <v>418</v>
      </c>
    </row>
    <row r="32" spans="1:7" ht="12" customHeight="1" x14ac:dyDescent="0.2">
      <c r="A32" s="2" t="str">
        <f>"Aug "&amp;RIGHT(A6,4)+1</f>
        <v>Aug 2026</v>
      </c>
      <c r="B32" s="11" t="s">
        <v>418</v>
      </c>
      <c r="C32" s="11" t="s">
        <v>418</v>
      </c>
      <c r="D32" s="11" t="s">
        <v>418</v>
      </c>
      <c r="E32" s="11" t="s">
        <v>418</v>
      </c>
      <c r="F32" s="11" t="s">
        <v>418</v>
      </c>
    </row>
    <row r="33" spans="1:6" ht="12" customHeight="1" x14ac:dyDescent="0.2">
      <c r="A33" s="2" t="str">
        <f>"Sep "&amp;RIGHT(A6,4)+1</f>
        <v>Sep 2026</v>
      </c>
      <c r="B33" s="11" t="s">
        <v>418</v>
      </c>
      <c r="C33" s="11" t="s">
        <v>418</v>
      </c>
      <c r="D33" s="11" t="s">
        <v>418</v>
      </c>
      <c r="E33" s="11" t="s">
        <v>418</v>
      </c>
      <c r="F33" s="11" t="s">
        <v>418</v>
      </c>
    </row>
    <row r="34" spans="1:6" ht="12" customHeight="1" x14ac:dyDescent="0.2">
      <c r="A34" s="12" t="s">
        <v>55</v>
      </c>
      <c r="B34" s="13">
        <v>161095405</v>
      </c>
      <c r="C34" s="13">
        <v>390696924.86000001</v>
      </c>
      <c r="D34" s="13">
        <v>402941.45</v>
      </c>
      <c r="E34" s="13" t="s">
        <v>418</v>
      </c>
      <c r="F34" s="13">
        <v>391099866.31</v>
      </c>
    </row>
    <row r="35" spans="1:6" ht="12" customHeight="1" x14ac:dyDescent="0.2">
      <c r="A35" s="14" t="str">
        <f>"Total "&amp;MID(A20,7,LEN(A20)-13)&amp;" Months"</f>
        <v>Total 1 Months</v>
      </c>
      <c r="B35" s="15">
        <v>161095405</v>
      </c>
      <c r="C35" s="15">
        <v>390696924.86000001</v>
      </c>
      <c r="D35" s="15">
        <v>402941.45</v>
      </c>
      <c r="E35" s="15" t="s">
        <v>418</v>
      </c>
      <c r="F35" s="15">
        <v>391099866.31</v>
      </c>
    </row>
    <row r="36" spans="1:6" ht="12" customHeight="1" x14ac:dyDescent="0.2">
      <c r="A36" s="88"/>
      <c r="B36" s="88"/>
      <c r="C36" s="88"/>
      <c r="D36" s="88"/>
      <c r="E36" s="88"/>
      <c r="F36" s="88"/>
    </row>
    <row r="37" spans="1:6" ht="69.95" customHeight="1" x14ac:dyDescent="0.2">
      <c r="A37" s="90" t="s">
        <v>127</v>
      </c>
      <c r="B37" s="90"/>
      <c r="C37" s="90"/>
      <c r="D37" s="90"/>
      <c r="E37" s="90"/>
      <c r="F37" s="90"/>
    </row>
    <row r="38" spans="1:6" x14ac:dyDescent="0.2">
      <c r="A38" s="25"/>
    </row>
  </sheetData>
  <mergeCells count="10">
    <mergeCell ref="F3:F4"/>
    <mergeCell ref="B5:G5"/>
    <mergeCell ref="A36:F36"/>
    <mergeCell ref="A37:F37"/>
    <mergeCell ref="A1:E1"/>
    <mergeCell ref="A2:E2"/>
    <mergeCell ref="A3:A4"/>
    <mergeCell ref="B3:C3"/>
    <mergeCell ref="D3:D4"/>
    <mergeCell ref="E3:E4"/>
  </mergeCells>
  <phoneticPr fontId="0" type="noConversion"/>
  <pageMargins left="0.75" right="0.5" top="0.75" bottom="0.5" header="0.5" footer="0.25"/>
  <pageSetup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95" t="s">
        <v>442</v>
      </c>
      <c r="B1" s="95"/>
      <c r="C1" s="95"/>
      <c r="D1" s="95"/>
      <c r="E1" s="95"/>
      <c r="F1" s="95"/>
      <c r="G1" s="95"/>
      <c r="H1" s="95"/>
      <c r="I1" s="142">
        <v>46045</v>
      </c>
    </row>
    <row r="2" spans="1:9" ht="12" customHeight="1" x14ac:dyDescent="0.2">
      <c r="A2" s="97" t="s">
        <v>214</v>
      </c>
      <c r="B2" s="97"/>
      <c r="C2" s="97"/>
      <c r="D2" s="97"/>
      <c r="E2" s="97"/>
      <c r="F2" s="97"/>
      <c r="G2" s="97"/>
      <c r="H2" s="97"/>
      <c r="I2" s="1"/>
    </row>
    <row r="3" spans="1:9" ht="24" customHeight="1" x14ac:dyDescent="0.2">
      <c r="A3" s="99" t="s">
        <v>50</v>
      </c>
      <c r="B3" s="91" t="s">
        <v>119</v>
      </c>
      <c r="C3" s="91" t="s">
        <v>120</v>
      </c>
      <c r="D3" s="91" t="s">
        <v>121</v>
      </c>
      <c r="E3" s="94" t="s">
        <v>128</v>
      </c>
      <c r="F3" s="94"/>
      <c r="G3" s="94"/>
      <c r="H3" s="94"/>
      <c r="I3" s="94"/>
    </row>
    <row r="4" spans="1:9" ht="24" customHeight="1" x14ac:dyDescent="0.2">
      <c r="A4" s="100"/>
      <c r="B4" s="92"/>
      <c r="C4" s="92"/>
      <c r="D4" s="92"/>
      <c r="E4" s="10" t="s">
        <v>102</v>
      </c>
      <c r="F4" s="10" t="s">
        <v>103</v>
      </c>
      <c r="G4" s="10" t="s">
        <v>104</v>
      </c>
      <c r="H4" s="10" t="s">
        <v>105</v>
      </c>
      <c r="I4" s="9" t="s">
        <v>55</v>
      </c>
    </row>
    <row r="5" spans="1:9" ht="12" customHeight="1" x14ac:dyDescent="0.2">
      <c r="A5" s="1"/>
      <c r="B5" s="88" t="str">
        <f>REPT("-",89)&amp;" Number "&amp;REPT("-",89)</f>
        <v>----------------------------------------------------------------------------------------- Number -----------------------------------------------------------------------------------------</v>
      </c>
      <c r="C5" s="88"/>
      <c r="D5" s="88"/>
      <c r="E5" s="88"/>
      <c r="F5" s="88"/>
      <c r="G5" s="88"/>
      <c r="H5" s="88"/>
      <c r="I5" s="88"/>
    </row>
    <row r="6" spans="1:9" ht="12" customHeight="1" x14ac:dyDescent="0.2">
      <c r="A6" s="3" t="s">
        <v>419</v>
      </c>
    </row>
    <row r="7" spans="1:9" ht="12" customHeight="1" x14ac:dyDescent="0.2">
      <c r="A7" s="2" t="str">
        <f>"Oct "&amp;RIGHT(A6,4)-1</f>
        <v>Oct 2024</v>
      </c>
      <c r="B7" s="11" t="s">
        <v>418</v>
      </c>
      <c r="C7" s="11" t="s">
        <v>418</v>
      </c>
      <c r="D7" s="11" t="s">
        <v>418</v>
      </c>
      <c r="E7" s="11">
        <v>67239</v>
      </c>
      <c r="F7" s="11">
        <v>79283</v>
      </c>
      <c r="G7" s="11">
        <v>275</v>
      </c>
      <c r="H7" s="11">
        <v>30</v>
      </c>
      <c r="I7" s="11">
        <v>146827</v>
      </c>
    </row>
    <row r="8" spans="1:9" ht="12" customHeight="1" x14ac:dyDescent="0.2">
      <c r="A8" s="2" t="str">
        <f>"Nov "&amp;RIGHT(A6,4)-1</f>
        <v>Nov 2024</v>
      </c>
      <c r="B8" s="11" t="s">
        <v>418</v>
      </c>
      <c r="C8" s="11" t="s">
        <v>418</v>
      </c>
      <c r="D8" s="11" t="s">
        <v>418</v>
      </c>
      <c r="E8" s="11">
        <v>8630</v>
      </c>
      <c r="F8" s="11">
        <v>9478</v>
      </c>
      <c r="G8" s="11">
        <v>0</v>
      </c>
      <c r="H8" s="11">
        <v>0</v>
      </c>
      <c r="I8" s="11">
        <v>18108</v>
      </c>
    </row>
    <row r="9" spans="1:9" ht="12" customHeight="1" x14ac:dyDescent="0.2">
      <c r="A9" s="2" t="str">
        <f>"Dec "&amp;RIGHT(A6,4)-1</f>
        <v>Dec 2024</v>
      </c>
      <c r="B9" s="11" t="s">
        <v>418</v>
      </c>
      <c r="C9" s="11" t="s">
        <v>418</v>
      </c>
      <c r="D9" s="11" t="s">
        <v>418</v>
      </c>
      <c r="E9" s="11">
        <v>380</v>
      </c>
      <c r="F9" s="11">
        <v>660</v>
      </c>
      <c r="G9" s="11">
        <v>0</v>
      </c>
      <c r="H9" s="11">
        <v>606</v>
      </c>
      <c r="I9" s="11">
        <v>1646</v>
      </c>
    </row>
    <row r="10" spans="1:9" ht="12" customHeight="1" x14ac:dyDescent="0.2">
      <c r="A10" s="2" t="str">
        <f>"Jan "&amp;RIGHT(A6,4)</f>
        <v>Jan 2025</v>
      </c>
      <c r="B10" s="11">
        <v>2057</v>
      </c>
      <c r="C10" s="11">
        <v>2110</v>
      </c>
      <c r="D10" s="11">
        <v>9498.7999999999993</v>
      </c>
      <c r="E10" s="11">
        <v>15803</v>
      </c>
      <c r="F10" s="11">
        <v>25128</v>
      </c>
      <c r="G10" s="11">
        <v>0</v>
      </c>
      <c r="H10" s="11">
        <v>0</v>
      </c>
      <c r="I10" s="11">
        <v>40931</v>
      </c>
    </row>
    <row r="11" spans="1:9" ht="12" customHeight="1" x14ac:dyDescent="0.2">
      <c r="A11" s="2" t="str">
        <f>"Feb "&amp;RIGHT(A6,4)</f>
        <v>Feb 2025</v>
      </c>
      <c r="B11" s="11">
        <v>17</v>
      </c>
      <c r="C11" s="11">
        <v>66</v>
      </c>
      <c r="D11" s="11">
        <v>11462.4</v>
      </c>
      <c r="E11" s="11">
        <v>34485</v>
      </c>
      <c r="F11" s="11">
        <v>45191</v>
      </c>
      <c r="G11" s="11">
        <v>0</v>
      </c>
      <c r="H11" s="11">
        <v>25</v>
      </c>
      <c r="I11" s="11">
        <v>79701</v>
      </c>
    </row>
    <row r="12" spans="1:9" ht="12" customHeight="1" x14ac:dyDescent="0.2">
      <c r="A12" s="2" t="str">
        <f>"Mar "&amp;RIGHT(A6,4)</f>
        <v>Mar 2025</v>
      </c>
      <c r="B12" s="11">
        <v>9</v>
      </c>
      <c r="C12" s="11">
        <v>28</v>
      </c>
      <c r="D12" s="11">
        <v>7297.5</v>
      </c>
      <c r="E12" s="11">
        <v>33984</v>
      </c>
      <c r="F12" s="11">
        <v>37541</v>
      </c>
      <c r="G12" s="11">
        <v>0</v>
      </c>
      <c r="H12" s="11">
        <v>0</v>
      </c>
      <c r="I12" s="11">
        <v>71525</v>
      </c>
    </row>
    <row r="13" spans="1:9" ht="12" customHeight="1" x14ac:dyDescent="0.2">
      <c r="A13" s="2" t="str">
        <f>"Apr "&amp;RIGHT(A6,4)</f>
        <v>Apr 2025</v>
      </c>
      <c r="B13" s="11">
        <v>8</v>
      </c>
      <c r="C13" s="11">
        <v>35</v>
      </c>
      <c r="D13" s="11">
        <v>1629</v>
      </c>
      <c r="E13" s="11">
        <v>2346</v>
      </c>
      <c r="F13" s="11">
        <v>3829</v>
      </c>
      <c r="G13" s="11">
        <v>330</v>
      </c>
      <c r="H13" s="11">
        <v>0</v>
      </c>
      <c r="I13" s="11">
        <v>6505</v>
      </c>
    </row>
    <row r="14" spans="1:9" ht="12" customHeight="1" x14ac:dyDescent="0.2">
      <c r="A14" s="2" t="str">
        <f>"May "&amp;RIGHT(A6,4)</f>
        <v>May 2025</v>
      </c>
      <c r="B14" s="11">
        <v>679</v>
      </c>
      <c r="C14" s="11">
        <v>3072</v>
      </c>
      <c r="D14" s="11">
        <v>239175.8</v>
      </c>
      <c r="E14" s="11">
        <v>859240</v>
      </c>
      <c r="F14" s="11">
        <v>1086731</v>
      </c>
      <c r="G14" s="11">
        <v>21213</v>
      </c>
      <c r="H14" s="11">
        <v>44717</v>
      </c>
      <c r="I14" s="11">
        <v>2011901</v>
      </c>
    </row>
    <row r="15" spans="1:9" ht="12" customHeight="1" x14ac:dyDescent="0.2">
      <c r="A15" s="2" t="str">
        <f>"Jun "&amp;RIGHT(A6,4)</f>
        <v>Jun 2025</v>
      </c>
      <c r="B15" s="11">
        <v>4412</v>
      </c>
      <c r="C15" s="11">
        <v>35383</v>
      </c>
      <c r="D15" s="11">
        <v>2391606.7999999998</v>
      </c>
      <c r="E15" s="11">
        <v>23508746</v>
      </c>
      <c r="F15" s="11">
        <v>31749739</v>
      </c>
      <c r="G15" s="11">
        <v>796540</v>
      </c>
      <c r="H15" s="11">
        <v>2599399</v>
      </c>
      <c r="I15" s="11">
        <v>58654424</v>
      </c>
    </row>
    <row r="16" spans="1:9" ht="12" customHeight="1" x14ac:dyDescent="0.2">
      <c r="A16" s="2" t="str">
        <f>"Jul "&amp;RIGHT(A6,4)</f>
        <v>Jul 2025</v>
      </c>
      <c r="B16" s="11">
        <v>4555</v>
      </c>
      <c r="C16" s="11">
        <v>35366</v>
      </c>
      <c r="D16" s="11">
        <v>2788814.3</v>
      </c>
      <c r="E16" s="11">
        <v>31971611</v>
      </c>
      <c r="F16" s="11">
        <v>43079100</v>
      </c>
      <c r="G16" s="11">
        <v>2487117</v>
      </c>
      <c r="H16" s="11">
        <v>3847259</v>
      </c>
      <c r="I16" s="11">
        <v>81385087</v>
      </c>
    </row>
    <row r="17" spans="1:9" ht="12" customHeight="1" x14ac:dyDescent="0.2">
      <c r="A17" s="2" t="str">
        <f>"Aug "&amp;RIGHT(A6,4)</f>
        <v>Aug 2025</v>
      </c>
      <c r="B17" s="11">
        <v>2872</v>
      </c>
      <c r="C17" s="11">
        <v>18368</v>
      </c>
      <c r="D17" s="11">
        <v>1281199.8</v>
      </c>
      <c r="E17" s="11">
        <v>8376454</v>
      </c>
      <c r="F17" s="11">
        <v>10799589</v>
      </c>
      <c r="G17" s="11">
        <v>1513621</v>
      </c>
      <c r="H17" s="11">
        <v>778501</v>
      </c>
      <c r="I17" s="11">
        <v>21468165</v>
      </c>
    </row>
    <row r="18" spans="1:9" ht="12" customHeight="1" x14ac:dyDescent="0.2">
      <c r="A18" s="2" t="str">
        <f>"Sep "&amp;RIGHT(A6,4)</f>
        <v>Sep 2025</v>
      </c>
      <c r="B18" s="11" t="s">
        <v>418</v>
      </c>
      <c r="C18" s="11" t="s">
        <v>418</v>
      </c>
      <c r="D18" s="11" t="s">
        <v>418</v>
      </c>
      <c r="E18" s="11">
        <v>25208</v>
      </c>
      <c r="F18" s="11">
        <v>25814</v>
      </c>
      <c r="G18" s="11">
        <v>19521</v>
      </c>
      <c r="H18" s="11">
        <v>0</v>
      </c>
      <c r="I18" s="11">
        <v>70543</v>
      </c>
    </row>
    <row r="19" spans="1:9" ht="12" customHeight="1" x14ac:dyDescent="0.2">
      <c r="A19" s="12" t="s">
        <v>55</v>
      </c>
      <c r="B19" s="13">
        <v>14609</v>
      </c>
      <c r="C19" s="13">
        <v>94428</v>
      </c>
      <c r="D19" s="13">
        <v>6730684.3999999994</v>
      </c>
      <c r="E19" s="13">
        <v>64904126</v>
      </c>
      <c r="F19" s="13">
        <v>86942083</v>
      </c>
      <c r="G19" s="13">
        <v>4838617</v>
      </c>
      <c r="H19" s="13">
        <v>7270537</v>
      </c>
      <c r="I19" s="13">
        <v>163955363</v>
      </c>
    </row>
    <row r="20" spans="1:9" ht="12" customHeight="1" x14ac:dyDescent="0.2">
      <c r="A20" s="14" t="s">
        <v>420</v>
      </c>
      <c r="B20" s="15" t="s">
        <v>418</v>
      </c>
      <c r="C20" s="15" t="s">
        <v>418</v>
      </c>
      <c r="D20" s="15" t="s">
        <v>418</v>
      </c>
      <c r="E20" s="15">
        <v>67239</v>
      </c>
      <c r="F20" s="15">
        <v>79283</v>
      </c>
      <c r="G20" s="15">
        <v>275</v>
      </c>
      <c r="H20" s="15">
        <v>30</v>
      </c>
      <c r="I20" s="15">
        <v>146827</v>
      </c>
    </row>
    <row r="21" spans="1:9" ht="12" customHeight="1" x14ac:dyDescent="0.2">
      <c r="A21" s="3" t="str">
        <f>"FY "&amp;RIGHT(A6,4)+1</f>
        <v>FY 2026</v>
      </c>
    </row>
    <row r="22" spans="1:9" ht="12" customHeight="1" x14ac:dyDescent="0.2">
      <c r="A22" s="2" t="str">
        <f>"Oct "&amp;RIGHT(A6,4)</f>
        <v>Oct 2025</v>
      </c>
      <c r="B22" s="11" t="s">
        <v>418</v>
      </c>
      <c r="C22" s="11" t="s">
        <v>418</v>
      </c>
      <c r="D22" s="11" t="s">
        <v>418</v>
      </c>
      <c r="E22" s="11">
        <v>51666</v>
      </c>
      <c r="F22" s="11">
        <v>59156</v>
      </c>
      <c r="G22" s="11">
        <v>0</v>
      </c>
      <c r="H22" s="11">
        <v>0</v>
      </c>
      <c r="I22" s="11">
        <v>110822</v>
      </c>
    </row>
    <row r="23" spans="1:9" ht="12" customHeight="1" x14ac:dyDescent="0.2">
      <c r="A23" s="2" t="str">
        <f>"Nov "&amp;RIGHT(A6,4)</f>
        <v>Nov 2025</v>
      </c>
      <c r="B23" s="11" t="s">
        <v>418</v>
      </c>
      <c r="C23" s="11" t="s">
        <v>418</v>
      </c>
      <c r="D23" s="11" t="s">
        <v>418</v>
      </c>
      <c r="E23" s="11" t="s">
        <v>418</v>
      </c>
      <c r="F23" s="11" t="s">
        <v>418</v>
      </c>
      <c r="G23" s="11" t="s">
        <v>418</v>
      </c>
      <c r="H23" s="11" t="s">
        <v>418</v>
      </c>
      <c r="I23" s="11" t="s">
        <v>418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t="s">
        <v>418</v>
      </c>
      <c r="C34" s="13" t="s">
        <v>418</v>
      </c>
      <c r="D34" s="13" t="s">
        <v>418</v>
      </c>
      <c r="E34" s="13">
        <v>51666</v>
      </c>
      <c r="F34" s="13">
        <v>59156</v>
      </c>
      <c r="G34" s="13">
        <v>0</v>
      </c>
      <c r="H34" s="13">
        <v>0</v>
      </c>
      <c r="I34" s="13">
        <v>110822</v>
      </c>
    </row>
    <row r="35" spans="1:9" ht="12" customHeight="1" x14ac:dyDescent="0.2">
      <c r="A35" s="14" t="str">
        <f>"Total "&amp;MID(A20,7,LEN(A20)-13)&amp;" Months"</f>
        <v>Total 1 Months</v>
      </c>
      <c r="B35" s="15" t="s">
        <v>418</v>
      </c>
      <c r="C35" s="15" t="s">
        <v>418</v>
      </c>
      <c r="D35" s="15" t="s">
        <v>418</v>
      </c>
      <c r="E35" s="15">
        <v>51666</v>
      </c>
      <c r="F35" s="15">
        <v>59156</v>
      </c>
      <c r="G35" s="15">
        <v>0</v>
      </c>
      <c r="H35" s="15">
        <v>0</v>
      </c>
      <c r="I35" s="15">
        <v>110822</v>
      </c>
    </row>
    <row r="36" spans="1:9" ht="12" customHeight="1" x14ac:dyDescent="0.2">
      <c r="A36" s="88"/>
      <c r="B36" s="88"/>
      <c r="C36" s="88"/>
      <c r="D36" s="88"/>
      <c r="E36" s="88"/>
      <c r="F36" s="88"/>
      <c r="G36" s="88"/>
      <c r="H36" s="88"/>
    </row>
    <row r="37" spans="1:9" ht="69.95" customHeight="1" x14ac:dyDescent="0.2">
      <c r="A37" s="90" t="s">
        <v>438</v>
      </c>
      <c r="B37" s="90"/>
      <c r="C37" s="90"/>
      <c r="D37" s="90"/>
      <c r="E37" s="90"/>
      <c r="F37" s="90"/>
      <c r="G37" s="90"/>
      <c r="H37" s="90"/>
      <c r="I37" s="90"/>
    </row>
  </sheetData>
  <mergeCells count="10">
    <mergeCell ref="B5:I5"/>
    <mergeCell ref="A36:H36"/>
    <mergeCell ref="A37:I37"/>
    <mergeCell ref="A1:H1"/>
    <mergeCell ref="A2:H2"/>
    <mergeCell ref="A3:A4"/>
    <mergeCell ref="B3:B4"/>
    <mergeCell ref="C3:C4"/>
    <mergeCell ref="D3:D4"/>
    <mergeCell ref="E3:I3"/>
  </mergeCells>
  <phoneticPr fontId="0" type="noConversion"/>
  <pageMargins left="0.75" right="0.5" top="0.75" bottom="0.5" header="0.5" footer="0.25"/>
  <pageSetup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F38"/>
  <sheetViews>
    <sheetView showGridLines="0" workbookViewId="0">
      <selection sqref="A1:E1"/>
    </sheetView>
  </sheetViews>
  <sheetFormatPr defaultRowHeight="12.75" x14ac:dyDescent="0.2"/>
  <cols>
    <col min="1" max="3" width="11.42578125" customWidth="1"/>
    <col min="4" max="4" width="12.42578125" customWidth="1"/>
    <col min="5" max="5" width="15" customWidth="1"/>
    <col min="6" max="6" width="11.42578125" customWidth="1"/>
  </cols>
  <sheetData>
    <row r="1" spans="1:6" ht="12" customHeight="1" x14ac:dyDescent="0.2">
      <c r="A1" s="95" t="s">
        <v>442</v>
      </c>
      <c r="B1" s="95"/>
      <c r="C1" s="95"/>
      <c r="D1" s="95"/>
      <c r="E1" s="95"/>
      <c r="F1" s="142">
        <v>46045</v>
      </c>
    </row>
    <row r="2" spans="1:6" ht="12" customHeight="1" x14ac:dyDescent="0.2">
      <c r="A2" s="97" t="s">
        <v>129</v>
      </c>
      <c r="B2" s="97"/>
      <c r="C2" s="97"/>
      <c r="D2" s="97"/>
      <c r="E2" s="97"/>
      <c r="F2" s="1"/>
    </row>
    <row r="3" spans="1:6" ht="24" customHeight="1" x14ac:dyDescent="0.2">
      <c r="A3" s="99" t="s">
        <v>50</v>
      </c>
      <c r="B3" s="91" t="s">
        <v>215</v>
      </c>
      <c r="C3" s="91" t="s">
        <v>310</v>
      </c>
      <c r="D3" s="91" t="s">
        <v>216</v>
      </c>
      <c r="E3" s="91" t="s">
        <v>217</v>
      </c>
      <c r="F3" s="93" t="s">
        <v>218</v>
      </c>
    </row>
    <row r="4" spans="1:6" ht="24" customHeight="1" x14ac:dyDescent="0.2">
      <c r="A4" s="100"/>
      <c r="B4" s="92"/>
      <c r="C4" s="92"/>
      <c r="D4" s="92"/>
      <c r="E4" s="92"/>
      <c r="F4" s="94"/>
    </row>
    <row r="5" spans="1:6" ht="12" customHeight="1" x14ac:dyDescent="0.2">
      <c r="A5" s="1"/>
      <c r="B5" s="88" t="str">
        <f>REPT("-",55)&amp;" Dollars "&amp;REPT("-",60)</f>
        <v>------------------------------------------------------- Dollars ------------------------------------------------------------</v>
      </c>
      <c r="C5" s="88"/>
      <c r="D5" s="88"/>
      <c r="E5" s="88"/>
      <c r="F5" s="88"/>
    </row>
    <row r="6" spans="1:6" ht="12" customHeight="1" x14ac:dyDescent="0.2">
      <c r="A6" s="3" t="s">
        <v>419</v>
      </c>
    </row>
    <row r="7" spans="1:6" ht="12" customHeight="1" x14ac:dyDescent="0.2">
      <c r="A7" s="2" t="str">
        <f>"Oct "&amp;RIGHT(A6,4)-1</f>
        <v>Oct 2024</v>
      </c>
      <c r="B7" s="11">
        <v>557764.44999999995</v>
      </c>
      <c r="C7" s="11">
        <v>531.87</v>
      </c>
      <c r="D7" s="11" t="s">
        <v>418</v>
      </c>
      <c r="E7" s="11" t="s">
        <v>418</v>
      </c>
      <c r="F7" s="11">
        <v>558296.31999999995</v>
      </c>
    </row>
    <row r="8" spans="1:6" ht="12" customHeight="1" x14ac:dyDescent="0.2">
      <c r="A8" s="2" t="str">
        <f>"Nov "&amp;RIGHT(A6,4)-1</f>
        <v>Nov 2024</v>
      </c>
      <c r="B8" s="11">
        <v>68123.460000000006</v>
      </c>
      <c r="C8" s="11">
        <v>4450.1400000000003</v>
      </c>
      <c r="D8" s="11" t="s">
        <v>418</v>
      </c>
      <c r="E8" s="11" t="s">
        <v>418</v>
      </c>
      <c r="F8" s="11">
        <v>72573.600000000006</v>
      </c>
    </row>
    <row r="9" spans="1:6" ht="12" customHeight="1" x14ac:dyDescent="0.2">
      <c r="A9" s="2" t="str">
        <f>"Dec "&amp;RIGHT(A6,4)-1</f>
        <v>Dec 2024</v>
      </c>
      <c r="B9" s="11">
        <v>4811.6000000000004</v>
      </c>
      <c r="C9" s="11">
        <v>26128.080000000002</v>
      </c>
      <c r="D9" s="11">
        <v>57454</v>
      </c>
      <c r="E9" s="11">
        <v>2771845</v>
      </c>
      <c r="F9" s="11">
        <v>2860238.68</v>
      </c>
    </row>
    <row r="10" spans="1:6" ht="12" customHeight="1" x14ac:dyDescent="0.2">
      <c r="A10" s="2" t="str">
        <f>"Jan "&amp;RIGHT(A6,4)</f>
        <v>Jan 2025</v>
      </c>
      <c r="B10" s="11">
        <v>167282.35</v>
      </c>
      <c r="C10" s="11">
        <v>12950.1</v>
      </c>
      <c r="D10" s="11" t="s">
        <v>418</v>
      </c>
      <c r="E10" s="11" t="s">
        <v>418</v>
      </c>
      <c r="F10" s="11">
        <v>180232.45</v>
      </c>
    </row>
    <row r="11" spans="1:6" ht="12" customHeight="1" x14ac:dyDescent="0.2">
      <c r="A11" s="2" t="str">
        <f>"Feb "&amp;RIGHT(A6,4)</f>
        <v>Feb 2025</v>
      </c>
      <c r="B11" s="11">
        <v>317915.34000000003</v>
      </c>
      <c r="C11" s="11">
        <v>920.32</v>
      </c>
      <c r="D11" s="11" t="s">
        <v>418</v>
      </c>
      <c r="E11" s="11" t="s">
        <v>418</v>
      </c>
      <c r="F11" s="11">
        <v>318835.65999999997</v>
      </c>
    </row>
    <row r="12" spans="1:6" ht="12" customHeight="1" x14ac:dyDescent="0.2">
      <c r="A12" s="2" t="str">
        <f>"Mar "&amp;RIGHT(A6,4)</f>
        <v>Mar 2025</v>
      </c>
      <c r="B12" s="11">
        <v>279070.53000000003</v>
      </c>
      <c r="C12" s="11">
        <v>111307.74</v>
      </c>
      <c r="D12" s="11">
        <v>75710</v>
      </c>
      <c r="E12" s="11">
        <v>2516753</v>
      </c>
      <c r="F12" s="11">
        <v>2982841.27</v>
      </c>
    </row>
    <row r="13" spans="1:6" ht="12" customHeight="1" x14ac:dyDescent="0.2">
      <c r="A13" s="2" t="str">
        <f>"Apr "&amp;RIGHT(A6,4)</f>
        <v>Apr 2025</v>
      </c>
      <c r="B13" s="11">
        <v>26929.77</v>
      </c>
      <c r="C13" s="11">
        <v>359009.2</v>
      </c>
      <c r="D13" s="11" t="s">
        <v>418</v>
      </c>
      <c r="E13" s="11" t="s">
        <v>418</v>
      </c>
      <c r="F13" s="11">
        <v>385938.97</v>
      </c>
    </row>
    <row r="14" spans="1:6" ht="12" customHeight="1" x14ac:dyDescent="0.2">
      <c r="A14" s="2" t="str">
        <f>"May "&amp;RIGHT(A6,4)</f>
        <v>May 2025</v>
      </c>
      <c r="B14" s="11">
        <v>7903209.9800000004</v>
      </c>
      <c r="C14" s="11" t="s">
        <v>418</v>
      </c>
      <c r="D14" s="11" t="s">
        <v>418</v>
      </c>
      <c r="E14" s="11" t="s">
        <v>418</v>
      </c>
      <c r="F14" s="11">
        <v>7903209.9800000004</v>
      </c>
    </row>
    <row r="15" spans="1:6" ht="12" customHeight="1" x14ac:dyDescent="0.2">
      <c r="A15" s="2" t="str">
        <f>"Jun "&amp;RIGHT(A6,4)</f>
        <v>Jun 2025</v>
      </c>
      <c r="B15" s="11">
        <v>231876486.83000001</v>
      </c>
      <c r="C15" s="11" t="s">
        <v>418</v>
      </c>
      <c r="D15" s="11">
        <v>5443406</v>
      </c>
      <c r="E15" s="11">
        <v>5661734</v>
      </c>
      <c r="F15" s="11">
        <v>242981626.83000001</v>
      </c>
    </row>
    <row r="16" spans="1:6" ht="12" customHeight="1" x14ac:dyDescent="0.2">
      <c r="A16" s="2" t="str">
        <f>"Jul "&amp;RIGHT(A6,4)</f>
        <v>Jul 2025</v>
      </c>
      <c r="B16" s="11">
        <v>319664916.70999998</v>
      </c>
      <c r="C16" s="11">
        <v>153492.54</v>
      </c>
      <c r="D16" s="11" t="s">
        <v>418</v>
      </c>
      <c r="E16" s="11" t="s">
        <v>418</v>
      </c>
      <c r="F16" s="11">
        <v>319818409.25</v>
      </c>
    </row>
    <row r="17" spans="1:6" ht="12" customHeight="1" x14ac:dyDescent="0.2">
      <c r="A17" s="2" t="str">
        <f>"Aug "&amp;RIGHT(A6,4)</f>
        <v>Aug 2025</v>
      </c>
      <c r="B17" s="11">
        <v>85263768.25</v>
      </c>
      <c r="C17" s="11">
        <v>198838.65</v>
      </c>
      <c r="D17" s="11" t="s">
        <v>418</v>
      </c>
      <c r="E17" s="11" t="s">
        <v>418</v>
      </c>
      <c r="F17" s="11">
        <v>85462606.900000006</v>
      </c>
    </row>
    <row r="18" spans="1:6" ht="12" customHeight="1" x14ac:dyDescent="0.2">
      <c r="A18" s="2" t="str">
        <f>"Sep "&amp;RIGHT(A6,4)</f>
        <v>Sep 2025</v>
      </c>
      <c r="B18" s="11">
        <v>292522.63</v>
      </c>
      <c r="C18" s="11">
        <v>603.28</v>
      </c>
      <c r="D18" s="11">
        <v>53954645</v>
      </c>
      <c r="E18" s="11">
        <v>12178854</v>
      </c>
      <c r="F18" s="11">
        <v>66426624.909999996</v>
      </c>
    </row>
    <row r="19" spans="1:6" ht="12" customHeight="1" x14ac:dyDescent="0.2">
      <c r="A19" s="12" t="s">
        <v>55</v>
      </c>
      <c r="B19" s="13">
        <v>646422801.89999998</v>
      </c>
      <c r="C19" s="13">
        <v>868231.92</v>
      </c>
      <c r="D19" s="13">
        <v>59531215</v>
      </c>
      <c r="E19" s="13">
        <v>23129186</v>
      </c>
      <c r="F19" s="13">
        <v>729951434.82000005</v>
      </c>
    </row>
    <row r="20" spans="1:6" ht="12" customHeight="1" x14ac:dyDescent="0.2">
      <c r="A20" s="14" t="s">
        <v>420</v>
      </c>
      <c r="B20" s="15">
        <v>557764.44999999995</v>
      </c>
      <c r="C20" s="15">
        <v>531.87</v>
      </c>
      <c r="D20" s="15" t="s">
        <v>418</v>
      </c>
      <c r="E20" s="15" t="s">
        <v>418</v>
      </c>
      <c r="F20" s="15">
        <v>558296.31999999995</v>
      </c>
    </row>
    <row r="21" spans="1:6" ht="12" customHeight="1" x14ac:dyDescent="0.2">
      <c r="A21" s="3" t="str">
        <f>"FY "&amp;RIGHT(A6,4)+1</f>
        <v>FY 2026</v>
      </c>
    </row>
    <row r="22" spans="1:6" ht="12" customHeight="1" x14ac:dyDescent="0.2">
      <c r="A22" s="2" t="str">
        <f>"Oct "&amp;RIGHT(A6,4)</f>
        <v>Oct 2025</v>
      </c>
      <c r="B22" s="11">
        <v>434454.3</v>
      </c>
      <c r="C22" s="11" t="s">
        <v>418</v>
      </c>
      <c r="D22" s="11" t="s">
        <v>418</v>
      </c>
      <c r="E22" s="11" t="s">
        <v>418</v>
      </c>
      <c r="F22" s="11">
        <v>434454.3</v>
      </c>
    </row>
    <row r="23" spans="1:6" ht="12" customHeight="1" x14ac:dyDescent="0.2">
      <c r="A23" s="2" t="str">
        <f>"Nov "&amp;RIGHT(A6,4)</f>
        <v>Nov 2025</v>
      </c>
      <c r="B23" s="11" t="s">
        <v>418</v>
      </c>
      <c r="C23" s="11" t="s">
        <v>418</v>
      </c>
      <c r="D23" s="11" t="s">
        <v>418</v>
      </c>
      <c r="E23" s="11" t="s">
        <v>418</v>
      </c>
      <c r="F23" s="11" t="s">
        <v>418</v>
      </c>
    </row>
    <row r="24" spans="1:6" ht="12" customHeight="1" x14ac:dyDescent="0.2">
      <c r="A24" s="2" t="str">
        <f>"Dec "&amp;RIGHT(A6,4)</f>
        <v>Dec 2025</v>
      </c>
      <c r="B24" s="11" t="s">
        <v>418</v>
      </c>
      <c r="C24" s="11" t="s">
        <v>418</v>
      </c>
      <c r="D24" s="11" t="s">
        <v>418</v>
      </c>
      <c r="E24" s="11" t="s">
        <v>418</v>
      </c>
      <c r="F24" s="11" t="s">
        <v>418</v>
      </c>
    </row>
    <row r="25" spans="1:6" ht="12" customHeight="1" x14ac:dyDescent="0.2">
      <c r="A25" s="2" t="str">
        <f>"Jan "&amp;RIGHT(A6,4)+1</f>
        <v>Jan 2026</v>
      </c>
      <c r="B25" s="11" t="s">
        <v>418</v>
      </c>
      <c r="C25" s="11" t="s">
        <v>418</v>
      </c>
      <c r="D25" s="11" t="s">
        <v>418</v>
      </c>
      <c r="E25" s="11" t="s">
        <v>418</v>
      </c>
      <c r="F25" s="11" t="s">
        <v>418</v>
      </c>
    </row>
    <row r="26" spans="1:6" ht="12" customHeight="1" x14ac:dyDescent="0.2">
      <c r="A26" s="2" t="str">
        <f>"Feb "&amp;RIGHT(A6,4)+1</f>
        <v>Feb 2026</v>
      </c>
      <c r="B26" s="11" t="s">
        <v>418</v>
      </c>
      <c r="C26" s="11" t="s">
        <v>418</v>
      </c>
      <c r="D26" s="11" t="s">
        <v>418</v>
      </c>
      <c r="E26" s="11" t="s">
        <v>418</v>
      </c>
      <c r="F26" s="11" t="s">
        <v>418</v>
      </c>
    </row>
    <row r="27" spans="1:6" ht="12" customHeight="1" x14ac:dyDescent="0.2">
      <c r="A27" s="2" t="str">
        <f>"Mar "&amp;RIGHT(A6,4)+1</f>
        <v>Mar 2026</v>
      </c>
      <c r="B27" s="11" t="s">
        <v>418</v>
      </c>
      <c r="C27" s="11" t="s">
        <v>418</v>
      </c>
      <c r="D27" s="11" t="s">
        <v>418</v>
      </c>
      <c r="E27" s="11" t="s">
        <v>418</v>
      </c>
      <c r="F27" s="11" t="s">
        <v>418</v>
      </c>
    </row>
    <row r="28" spans="1:6" ht="12" customHeight="1" x14ac:dyDescent="0.2">
      <c r="A28" s="2" t="str">
        <f>"Apr "&amp;RIGHT(A6,4)+1</f>
        <v>Apr 2026</v>
      </c>
      <c r="B28" s="11" t="s">
        <v>418</v>
      </c>
      <c r="C28" s="11" t="s">
        <v>418</v>
      </c>
      <c r="D28" s="11" t="s">
        <v>418</v>
      </c>
      <c r="E28" s="11" t="s">
        <v>418</v>
      </c>
      <c r="F28" s="11" t="s">
        <v>418</v>
      </c>
    </row>
    <row r="29" spans="1:6" ht="12" customHeight="1" x14ac:dyDescent="0.2">
      <c r="A29" s="2" t="str">
        <f>"May "&amp;RIGHT(A6,4)+1</f>
        <v>May 2026</v>
      </c>
      <c r="B29" s="11" t="s">
        <v>418</v>
      </c>
      <c r="C29" s="11" t="s">
        <v>418</v>
      </c>
      <c r="D29" s="11" t="s">
        <v>418</v>
      </c>
      <c r="E29" s="11" t="s">
        <v>418</v>
      </c>
      <c r="F29" s="11" t="s">
        <v>418</v>
      </c>
    </row>
    <row r="30" spans="1:6" ht="12" customHeight="1" x14ac:dyDescent="0.2">
      <c r="A30" s="2" t="str">
        <f>"Jun "&amp;RIGHT(A6,4)+1</f>
        <v>Jun 2026</v>
      </c>
      <c r="B30" s="11" t="s">
        <v>418</v>
      </c>
      <c r="C30" s="11" t="s">
        <v>418</v>
      </c>
      <c r="D30" s="11" t="s">
        <v>418</v>
      </c>
      <c r="E30" s="11" t="s">
        <v>418</v>
      </c>
      <c r="F30" s="11" t="s">
        <v>418</v>
      </c>
    </row>
    <row r="31" spans="1:6" ht="12" customHeight="1" x14ac:dyDescent="0.2">
      <c r="A31" s="2" t="str">
        <f>"Jul "&amp;RIGHT(A6,4)+1</f>
        <v>Jul 2026</v>
      </c>
      <c r="B31" s="11" t="s">
        <v>418</v>
      </c>
      <c r="C31" s="11" t="s">
        <v>418</v>
      </c>
      <c r="D31" s="11" t="s">
        <v>418</v>
      </c>
      <c r="E31" s="11" t="s">
        <v>418</v>
      </c>
      <c r="F31" s="11" t="s">
        <v>418</v>
      </c>
    </row>
    <row r="32" spans="1:6" ht="12" customHeight="1" x14ac:dyDescent="0.2">
      <c r="A32" s="2" t="str">
        <f>"Aug "&amp;RIGHT(A6,4)+1</f>
        <v>Aug 2026</v>
      </c>
      <c r="B32" s="11" t="s">
        <v>418</v>
      </c>
      <c r="C32" s="11" t="s">
        <v>418</v>
      </c>
      <c r="D32" s="11" t="s">
        <v>418</v>
      </c>
      <c r="E32" s="11" t="s">
        <v>418</v>
      </c>
      <c r="F32" s="11" t="s">
        <v>418</v>
      </c>
    </row>
    <row r="33" spans="1:6" ht="12" customHeight="1" x14ac:dyDescent="0.2">
      <c r="A33" s="2" t="str">
        <f>"Sep "&amp;RIGHT(A6,4)+1</f>
        <v>Sep 2026</v>
      </c>
      <c r="B33" s="11" t="s">
        <v>418</v>
      </c>
      <c r="C33" s="11" t="s">
        <v>418</v>
      </c>
      <c r="D33" s="11" t="s">
        <v>418</v>
      </c>
      <c r="E33" s="11" t="s">
        <v>418</v>
      </c>
      <c r="F33" s="11" t="s">
        <v>418</v>
      </c>
    </row>
    <row r="34" spans="1:6" ht="12" customHeight="1" x14ac:dyDescent="0.2">
      <c r="A34" s="12" t="s">
        <v>55</v>
      </c>
      <c r="B34" s="13">
        <v>434454.3</v>
      </c>
      <c r="C34" s="13" t="s">
        <v>418</v>
      </c>
      <c r="D34" s="13" t="s">
        <v>418</v>
      </c>
      <c r="E34" s="13" t="s">
        <v>418</v>
      </c>
      <c r="F34" s="13">
        <v>434454.3</v>
      </c>
    </row>
    <row r="35" spans="1:6" ht="12" customHeight="1" x14ac:dyDescent="0.2">
      <c r="A35" s="14" t="str">
        <f>"Total "&amp;MID(A20,7,LEN(A20)-13)&amp;" Months"</f>
        <v>Total 1 Months</v>
      </c>
      <c r="B35" s="15">
        <v>434454.3</v>
      </c>
      <c r="C35" s="15" t="s">
        <v>418</v>
      </c>
      <c r="D35" s="15" t="s">
        <v>418</v>
      </c>
      <c r="E35" s="15" t="s">
        <v>418</v>
      </c>
      <c r="F35" s="15">
        <v>434454.3</v>
      </c>
    </row>
    <row r="36" spans="1:6" ht="12" customHeight="1" x14ac:dyDescent="0.2">
      <c r="A36" s="88"/>
      <c r="B36" s="88"/>
      <c r="C36" s="88"/>
      <c r="D36" s="88"/>
      <c r="E36" s="88"/>
    </row>
    <row r="37" spans="1:6" ht="84.75" customHeight="1" x14ac:dyDescent="0.2">
      <c r="A37" s="90" t="s">
        <v>323</v>
      </c>
      <c r="B37" s="90"/>
      <c r="C37" s="90"/>
      <c r="D37" s="90"/>
      <c r="E37" s="90"/>
      <c r="F37" s="90"/>
    </row>
    <row r="38" spans="1:6" x14ac:dyDescent="0.2">
      <c r="A38" s="25"/>
    </row>
  </sheetData>
  <mergeCells count="11">
    <mergeCell ref="F3:F4"/>
    <mergeCell ref="B5:F5"/>
    <mergeCell ref="A36:E36"/>
    <mergeCell ref="A37:F37"/>
    <mergeCell ref="A1:E1"/>
    <mergeCell ref="A2:E2"/>
    <mergeCell ref="A3:A4"/>
    <mergeCell ref="B3:B4"/>
    <mergeCell ref="C3:C4"/>
    <mergeCell ref="D3:D4"/>
    <mergeCell ref="E3:E4"/>
  </mergeCells>
  <phoneticPr fontId="0" type="noConversion"/>
  <pageMargins left="0.75" right="0.5" top="0.75" bottom="0.5" header="0.5" footer="0.25"/>
  <pageSetup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01"/>
  <sheetViews>
    <sheetView showGridLines="0" workbookViewId="0">
      <selection sqref="A1:E1"/>
    </sheetView>
  </sheetViews>
  <sheetFormatPr defaultRowHeight="12.75" x14ac:dyDescent="0.2"/>
  <cols>
    <col min="1" max="6" width="15.28515625" customWidth="1"/>
  </cols>
  <sheetData>
    <row r="1" spans="1:6" ht="12" customHeight="1" x14ac:dyDescent="0.2">
      <c r="A1" s="95" t="s">
        <v>442</v>
      </c>
      <c r="B1" s="95"/>
      <c r="C1" s="95"/>
      <c r="D1" s="95"/>
      <c r="E1" s="95"/>
      <c r="F1" s="142">
        <v>46045</v>
      </c>
    </row>
    <row r="2" spans="1:6" ht="12" customHeight="1" x14ac:dyDescent="0.2">
      <c r="A2" s="97" t="s">
        <v>408</v>
      </c>
      <c r="B2" s="98"/>
      <c r="C2" s="98"/>
      <c r="D2" s="98"/>
      <c r="E2" s="98"/>
      <c r="F2" s="98"/>
    </row>
    <row r="3" spans="1:6" ht="24" customHeight="1" x14ac:dyDescent="0.2">
      <c r="A3" s="99" t="s">
        <v>50</v>
      </c>
      <c r="B3" s="82" t="s">
        <v>409</v>
      </c>
      <c r="C3" s="10" t="s">
        <v>410</v>
      </c>
      <c r="D3" s="91" t="s">
        <v>411</v>
      </c>
      <c r="E3" s="91" t="s">
        <v>412</v>
      </c>
      <c r="F3" s="93" t="s">
        <v>58</v>
      </c>
    </row>
    <row r="4" spans="1:6" ht="24" customHeight="1" x14ac:dyDescent="0.2">
      <c r="A4" s="100"/>
      <c r="B4" s="10" t="s">
        <v>152</v>
      </c>
      <c r="C4" s="10" t="s">
        <v>126</v>
      </c>
      <c r="D4" s="92"/>
      <c r="E4" s="92"/>
      <c r="F4" s="94"/>
    </row>
    <row r="5" spans="1:6" ht="12" customHeight="1" x14ac:dyDescent="0.2">
      <c r="A5" s="1"/>
      <c r="B5" s="81"/>
      <c r="C5" s="88" t="str">
        <f>REPT("-",70)&amp;" Dollars "&amp;REPT("-",90)</f>
        <v>---------------------------------------------------------------------- Dollars ------------------------------------------------------------------------------------------</v>
      </c>
      <c r="D5" s="138"/>
      <c r="E5" s="138"/>
      <c r="F5" s="138"/>
    </row>
    <row r="6" spans="1:6" ht="12" customHeight="1" x14ac:dyDescent="0.2">
      <c r="A6" s="3" t="s">
        <v>419</v>
      </c>
    </row>
    <row r="7" spans="1:6" ht="12" customHeight="1" x14ac:dyDescent="0.2">
      <c r="A7" s="2" t="str">
        <f>"Oct "&amp;RIGHT(A6,4)-1</f>
        <v>Oct 2024</v>
      </c>
      <c r="B7" s="11">
        <v>178444</v>
      </c>
      <c r="C7" s="11">
        <v>11175554</v>
      </c>
      <c r="D7" s="11" t="s">
        <v>418</v>
      </c>
      <c r="E7" s="11" t="s">
        <v>418</v>
      </c>
      <c r="F7" s="11">
        <v>11175554</v>
      </c>
    </row>
    <row r="8" spans="1:6" ht="12" customHeight="1" x14ac:dyDescent="0.2">
      <c r="A8" s="2" t="str">
        <f>"Nov "&amp;RIGHT(A6,4)-1</f>
        <v>Nov 2024</v>
      </c>
      <c r="B8" s="11">
        <v>352524</v>
      </c>
      <c r="C8" s="11">
        <v>369678</v>
      </c>
      <c r="D8" s="11" t="s">
        <v>418</v>
      </c>
      <c r="E8" s="11" t="s">
        <v>418</v>
      </c>
      <c r="F8" s="11">
        <v>369678</v>
      </c>
    </row>
    <row r="9" spans="1:6" ht="12" customHeight="1" x14ac:dyDescent="0.2">
      <c r="A9" s="2" t="str">
        <f>"Dec "&amp;RIGHT(A6,4)-1</f>
        <v>Dec 2024</v>
      </c>
      <c r="B9" s="11">
        <v>202007</v>
      </c>
      <c r="C9" s="11">
        <v>45960</v>
      </c>
      <c r="D9" s="11">
        <v>14471340</v>
      </c>
      <c r="E9" s="11">
        <v>2230061</v>
      </c>
      <c r="F9" s="11">
        <v>16747361</v>
      </c>
    </row>
    <row r="10" spans="1:6" ht="12" customHeight="1" x14ac:dyDescent="0.2">
      <c r="A10" s="2" t="str">
        <f>"Jan "&amp;RIGHT(A6,4)</f>
        <v>Jan 2025</v>
      </c>
      <c r="B10" s="11">
        <v>177571</v>
      </c>
      <c r="C10" s="11">
        <v>64509</v>
      </c>
      <c r="D10" s="11" t="s">
        <v>418</v>
      </c>
      <c r="E10" s="11" t="s">
        <v>418</v>
      </c>
      <c r="F10" s="11">
        <v>64509</v>
      </c>
    </row>
    <row r="11" spans="1:6" ht="12" customHeight="1" x14ac:dyDescent="0.2">
      <c r="A11" s="2" t="str">
        <f>"Feb "&amp;RIGHT(A6,4)</f>
        <v>Feb 2025</v>
      </c>
      <c r="B11" s="11">
        <v>25395</v>
      </c>
      <c r="C11" s="11">
        <v>-523623</v>
      </c>
      <c r="D11" s="11" t="s">
        <v>418</v>
      </c>
      <c r="E11" s="11" t="s">
        <v>418</v>
      </c>
      <c r="F11" s="11">
        <v>-523623</v>
      </c>
    </row>
    <row r="12" spans="1:6" ht="12" customHeight="1" x14ac:dyDescent="0.2">
      <c r="A12" s="2" t="str">
        <f>"Mar "&amp;RIGHT(A6,4)</f>
        <v>Mar 2025</v>
      </c>
      <c r="B12" s="11">
        <v>1628</v>
      </c>
      <c r="C12" s="11">
        <v>-13880</v>
      </c>
      <c r="D12" s="11">
        <v>18997507</v>
      </c>
      <c r="E12" s="11">
        <v>1690548</v>
      </c>
      <c r="F12" s="11">
        <v>20674175</v>
      </c>
    </row>
    <row r="13" spans="1:6" ht="12" customHeight="1" x14ac:dyDescent="0.2">
      <c r="A13" s="2" t="str">
        <f>"Apr "&amp;RIGHT(A6,4)</f>
        <v>Apr 2025</v>
      </c>
      <c r="B13" s="11">
        <v>398483</v>
      </c>
      <c r="C13" s="11">
        <v>47751894</v>
      </c>
      <c r="D13" s="11" t="s">
        <v>418</v>
      </c>
      <c r="E13" s="11" t="s">
        <v>418</v>
      </c>
      <c r="F13" s="11">
        <v>47751894</v>
      </c>
    </row>
    <row r="14" spans="1:6" ht="12" customHeight="1" x14ac:dyDescent="0.2">
      <c r="A14" s="2" t="str">
        <f>"May "&amp;RIGHT(A6,4)</f>
        <v>May 2025</v>
      </c>
      <c r="B14" s="11">
        <v>7147129</v>
      </c>
      <c r="C14" s="11">
        <v>865844547</v>
      </c>
      <c r="D14" s="11" t="s">
        <v>418</v>
      </c>
      <c r="E14" s="11" t="s">
        <v>418</v>
      </c>
      <c r="F14" s="11">
        <v>865844547</v>
      </c>
    </row>
    <row r="15" spans="1:6" ht="12" customHeight="1" x14ac:dyDescent="0.2">
      <c r="A15" s="2" t="str">
        <f>"Jun "&amp;RIGHT(A6,4)</f>
        <v>Jun 2025</v>
      </c>
      <c r="B15" s="11">
        <v>8588912</v>
      </c>
      <c r="C15" s="11">
        <v>989663800</v>
      </c>
      <c r="D15" s="11">
        <v>17809046</v>
      </c>
      <c r="E15" s="11">
        <v>3385704</v>
      </c>
      <c r="F15" s="11">
        <v>1010858550</v>
      </c>
    </row>
    <row r="16" spans="1:6" ht="12" customHeight="1" x14ac:dyDescent="0.2">
      <c r="A16" s="2" t="str">
        <f>"Jul "&amp;RIGHT(A6,4)</f>
        <v>Jul 2025</v>
      </c>
      <c r="B16" s="11">
        <v>2262403</v>
      </c>
      <c r="C16" s="11">
        <v>402785432</v>
      </c>
      <c r="D16" s="11" t="s">
        <v>418</v>
      </c>
      <c r="E16" s="11" t="s">
        <v>418</v>
      </c>
      <c r="F16" s="11">
        <v>402785432</v>
      </c>
    </row>
    <row r="17" spans="1:6" ht="12" customHeight="1" x14ac:dyDescent="0.2">
      <c r="A17" s="2" t="str">
        <f>"Aug "&amp;RIGHT(A6,4)</f>
        <v>Aug 2025</v>
      </c>
      <c r="B17" s="11">
        <v>2153041</v>
      </c>
      <c r="C17" s="11">
        <v>162580456</v>
      </c>
      <c r="D17" s="11" t="s">
        <v>418</v>
      </c>
      <c r="E17" s="11" t="s">
        <v>418</v>
      </c>
      <c r="F17" s="11">
        <v>162580456</v>
      </c>
    </row>
    <row r="18" spans="1:6" ht="12" customHeight="1" x14ac:dyDescent="0.2">
      <c r="A18" s="2" t="str">
        <f>"Sep "&amp;RIGHT(A6,4)</f>
        <v>Sep 2025</v>
      </c>
      <c r="B18" s="11">
        <v>726404</v>
      </c>
      <c r="C18" s="11">
        <v>63324670</v>
      </c>
      <c r="D18" s="11">
        <v>71956860</v>
      </c>
      <c r="E18" s="11">
        <v>2225767</v>
      </c>
      <c r="F18" s="11">
        <v>137507297</v>
      </c>
    </row>
    <row r="19" spans="1:6" ht="12" customHeight="1" x14ac:dyDescent="0.2">
      <c r="A19" s="12" t="s">
        <v>55</v>
      </c>
      <c r="B19" s="13">
        <v>1851161.75</v>
      </c>
      <c r="C19" s="13">
        <v>2543068997</v>
      </c>
      <c r="D19" s="13">
        <v>123234753</v>
      </c>
      <c r="E19" s="13">
        <v>9532080</v>
      </c>
      <c r="F19" s="13">
        <v>2675835830</v>
      </c>
    </row>
    <row r="20" spans="1:6" ht="12" customHeight="1" x14ac:dyDescent="0.2">
      <c r="A20" s="14" t="s">
        <v>420</v>
      </c>
      <c r="B20" s="15">
        <v>178444</v>
      </c>
      <c r="C20" s="15">
        <v>11175554</v>
      </c>
      <c r="D20" s="15" t="s">
        <v>418</v>
      </c>
      <c r="E20" s="15" t="s">
        <v>418</v>
      </c>
      <c r="F20" s="15">
        <v>11175554</v>
      </c>
    </row>
    <row r="21" spans="1:6" ht="12" customHeight="1" x14ac:dyDescent="0.2">
      <c r="A21" s="3" t="str">
        <f>"FY "&amp;RIGHT(A6,4)+1</f>
        <v>FY 2026</v>
      </c>
    </row>
    <row r="22" spans="1:6" ht="12" customHeight="1" x14ac:dyDescent="0.2">
      <c r="A22" s="2" t="str">
        <f>"Oct "&amp;RIGHT(A6,4)</f>
        <v>Oct 2025</v>
      </c>
      <c r="B22" s="11">
        <v>81127</v>
      </c>
      <c r="C22" s="11">
        <v>1947600</v>
      </c>
      <c r="D22" s="11" t="s">
        <v>418</v>
      </c>
      <c r="E22" s="11" t="s">
        <v>418</v>
      </c>
      <c r="F22" s="11">
        <v>1947600</v>
      </c>
    </row>
    <row r="23" spans="1:6" ht="12" customHeight="1" x14ac:dyDescent="0.2">
      <c r="A23" s="2" t="str">
        <f>"Nov "&amp;RIGHT(A6,4)</f>
        <v>Nov 2025</v>
      </c>
      <c r="B23" s="11" t="s">
        <v>418</v>
      </c>
      <c r="C23" s="11" t="s">
        <v>418</v>
      </c>
      <c r="D23" s="11" t="s">
        <v>418</v>
      </c>
      <c r="E23" s="11" t="s">
        <v>418</v>
      </c>
      <c r="F23" s="11" t="s">
        <v>418</v>
      </c>
    </row>
    <row r="24" spans="1:6" ht="12" customHeight="1" x14ac:dyDescent="0.2">
      <c r="A24" s="2" t="str">
        <f>"Dec "&amp;RIGHT(A6,4)</f>
        <v>Dec 2025</v>
      </c>
      <c r="B24" s="11" t="s">
        <v>418</v>
      </c>
      <c r="C24" s="11" t="s">
        <v>418</v>
      </c>
      <c r="D24" s="11" t="s">
        <v>418</v>
      </c>
      <c r="E24" s="11" t="s">
        <v>418</v>
      </c>
      <c r="F24" s="11" t="s">
        <v>418</v>
      </c>
    </row>
    <row r="25" spans="1:6" ht="12" customHeight="1" x14ac:dyDescent="0.2">
      <c r="A25" s="2" t="str">
        <f>"Jan "&amp;RIGHT(A6,4)+1</f>
        <v>Jan 2026</v>
      </c>
      <c r="B25" s="11" t="s">
        <v>418</v>
      </c>
      <c r="C25" s="11" t="s">
        <v>418</v>
      </c>
      <c r="D25" s="11" t="s">
        <v>418</v>
      </c>
      <c r="E25" s="11" t="s">
        <v>418</v>
      </c>
      <c r="F25" s="11" t="s">
        <v>418</v>
      </c>
    </row>
    <row r="26" spans="1:6" ht="12" customHeight="1" x14ac:dyDescent="0.2">
      <c r="A26" s="2" t="str">
        <f>"Feb "&amp;RIGHT(A6,4)+1</f>
        <v>Feb 2026</v>
      </c>
      <c r="B26" s="11" t="s">
        <v>418</v>
      </c>
      <c r="C26" s="11" t="s">
        <v>418</v>
      </c>
      <c r="D26" s="11" t="s">
        <v>418</v>
      </c>
      <c r="E26" s="11" t="s">
        <v>418</v>
      </c>
      <c r="F26" s="11" t="s">
        <v>418</v>
      </c>
    </row>
    <row r="27" spans="1:6" ht="12" customHeight="1" x14ac:dyDescent="0.2">
      <c r="A27" s="2" t="str">
        <f>"Mar "&amp;RIGHT(A6,4)+1</f>
        <v>Mar 2026</v>
      </c>
      <c r="B27" s="11" t="s">
        <v>418</v>
      </c>
      <c r="C27" s="11" t="s">
        <v>418</v>
      </c>
      <c r="D27" s="11" t="s">
        <v>418</v>
      </c>
      <c r="E27" s="11" t="s">
        <v>418</v>
      </c>
      <c r="F27" s="11" t="s">
        <v>418</v>
      </c>
    </row>
    <row r="28" spans="1:6" ht="12" customHeight="1" x14ac:dyDescent="0.2">
      <c r="A28" s="2" t="str">
        <f>"Apr "&amp;RIGHT(A6,4)+1</f>
        <v>Apr 2026</v>
      </c>
      <c r="B28" s="11" t="s">
        <v>418</v>
      </c>
      <c r="C28" s="11" t="s">
        <v>418</v>
      </c>
      <c r="D28" s="11" t="s">
        <v>418</v>
      </c>
      <c r="E28" s="11" t="s">
        <v>418</v>
      </c>
      <c r="F28" s="11" t="s">
        <v>418</v>
      </c>
    </row>
    <row r="29" spans="1:6" ht="12" customHeight="1" x14ac:dyDescent="0.2">
      <c r="A29" s="2" t="str">
        <f>"May "&amp;RIGHT(A6,4)+1</f>
        <v>May 2026</v>
      </c>
      <c r="B29" s="11" t="s">
        <v>418</v>
      </c>
      <c r="C29" s="11" t="s">
        <v>418</v>
      </c>
      <c r="D29" s="11" t="s">
        <v>418</v>
      </c>
      <c r="E29" s="11" t="s">
        <v>418</v>
      </c>
      <c r="F29" s="11" t="s">
        <v>418</v>
      </c>
    </row>
    <row r="30" spans="1:6" ht="12" customHeight="1" x14ac:dyDescent="0.2">
      <c r="A30" s="2" t="str">
        <f>"Jun "&amp;RIGHT(A6,4)+1</f>
        <v>Jun 2026</v>
      </c>
      <c r="B30" s="11" t="s">
        <v>418</v>
      </c>
      <c r="C30" s="11" t="s">
        <v>418</v>
      </c>
      <c r="D30" s="11" t="s">
        <v>418</v>
      </c>
      <c r="E30" s="11" t="s">
        <v>418</v>
      </c>
      <c r="F30" s="11" t="s">
        <v>418</v>
      </c>
    </row>
    <row r="31" spans="1:6" ht="12" customHeight="1" x14ac:dyDescent="0.2">
      <c r="A31" s="2" t="str">
        <f>"Jul "&amp;RIGHT(A6,4)+1</f>
        <v>Jul 2026</v>
      </c>
      <c r="B31" s="11" t="s">
        <v>418</v>
      </c>
      <c r="C31" s="11" t="s">
        <v>418</v>
      </c>
      <c r="D31" s="11" t="s">
        <v>418</v>
      </c>
      <c r="E31" s="11" t="s">
        <v>418</v>
      </c>
      <c r="F31" s="11" t="s">
        <v>418</v>
      </c>
    </row>
    <row r="32" spans="1:6" ht="12" customHeight="1" x14ac:dyDescent="0.2">
      <c r="A32" s="2" t="str">
        <f>"Aug "&amp;RIGHT(A6,4)+1</f>
        <v>Aug 2026</v>
      </c>
      <c r="B32" s="11" t="s">
        <v>418</v>
      </c>
      <c r="C32" s="11" t="s">
        <v>418</v>
      </c>
      <c r="D32" s="11" t="s">
        <v>418</v>
      </c>
      <c r="E32" s="11" t="s">
        <v>418</v>
      </c>
      <c r="F32" s="11" t="s">
        <v>418</v>
      </c>
    </row>
    <row r="33" spans="1:6" ht="12" customHeight="1" x14ac:dyDescent="0.2">
      <c r="A33" s="2" t="str">
        <f>"Sep "&amp;RIGHT(A6,4)+1</f>
        <v>Sep 2026</v>
      </c>
      <c r="B33" s="11" t="s">
        <v>418</v>
      </c>
      <c r="C33" s="11" t="s">
        <v>418</v>
      </c>
      <c r="D33" s="11" t="s">
        <v>418</v>
      </c>
      <c r="E33" s="11" t="s">
        <v>418</v>
      </c>
      <c r="F33" s="11" t="s">
        <v>418</v>
      </c>
    </row>
    <row r="34" spans="1:6" ht="12" customHeight="1" x14ac:dyDescent="0.2">
      <c r="A34" s="12" t="s">
        <v>55</v>
      </c>
      <c r="B34" s="13">
        <v>81127</v>
      </c>
      <c r="C34" s="13">
        <v>1947600</v>
      </c>
      <c r="D34" s="13" t="s">
        <v>418</v>
      </c>
      <c r="E34" s="13" t="s">
        <v>418</v>
      </c>
      <c r="F34" s="13">
        <v>1947600</v>
      </c>
    </row>
    <row r="35" spans="1:6" ht="12" customHeight="1" x14ac:dyDescent="0.2">
      <c r="A35" s="14" t="str">
        <f>"Total "&amp;MID(A20,7,LEN(A20)-13)&amp;" Months"</f>
        <v>Total 1 Months</v>
      </c>
      <c r="B35" s="15">
        <v>81127</v>
      </c>
      <c r="C35" s="15">
        <v>1947600</v>
      </c>
      <c r="D35" s="15" t="s">
        <v>418</v>
      </c>
      <c r="E35" s="15" t="s">
        <v>418</v>
      </c>
      <c r="F35" s="15">
        <v>1947600</v>
      </c>
    </row>
    <row r="36" spans="1:6" ht="12" customHeight="1" x14ac:dyDescent="0.2">
      <c r="A36" s="88"/>
      <c r="B36" s="88"/>
      <c r="C36" s="88"/>
      <c r="D36" s="88"/>
      <c r="E36" s="88"/>
    </row>
    <row r="37" spans="1:6" ht="94.15" customHeight="1" x14ac:dyDescent="0.2">
      <c r="A37" s="90" t="s">
        <v>413</v>
      </c>
      <c r="B37" s="90"/>
      <c r="C37" s="90"/>
      <c r="D37" s="90"/>
      <c r="E37" s="90"/>
      <c r="F37" s="90"/>
    </row>
    <row r="38" spans="1:6" x14ac:dyDescent="0.2">
      <c r="A38" s="25"/>
    </row>
    <row r="101" spans="2:6" x14ac:dyDescent="0.2">
      <c r="B101" s="26"/>
      <c r="C101" s="26"/>
      <c r="D101" s="26"/>
      <c r="E101" s="26"/>
      <c r="F101" s="26"/>
    </row>
  </sheetData>
  <mergeCells count="9">
    <mergeCell ref="C5:F5"/>
    <mergeCell ref="A36:E36"/>
    <mergeCell ref="A37:F37"/>
    <mergeCell ref="A1:E1"/>
    <mergeCell ref="A2:F2"/>
    <mergeCell ref="A3:A4"/>
    <mergeCell ref="D3:D4"/>
    <mergeCell ref="E3:E4"/>
    <mergeCell ref="F3:F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J37"/>
  <sheetViews>
    <sheetView showGridLines="0" workbookViewId="0">
      <selection sqref="A1:I1"/>
    </sheetView>
  </sheetViews>
  <sheetFormatPr defaultRowHeight="12.75" x14ac:dyDescent="0.2"/>
  <cols>
    <col min="1" max="10" width="11.42578125" customWidth="1"/>
  </cols>
  <sheetData>
    <row r="1" spans="1:10" ht="12" customHeight="1" x14ac:dyDescent="0.2">
      <c r="A1" s="95" t="s">
        <v>442</v>
      </c>
      <c r="B1" s="95"/>
      <c r="C1" s="95"/>
      <c r="D1" s="95"/>
      <c r="E1" s="95"/>
      <c r="F1" s="95"/>
      <c r="G1" s="95"/>
      <c r="H1" s="95"/>
      <c r="I1" s="95"/>
      <c r="J1" s="142">
        <v>46045</v>
      </c>
    </row>
    <row r="2" spans="1:10" ht="12" customHeight="1" x14ac:dyDescent="0.2">
      <c r="A2" s="97" t="s">
        <v>130</v>
      </c>
      <c r="B2" s="97"/>
      <c r="C2" s="97"/>
      <c r="D2" s="97"/>
      <c r="E2" s="97"/>
      <c r="F2" s="97"/>
      <c r="G2" s="97"/>
      <c r="H2" s="97"/>
      <c r="I2" s="97"/>
      <c r="J2" s="1"/>
    </row>
    <row r="3" spans="1:10" ht="24" customHeight="1" x14ac:dyDescent="0.2">
      <c r="A3" s="99" t="s">
        <v>50</v>
      </c>
      <c r="B3" s="94" t="s">
        <v>131</v>
      </c>
      <c r="C3" s="94"/>
      <c r="D3" s="92"/>
      <c r="E3" s="91" t="s">
        <v>19</v>
      </c>
      <c r="F3" s="91" t="s">
        <v>132</v>
      </c>
      <c r="G3" s="91" t="s">
        <v>392</v>
      </c>
      <c r="H3" s="91" t="s">
        <v>133</v>
      </c>
      <c r="I3" s="91" t="s">
        <v>134</v>
      </c>
      <c r="J3" s="93" t="s">
        <v>135</v>
      </c>
    </row>
    <row r="4" spans="1:10" ht="24" customHeight="1" x14ac:dyDescent="0.2">
      <c r="A4" s="100"/>
      <c r="B4" s="10" t="s">
        <v>136</v>
      </c>
      <c r="C4" s="10" t="s">
        <v>84</v>
      </c>
      <c r="D4" s="10" t="s">
        <v>55</v>
      </c>
      <c r="E4" s="92"/>
      <c r="F4" s="101"/>
      <c r="G4" s="92"/>
      <c r="H4" s="92"/>
      <c r="I4" s="92"/>
      <c r="J4" s="94"/>
    </row>
    <row r="5" spans="1:10" ht="12" customHeight="1" x14ac:dyDescent="0.2">
      <c r="A5" s="1"/>
      <c r="B5" s="88" t="str">
        <f>REPT("-",90)&amp;" Dollars "&amp;REPT("-",140)</f>
        <v>------------------------------------------------------------------------------------------ Dollars --------------------------------------------------------------------------------------------------------------------------------------------</v>
      </c>
      <c r="C5" s="88"/>
      <c r="D5" s="88"/>
      <c r="E5" s="88"/>
      <c r="F5" s="88"/>
      <c r="G5" s="88"/>
      <c r="H5" s="88"/>
      <c r="I5" s="88"/>
      <c r="J5" s="88"/>
    </row>
    <row r="6" spans="1:10" ht="12" customHeight="1" x14ac:dyDescent="0.2">
      <c r="A6" s="3" t="s">
        <v>419</v>
      </c>
    </row>
    <row r="7" spans="1:10" ht="12" customHeight="1" x14ac:dyDescent="0.2">
      <c r="A7" s="2" t="str">
        <f>"Oct "&amp;RIGHT(A6,4)-1</f>
        <v>Oct 2024</v>
      </c>
      <c r="B7" s="11">
        <v>302158035.98000002</v>
      </c>
      <c r="C7" s="11">
        <v>1696209879.5699999</v>
      </c>
      <c r="D7" s="11">
        <v>1998367915.55</v>
      </c>
      <c r="E7" s="11" t="s">
        <v>418</v>
      </c>
      <c r="F7" s="11">
        <v>705807945.13999999</v>
      </c>
      <c r="G7" s="11">
        <v>124295.52</v>
      </c>
      <c r="H7" s="11">
        <v>381454801.63999999</v>
      </c>
      <c r="I7" s="11">
        <v>557764.44999999995</v>
      </c>
      <c r="J7" s="11">
        <v>3086312722.3000002</v>
      </c>
    </row>
    <row r="8" spans="1:10" ht="12" customHeight="1" x14ac:dyDescent="0.2">
      <c r="A8" s="2" t="str">
        <f>"Nov "&amp;RIGHT(A6,4)-1</f>
        <v>Nov 2024</v>
      </c>
      <c r="B8" s="11">
        <v>234116181.72</v>
      </c>
      <c r="C8" s="11">
        <v>1316424746.3399999</v>
      </c>
      <c r="D8" s="11">
        <v>1550540928.0599999</v>
      </c>
      <c r="E8" s="11" t="s">
        <v>418</v>
      </c>
      <c r="F8" s="11">
        <v>557637654.10000002</v>
      </c>
      <c r="G8" s="11">
        <v>67729.759999999995</v>
      </c>
      <c r="H8" s="11">
        <v>310420187.14999998</v>
      </c>
      <c r="I8" s="11">
        <v>68123.460000000006</v>
      </c>
      <c r="J8" s="11">
        <v>2418734622.5300002</v>
      </c>
    </row>
    <row r="9" spans="1:10" ht="12" customHeight="1" x14ac:dyDescent="0.2">
      <c r="A9" s="2" t="str">
        <f>"Dec "&amp;RIGHT(A6,4)-1</f>
        <v>Dec 2024</v>
      </c>
      <c r="B9" s="11">
        <v>213148226.72</v>
      </c>
      <c r="C9" s="11">
        <v>1204310280.5899999</v>
      </c>
      <c r="D9" s="11">
        <v>1417458507.3099999</v>
      </c>
      <c r="E9" s="11" t="s">
        <v>418</v>
      </c>
      <c r="F9" s="11">
        <v>494636318.55000001</v>
      </c>
      <c r="G9" s="11">
        <v>73789.48</v>
      </c>
      <c r="H9" s="11">
        <v>338584108.30000001</v>
      </c>
      <c r="I9" s="11">
        <v>2834110.6</v>
      </c>
      <c r="J9" s="11">
        <v>2253586834.2399998</v>
      </c>
    </row>
    <row r="10" spans="1:10" ht="12" customHeight="1" x14ac:dyDescent="0.2">
      <c r="A10" s="2" t="str">
        <f>"Jan "&amp;RIGHT(A6,4)</f>
        <v>Jan 2025</v>
      </c>
      <c r="B10" s="11">
        <v>246383203.41999999</v>
      </c>
      <c r="C10" s="11">
        <v>1382418776.1199999</v>
      </c>
      <c r="D10" s="11">
        <v>1628801979.54</v>
      </c>
      <c r="E10" s="11" t="s">
        <v>418</v>
      </c>
      <c r="F10" s="11">
        <v>552426481.16999996</v>
      </c>
      <c r="G10" s="11">
        <v>562180.88</v>
      </c>
      <c r="H10" s="11">
        <v>336205636.75999999</v>
      </c>
      <c r="I10" s="11">
        <v>167282.35</v>
      </c>
      <c r="J10" s="11">
        <v>2518163560.6999998</v>
      </c>
    </row>
    <row r="11" spans="1:10" ht="12" customHeight="1" x14ac:dyDescent="0.2">
      <c r="A11" s="2" t="str">
        <f>"Feb "&amp;RIGHT(A6,4)</f>
        <v>Feb 2025</v>
      </c>
      <c r="B11" s="11">
        <v>251281835.34</v>
      </c>
      <c r="C11" s="11">
        <v>1429375070.0899999</v>
      </c>
      <c r="D11" s="11">
        <v>1680656905.4300001</v>
      </c>
      <c r="E11" s="11" t="s">
        <v>418</v>
      </c>
      <c r="F11" s="11">
        <v>581103308.63</v>
      </c>
      <c r="G11" s="11">
        <v>15614.33</v>
      </c>
      <c r="H11" s="11">
        <v>336407682.29000002</v>
      </c>
      <c r="I11" s="11">
        <v>317915.34000000003</v>
      </c>
      <c r="J11" s="11">
        <v>2598501426.02</v>
      </c>
    </row>
    <row r="12" spans="1:10" ht="12" customHeight="1" x14ac:dyDescent="0.2">
      <c r="A12" s="2" t="str">
        <f>"Mar "&amp;RIGHT(A6,4)</f>
        <v>Mar 2025</v>
      </c>
      <c r="B12" s="11">
        <v>256234818.02000001</v>
      </c>
      <c r="C12" s="11">
        <v>1452687298.49</v>
      </c>
      <c r="D12" s="11">
        <v>1708922116.51</v>
      </c>
      <c r="E12" s="11" t="s">
        <v>418</v>
      </c>
      <c r="F12" s="11">
        <v>604620094.40999997</v>
      </c>
      <c r="G12" s="11">
        <v>124502.32</v>
      </c>
      <c r="H12" s="11">
        <v>396176455.68000001</v>
      </c>
      <c r="I12" s="11">
        <v>2871533.53</v>
      </c>
      <c r="J12" s="11">
        <v>2712714702.4499998</v>
      </c>
    </row>
    <row r="13" spans="1:10" ht="12" customHeight="1" x14ac:dyDescent="0.2">
      <c r="A13" s="2" t="str">
        <f>"Apr "&amp;RIGHT(A6,4)</f>
        <v>Apr 2025</v>
      </c>
      <c r="B13" s="11">
        <v>275461594.51999998</v>
      </c>
      <c r="C13" s="11">
        <v>1565456506.6900001</v>
      </c>
      <c r="D13" s="11">
        <v>1840918101.21</v>
      </c>
      <c r="E13" s="11" t="s">
        <v>418</v>
      </c>
      <c r="F13" s="11">
        <v>647613070.71000004</v>
      </c>
      <c r="G13" s="11">
        <v>21918.1</v>
      </c>
      <c r="H13" s="11">
        <v>378839471.62</v>
      </c>
      <c r="I13" s="11">
        <v>26929.77</v>
      </c>
      <c r="J13" s="11">
        <v>2867419491.4099998</v>
      </c>
    </row>
    <row r="14" spans="1:10" ht="12" customHeight="1" x14ac:dyDescent="0.2">
      <c r="A14" s="2" t="str">
        <f>"May "&amp;RIGHT(A6,4)</f>
        <v>May 2025</v>
      </c>
      <c r="B14" s="11">
        <v>263970812.5</v>
      </c>
      <c r="C14" s="11">
        <v>1493113976.6300001</v>
      </c>
      <c r="D14" s="11">
        <v>1757084789.1300001</v>
      </c>
      <c r="E14" s="11" t="s">
        <v>418</v>
      </c>
      <c r="F14" s="11">
        <v>628920376.87</v>
      </c>
      <c r="G14" s="11">
        <v>1120713.05</v>
      </c>
      <c r="H14" s="11">
        <v>358749110.14999998</v>
      </c>
      <c r="I14" s="11">
        <v>7903209.9800000004</v>
      </c>
      <c r="J14" s="11">
        <v>2753778199.1799998</v>
      </c>
    </row>
    <row r="15" spans="1:10" ht="12" customHeight="1" x14ac:dyDescent="0.2">
      <c r="A15" s="2" t="str">
        <f>"Jun "&amp;RIGHT(A6,4)</f>
        <v>Jun 2025</v>
      </c>
      <c r="B15" s="11">
        <v>47905520.740000002</v>
      </c>
      <c r="C15" s="11">
        <v>287841534.68000001</v>
      </c>
      <c r="D15" s="11">
        <v>335747055.42000002</v>
      </c>
      <c r="E15" s="11" t="s">
        <v>418</v>
      </c>
      <c r="F15" s="11">
        <v>132652200.42</v>
      </c>
      <c r="G15" s="11">
        <v>82659371.150000006</v>
      </c>
      <c r="H15" s="11">
        <v>279575690.72000003</v>
      </c>
      <c r="I15" s="11">
        <v>242981626.83000001</v>
      </c>
      <c r="J15" s="11">
        <v>1073615944.54</v>
      </c>
    </row>
    <row r="16" spans="1:10" ht="12" customHeight="1" x14ac:dyDescent="0.2">
      <c r="A16" s="2" t="str">
        <f>"Jul "&amp;RIGHT(A6,4)</f>
        <v>Jul 2025</v>
      </c>
      <c r="B16" s="11">
        <v>6078590.4900000002</v>
      </c>
      <c r="C16" s="11">
        <v>41839888</v>
      </c>
      <c r="D16" s="11">
        <v>47918478.490000002</v>
      </c>
      <c r="E16" s="11" t="s">
        <v>418</v>
      </c>
      <c r="F16" s="11">
        <v>23165907.440000001</v>
      </c>
      <c r="G16" s="11">
        <v>56768954.850000001</v>
      </c>
      <c r="H16" s="11">
        <v>246411592.59999999</v>
      </c>
      <c r="I16" s="11">
        <v>319664916.70999998</v>
      </c>
      <c r="J16" s="11">
        <v>693929850.09000003</v>
      </c>
    </row>
    <row r="17" spans="1:10" ht="12" customHeight="1" x14ac:dyDescent="0.2">
      <c r="A17" s="2" t="str">
        <f>"Aug "&amp;RIGHT(A6,4)</f>
        <v>Aug 2025</v>
      </c>
      <c r="B17" s="11">
        <v>150951428.19</v>
      </c>
      <c r="C17" s="11">
        <v>899061401.00999999</v>
      </c>
      <c r="D17" s="11">
        <v>1050012829.2</v>
      </c>
      <c r="E17" s="11" t="s">
        <v>418</v>
      </c>
      <c r="F17" s="11">
        <v>357449073.51999998</v>
      </c>
      <c r="G17" s="11">
        <v>3877396.55</v>
      </c>
      <c r="H17" s="11">
        <v>284175485.63</v>
      </c>
      <c r="I17" s="11">
        <v>85263768.25</v>
      </c>
      <c r="J17" s="11">
        <v>1780778553.1500001</v>
      </c>
    </row>
    <row r="18" spans="1:10" ht="12" customHeight="1" x14ac:dyDescent="0.2">
      <c r="A18" s="2" t="str">
        <f>"Sep "&amp;RIGHT(A6,4)</f>
        <v>Sep 2025</v>
      </c>
      <c r="B18" s="11">
        <v>309877613.67000002</v>
      </c>
      <c r="C18" s="11">
        <v>1766112377.21</v>
      </c>
      <c r="D18" s="11">
        <v>2075989990.8800001</v>
      </c>
      <c r="E18" s="11" t="s">
        <v>418</v>
      </c>
      <c r="F18" s="11">
        <v>728361289.74000001</v>
      </c>
      <c r="G18" s="11">
        <v>43529.279999999999</v>
      </c>
      <c r="H18" s="11">
        <v>408031980.44999999</v>
      </c>
      <c r="I18" s="11">
        <v>66426021.630000003</v>
      </c>
      <c r="J18" s="11">
        <v>3278852811.98</v>
      </c>
    </row>
    <row r="19" spans="1:10" ht="12" customHeight="1" x14ac:dyDescent="0.2">
      <c r="A19" s="12" t="s">
        <v>55</v>
      </c>
      <c r="B19" s="13">
        <v>2557567861.3099999</v>
      </c>
      <c r="C19" s="13">
        <v>14534851735.42</v>
      </c>
      <c r="D19" s="13">
        <v>17092419596.73</v>
      </c>
      <c r="E19" s="13" t="s">
        <v>418</v>
      </c>
      <c r="F19" s="13">
        <v>6014393720.6999998</v>
      </c>
      <c r="G19" s="13">
        <v>145459995.27000001</v>
      </c>
      <c r="H19" s="13">
        <v>4055032202.9899998</v>
      </c>
      <c r="I19" s="13">
        <v>729083202.89999998</v>
      </c>
      <c r="J19" s="13">
        <v>28036388718.59</v>
      </c>
    </row>
    <row r="20" spans="1:10" ht="12" customHeight="1" x14ac:dyDescent="0.2">
      <c r="A20" s="14" t="s">
        <v>420</v>
      </c>
      <c r="B20" s="15">
        <v>302158035.98000002</v>
      </c>
      <c r="C20" s="15">
        <v>1696209879.5699999</v>
      </c>
      <c r="D20" s="15">
        <v>1998367915.55</v>
      </c>
      <c r="E20" s="15" t="s">
        <v>418</v>
      </c>
      <c r="F20" s="15">
        <v>705807945.13999999</v>
      </c>
      <c r="G20" s="15">
        <v>124295.52</v>
      </c>
      <c r="H20" s="15">
        <v>381454801.63999999</v>
      </c>
      <c r="I20" s="15">
        <v>557764.44999999995</v>
      </c>
      <c r="J20" s="15">
        <v>3086312722.3000002</v>
      </c>
    </row>
    <row r="21" spans="1:10" ht="12" customHeight="1" x14ac:dyDescent="0.2">
      <c r="A21" s="3" t="str">
        <f>"FY "&amp;RIGHT(A6,4)+1</f>
        <v>FY 2026</v>
      </c>
    </row>
    <row r="22" spans="1:10" ht="12" customHeight="1" x14ac:dyDescent="0.2">
      <c r="A22" s="2" t="str">
        <f>"Oct "&amp;RIGHT(A6,4)</f>
        <v>Oct 2025</v>
      </c>
      <c r="B22" s="11">
        <v>319650611.52999997</v>
      </c>
      <c r="C22" s="11">
        <v>1793654088.3699999</v>
      </c>
      <c r="D22" s="11">
        <v>2113304699.9000001</v>
      </c>
      <c r="E22" s="11" t="s">
        <v>418</v>
      </c>
      <c r="F22" s="11">
        <v>735735550.21000004</v>
      </c>
      <c r="G22" s="11">
        <v>155241.79999999999</v>
      </c>
      <c r="H22" s="11">
        <v>390696924.86000001</v>
      </c>
      <c r="I22" s="11">
        <v>434454.3</v>
      </c>
      <c r="J22" s="11">
        <v>3240326871.0700002</v>
      </c>
    </row>
    <row r="23" spans="1:10"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319650611.52999997</v>
      </c>
      <c r="C34" s="13">
        <v>1793654088.3699999</v>
      </c>
      <c r="D34" s="13">
        <v>2113304699.9000001</v>
      </c>
      <c r="E34" s="13" t="s">
        <v>418</v>
      </c>
      <c r="F34" s="13">
        <v>735735550.21000004</v>
      </c>
      <c r="G34" s="13">
        <v>155241.79999999999</v>
      </c>
      <c r="H34" s="13">
        <v>390696924.86000001</v>
      </c>
      <c r="I34" s="13">
        <v>434454.3</v>
      </c>
      <c r="J34" s="13">
        <v>3240326871.0700002</v>
      </c>
    </row>
    <row r="35" spans="1:10" ht="12" customHeight="1" x14ac:dyDescent="0.2">
      <c r="A35" s="14" t="str">
        <f>"Total "&amp;MID(A20,7,LEN(A20)-13)&amp;" Months"</f>
        <v>Total 1 Months</v>
      </c>
      <c r="B35" s="15">
        <v>319650611.52999997</v>
      </c>
      <c r="C35" s="15">
        <v>1793654088.3699999</v>
      </c>
      <c r="D35" s="15">
        <v>2113304699.9000001</v>
      </c>
      <c r="E35" s="15" t="s">
        <v>418</v>
      </c>
      <c r="F35" s="15">
        <v>735735550.21000004</v>
      </c>
      <c r="G35" s="15">
        <v>155241.79999999999</v>
      </c>
      <c r="H35" s="15">
        <v>390696924.86000001</v>
      </c>
      <c r="I35" s="15">
        <v>434454.3</v>
      </c>
      <c r="J35" s="15">
        <v>3240326871.0700002</v>
      </c>
    </row>
    <row r="36" spans="1:10" ht="12" customHeight="1" x14ac:dyDescent="0.2">
      <c r="A36" s="88"/>
      <c r="B36" s="88"/>
      <c r="C36" s="88"/>
      <c r="D36" s="88"/>
      <c r="E36" s="88"/>
      <c r="F36" s="88"/>
      <c r="G36" s="88"/>
      <c r="H36" s="88"/>
      <c r="I36" s="88"/>
    </row>
    <row r="37" spans="1:10" ht="69.95" customHeight="1" x14ac:dyDescent="0.2">
      <c r="A37" s="139" t="s">
        <v>436</v>
      </c>
      <c r="B37" s="139"/>
      <c r="C37" s="139"/>
      <c r="D37" s="139"/>
      <c r="E37" s="139"/>
      <c r="F37" s="139"/>
      <c r="G37" s="139"/>
      <c r="H37" s="139"/>
      <c r="I37" s="139"/>
      <c r="J37" s="139"/>
    </row>
  </sheetData>
  <mergeCells count="13">
    <mergeCell ref="B5:J5"/>
    <mergeCell ref="A36:I36"/>
    <mergeCell ref="A37:J37"/>
    <mergeCell ref="J3:J4"/>
    <mergeCell ref="A1:I1"/>
    <mergeCell ref="A2:I2"/>
    <mergeCell ref="I3:I4"/>
    <mergeCell ref="A3:A4"/>
    <mergeCell ref="B3:D3"/>
    <mergeCell ref="E3:E4"/>
    <mergeCell ref="F3:F4"/>
    <mergeCell ref="G3:G4"/>
    <mergeCell ref="H3:H4"/>
  </mergeCells>
  <phoneticPr fontId="0" type="noConversion"/>
  <pageMargins left="0.75" right="0.5" top="0.75" bottom="0.5" header="0.5" footer="0.25"/>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2"/>
  <sheetViews>
    <sheetView showGridLines="0" workbookViewId="0">
      <selection sqref="A1:J1"/>
    </sheetView>
  </sheetViews>
  <sheetFormatPr defaultRowHeight="12.75" x14ac:dyDescent="0.2"/>
  <cols>
    <col min="1" max="1" width="11.42578125" customWidth="1"/>
    <col min="2" max="2" width="19.28515625" bestFit="1" customWidth="1"/>
    <col min="3" max="7" width="11.42578125" customWidth="1"/>
    <col min="8" max="8" width="12.42578125" customWidth="1"/>
    <col min="9" max="9" width="11.42578125" customWidth="1"/>
    <col min="10" max="11" width="15.7109375" customWidth="1"/>
  </cols>
  <sheetData>
    <row r="1" spans="1:11" ht="12" customHeight="1" x14ac:dyDescent="0.2">
      <c r="A1" s="95" t="s">
        <v>442</v>
      </c>
      <c r="B1" s="95"/>
      <c r="C1" s="95"/>
      <c r="D1" s="95"/>
      <c r="E1" s="95"/>
      <c r="F1" s="95"/>
      <c r="G1" s="95"/>
      <c r="H1" s="95"/>
      <c r="I1" s="95"/>
      <c r="J1" s="96"/>
      <c r="K1" s="142">
        <v>46045</v>
      </c>
    </row>
    <row r="2" spans="1:11" ht="12" customHeight="1" x14ac:dyDescent="0.2">
      <c r="A2" s="97" t="s">
        <v>318</v>
      </c>
      <c r="B2" s="97"/>
      <c r="C2" s="97"/>
      <c r="D2" s="97"/>
      <c r="E2" s="97"/>
      <c r="F2" s="97"/>
      <c r="G2" s="97"/>
      <c r="H2" s="97"/>
      <c r="I2" s="97"/>
      <c r="J2" s="98"/>
      <c r="K2" s="1"/>
    </row>
    <row r="3" spans="1:11" ht="24" customHeight="1" x14ac:dyDescent="0.2">
      <c r="A3" s="99" t="s">
        <v>50</v>
      </c>
      <c r="B3" s="91" t="s">
        <v>319</v>
      </c>
      <c r="C3" s="91" t="s">
        <v>51</v>
      </c>
      <c r="D3" s="91" t="s">
        <v>52</v>
      </c>
      <c r="E3" s="94" t="s">
        <v>53</v>
      </c>
      <c r="F3" s="92"/>
      <c r="G3" s="91" t="s">
        <v>192</v>
      </c>
      <c r="H3" s="91" t="s">
        <v>309</v>
      </c>
      <c r="I3" s="91" t="s">
        <v>257</v>
      </c>
      <c r="J3" s="91" t="s">
        <v>354</v>
      </c>
      <c r="K3" s="93" t="s">
        <v>54</v>
      </c>
    </row>
    <row r="4" spans="1:11" ht="24" customHeight="1" x14ac:dyDescent="0.2">
      <c r="A4" s="100"/>
      <c r="B4" s="92"/>
      <c r="C4" s="92"/>
      <c r="D4" s="92"/>
      <c r="E4" s="10" t="s">
        <v>191</v>
      </c>
      <c r="F4" s="10" t="s">
        <v>335</v>
      </c>
      <c r="G4" s="92"/>
      <c r="H4" s="92"/>
      <c r="I4" s="92"/>
      <c r="J4" s="101"/>
      <c r="K4" s="94"/>
    </row>
    <row r="5" spans="1:11" ht="12" customHeight="1" x14ac:dyDescent="0.2">
      <c r="A5" s="1"/>
      <c r="B5" s="88" t="str">
        <f>REPT("-",125)&amp;" Dollars "&amp;REPT("-",135)</f>
        <v>----------------------------------------------------------------------------------------------------------------------------- Dollars ---------------------------------------------------------------------------------------------------------------------------------------</v>
      </c>
      <c r="C5" s="88"/>
      <c r="D5" s="88"/>
      <c r="E5" s="88"/>
      <c r="F5" s="88"/>
      <c r="G5" s="88"/>
      <c r="H5" s="88"/>
      <c r="I5" s="88"/>
      <c r="J5" s="88"/>
      <c r="K5" s="88"/>
    </row>
    <row r="6" spans="1:11" ht="12" customHeight="1" x14ac:dyDescent="0.2">
      <c r="A6" s="3" t="s">
        <v>419</v>
      </c>
    </row>
    <row r="7" spans="1:11" ht="12" customHeight="1" x14ac:dyDescent="0.2">
      <c r="A7" s="2" t="str">
        <f>"Oct "&amp;RIGHT(A6,4)-1</f>
        <v>Oct 2024</v>
      </c>
      <c r="B7" s="11">
        <v>7803260380</v>
      </c>
      <c r="C7" s="11">
        <v>3313664056.3400002</v>
      </c>
      <c r="D7" s="11">
        <v>480142.23</v>
      </c>
      <c r="E7" s="11">
        <v>1205611941</v>
      </c>
      <c r="F7" s="11">
        <v>23640029.861499999</v>
      </c>
      <c r="G7" s="11">
        <v>205959710.942</v>
      </c>
      <c r="H7" s="11">
        <v>6727854</v>
      </c>
      <c r="I7" s="11" t="s">
        <v>418</v>
      </c>
      <c r="J7" s="11" t="s">
        <v>418</v>
      </c>
      <c r="K7" s="11">
        <v>12559344114.373501</v>
      </c>
    </row>
    <row r="8" spans="1:11" ht="12" customHeight="1" x14ac:dyDescent="0.2">
      <c r="A8" s="2" t="str">
        <f>"Nov "&amp;RIGHT(A6,4)-1</f>
        <v>Nov 2024</v>
      </c>
      <c r="B8" s="11">
        <v>8377479190</v>
      </c>
      <c r="C8" s="11">
        <v>2585073157.3299999</v>
      </c>
      <c r="D8" s="11">
        <v>379126.37</v>
      </c>
      <c r="E8" s="11">
        <v>602445285</v>
      </c>
      <c r="F8" s="11">
        <v>23617313.781399999</v>
      </c>
      <c r="G8" s="11">
        <v>183535815.16569999</v>
      </c>
      <c r="H8" s="11">
        <v>16336095</v>
      </c>
      <c r="I8" s="11" t="s">
        <v>418</v>
      </c>
      <c r="J8" s="11" t="s">
        <v>418</v>
      </c>
      <c r="K8" s="11">
        <v>11788865982.6471</v>
      </c>
    </row>
    <row r="9" spans="1:11" ht="12" customHeight="1" x14ac:dyDescent="0.2">
      <c r="A9" s="2" t="str">
        <f>"Dec "&amp;RIGHT(A6,4)-1</f>
        <v>Dec 2024</v>
      </c>
      <c r="B9" s="11">
        <v>9639260756</v>
      </c>
      <c r="C9" s="11">
        <v>2568152363.9499998</v>
      </c>
      <c r="D9" s="11">
        <v>334907.43</v>
      </c>
      <c r="E9" s="11">
        <v>589075584</v>
      </c>
      <c r="F9" s="11">
        <v>45209717.051700003</v>
      </c>
      <c r="G9" s="11">
        <v>189555255.58329999</v>
      </c>
      <c r="H9" s="11">
        <v>14240273</v>
      </c>
      <c r="I9" s="11">
        <v>10254443</v>
      </c>
      <c r="J9" s="11" t="s">
        <v>418</v>
      </c>
      <c r="K9" s="11">
        <v>13056083300.014999</v>
      </c>
    </row>
    <row r="10" spans="1:11" ht="12" customHeight="1" x14ac:dyDescent="0.2">
      <c r="A10" s="2" t="str">
        <f>"Jan "&amp;RIGHT(A6,4)</f>
        <v>Jan 2025</v>
      </c>
      <c r="B10" s="11">
        <v>7996302196</v>
      </c>
      <c r="C10" s="11">
        <v>2686165068.3600001</v>
      </c>
      <c r="D10" s="11">
        <v>413034.97</v>
      </c>
      <c r="E10" s="11">
        <v>593964951.66670001</v>
      </c>
      <c r="F10" s="11">
        <v>23061701.972899999</v>
      </c>
      <c r="G10" s="11">
        <v>136691442.1672</v>
      </c>
      <c r="H10" s="11">
        <v>14237741</v>
      </c>
      <c r="I10" s="11" t="s">
        <v>418</v>
      </c>
      <c r="J10" s="11" t="s">
        <v>418</v>
      </c>
      <c r="K10" s="11">
        <v>11450836136.136801</v>
      </c>
    </row>
    <row r="11" spans="1:11" ht="12" customHeight="1" x14ac:dyDescent="0.2">
      <c r="A11" s="2" t="str">
        <f>"Feb "&amp;RIGHT(A6,4)</f>
        <v>Feb 2025</v>
      </c>
      <c r="B11" s="11">
        <v>7941219551</v>
      </c>
      <c r="C11" s="11">
        <v>2735691041.4400001</v>
      </c>
      <c r="D11" s="11">
        <v>389476.26</v>
      </c>
      <c r="E11" s="11">
        <v>567196392.33329999</v>
      </c>
      <c r="F11" s="11">
        <v>23199240.335299999</v>
      </c>
      <c r="G11" s="11">
        <v>104283547.04180001</v>
      </c>
      <c r="H11" s="11">
        <v>13849353</v>
      </c>
      <c r="I11" s="11" t="s">
        <v>418</v>
      </c>
      <c r="J11" s="11" t="s">
        <v>418</v>
      </c>
      <c r="K11" s="11">
        <v>11385828601.4104</v>
      </c>
    </row>
    <row r="12" spans="1:11" ht="12" customHeight="1" x14ac:dyDescent="0.2">
      <c r="A12" s="2" t="str">
        <f>"Mar "&amp;RIGHT(A6,4)</f>
        <v>Mar 2025</v>
      </c>
      <c r="B12" s="11">
        <v>9378918108</v>
      </c>
      <c r="C12" s="11">
        <v>2997898735.6199999</v>
      </c>
      <c r="D12" s="11">
        <v>382874.59</v>
      </c>
      <c r="E12" s="11">
        <v>575448865</v>
      </c>
      <c r="F12" s="11">
        <v>45918480.005400002</v>
      </c>
      <c r="G12" s="11">
        <v>131850063.39560001</v>
      </c>
      <c r="H12" s="11">
        <v>12369418</v>
      </c>
      <c r="I12" s="11">
        <v>5925816</v>
      </c>
      <c r="J12" s="11" t="s">
        <v>418</v>
      </c>
      <c r="K12" s="11">
        <v>13148712360.611</v>
      </c>
    </row>
    <row r="13" spans="1:11" ht="12" customHeight="1" x14ac:dyDescent="0.2">
      <c r="A13" s="2" t="str">
        <f>"Apr "&amp;RIGHT(A6,4)</f>
        <v>Apr 2025</v>
      </c>
      <c r="B13" s="11">
        <v>7948095411</v>
      </c>
      <c r="C13" s="11">
        <v>2952081784.5799999</v>
      </c>
      <c r="D13" s="11">
        <v>415000.85</v>
      </c>
      <c r="E13" s="11">
        <v>605409363</v>
      </c>
      <c r="F13" s="11">
        <v>23467497.645500001</v>
      </c>
      <c r="G13" s="11">
        <v>103760172.38349999</v>
      </c>
      <c r="H13" s="11">
        <v>14572662</v>
      </c>
      <c r="I13" s="11" t="s">
        <v>418</v>
      </c>
      <c r="J13" s="11" t="s">
        <v>418</v>
      </c>
      <c r="K13" s="11">
        <v>11647801891.459</v>
      </c>
    </row>
    <row r="14" spans="1:11" ht="12" customHeight="1" x14ac:dyDescent="0.2">
      <c r="A14" s="2" t="str">
        <f>"May "&amp;RIGHT(A6,4)</f>
        <v>May 2025</v>
      </c>
      <c r="B14" s="11">
        <v>7905415993</v>
      </c>
      <c r="C14" s="11">
        <v>2806797872.77</v>
      </c>
      <c r="D14" s="11">
        <v>409590.19</v>
      </c>
      <c r="E14" s="11">
        <v>577800253</v>
      </c>
      <c r="F14" s="11">
        <v>23530733.575599998</v>
      </c>
      <c r="G14" s="11">
        <v>117500330.4913</v>
      </c>
      <c r="H14" s="11">
        <v>15192049</v>
      </c>
      <c r="I14" s="11" t="s">
        <v>418</v>
      </c>
      <c r="J14" s="11" t="s">
        <v>418</v>
      </c>
      <c r="K14" s="11">
        <v>11446646822.026899</v>
      </c>
    </row>
    <row r="15" spans="1:11" ht="12" customHeight="1" x14ac:dyDescent="0.2">
      <c r="A15" s="2" t="str">
        <f>"Jun "&amp;RIGHT(A6,4)</f>
        <v>Jun 2025</v>
      </c>
      <c r="B15" s="11">
        <v>9335416120</v>
      </c>
      <c r="C15" s="11">
        <v>1281234854.3399999</v>
      </c>
      <c r="D15" s="11">
        <v>170520.36</v>
      </c>
      <c r="E15" s="11">
        <v>591233547</v>
      </c>
      <c r="F15" s="11">
        <v>42618191.802100003</v>
      </c>
      <c r="G15" s="11">
        <v>176732934.56999999</v>
      </c>
      <c r="H15" s="11">
        <v>11184553</v>
      </c>
      <c r="I15" s="11">
        <v>16376792</v>
      </c>
      <c r="J15" s="11" t="s">
        <v>418</v>
      </c>
      <c r="K15" s="11">
        <v>11454967513.0721</v>
      </c>
    </row>
    <row r="16" spans="1:11" ht="12" customHeight="1" x14ac:dyDescent="0.2">
      <c r="A16" s="2" t="str">
        <f>"Jul "&amp;RIGHT(A6,4)</f>
        <v>Jul 2025</v>
      </c>
      <c r="B16" s="11">
        <v>7853479751</v>
      </c>
      <c r="C16" s="11">
        <v>871593919.05499995</v>
      </c>
      <c r="D16" s="11">
        <v>227972.76500000001</v>
      </c>
      <c r="E16" s="11">
        <v>584621264</v>
      </c>
      <c r="F16" s="11">
        <v>23425509.7663</v>
      </c>
      <c r="G16" s="11">
        <v>130175623.1303</v>
      </c>
      <c r="H16" s="11">
        <v>8636647</v>
      </c>
      <c r="I16" s="11" t="s">
        <v>418</v>
      </c>
      <c r="J16" s="11" t="s">
        <v>418</v>
      </c>
      <c r="K16" s="11">
        <v>9472160686.7166004</v>
      </c>
    </row>
    <row r="17" spans="1:11" ht="12" customHeight="1" x14ac:dyDescent="0.2">
      <c r="A17" s="2" t="str">
        <f>"Aug "&amp;RIGHT(A6,4)</f>
        <v>Aug 2025</v>
      </c>
      <c r="B17" s="11">
        <v>7822497854</v>
      </c>
      <c r="C17" s="11">
        <v>1974907724.25</v>
      </c>
      <c r="D17" s="11">
        <v>197870.17499999999</v>
      </c>
      <c r="E17" s="11">
        <v>577686208</v>
      </c>
      <c r="F17" s="11">
        <v>22694676.360599998</v>
      </c>
      <c r="G17" s="11">
        <v>125410704.96250001</v>
      </c>
      <c r="H17" s="11">
        <v>11629562</v>
      </c>
      <c r="I17" s="11" t="s">
        <v>418</v>
      </c>
      <c r="J17" s="11" t="s">
        <v>418</v>
      </c>
      <c r="K17" s="11">
        <v>10535024599.7481</v>
      </c>
    </row>
    <row r="18" spans="1:11" ht="12" customHeight="1" x14ac:dyDescent="0.2">
      <c r="A18" s="2" t="str">
        <f>"Sep "&amp;RIGHT(A6,4)</f>
        <v>Sep 2025</v>
      </c>
      <c r="B18" s="11">
        <v>9670293656.6667004</v>
      </c>
      <c r="C18" s="11">
        <v>3686476836.3449998</v>
      </c>
      <c r="D18" s="11">
        <v>424005.38</v>
      </c>
      <c r="E18" s="11">
        <v>671241364</v>
      </c>
      <c r="F18" s="11">
        <v>29649109.265900001</v>
      </c>
      <c r="G18" s="11">
        <v>201102889.26910001</v>
      </c>
      <c r="H18" s="11">
        <v>24894893</v>
      </c>
      <c r="I18" s="11">
        <v>2021903</v>
      </c>
      <c r="J18" s="11" t="s">
        <v>418</v>
      </c>
      <c r="K18" s="11">
        <v>14286104656.926701</v>
      </c>
    </row>
    <row r="19" spans="1:11" ht="12" customHeight="1" x14ac:dyDescent="0.2">
      <c r="A19" s="12" t="s">
        <v>55</v>
      </c>
      <c r="B19" s="13">
        <v>101671638966.6667</v>
      </c>
      <c r="C19" s="13">
        <v>30459737414.380001</v>
      </c>
      <c r="D19" s="13">
        <v>4224521.57</v>
      </c>
      <c r="E19" s="13">
        <v>7741735018</v>
      </c>
      <c r="F19" s="13">
        <v>350032201.4242</v>
      </c>
      <c r="G19" s="13">
        <v>1806558489.1022999</v>
      </c>
      <c r="H19" s="13">
        <v>163871100</v>
      </c>
      <c r="I19" s="13">
        <v>34578954</v>
      </c>
      <c r="J19" s="13" t="s">
        <v>418</v>
      </c>
      <c r="K19" s="13">
        <v>142232376665.14319</v>
      </c>
    </row>
    <row r="20" spans="1:11" ht="12" customHeight="1" x14ac:dyDescent="0.2">
      <c r="A20" s="14" t="s">
        <v>420</v>
      </c>
      <c r="B20" s="15">
        <v>7803260380</v>
      </c>
      <c r="C20" s="15">
        <v>3313664056.3400002</v>
      </c>
      <c r="D20" s="15">
        <v>480142.23</v>
      </c>
      <c r="E20" s="15">
        <v>1205611941</v>
      </c>
      <c r="F20" s="15">
        <v>23640029.861499999</v>
      </c>
      <c r="G20" s="15">
        <v>205959710.942</v>
      </c>
      <c r="H20" s="15">
        <v>6727854</v>
      </c>
      <c r="I20" s="15" t="s">
        <v>418</v>
      </c>
      <c r="J20" s="15" t="s">
        <v>418</v>
      </c>
      <c r="K20" s="15">
        <v>12559344114.373501</v>
      </c>
    </row>
    <row r="21" spans="1:11" ht="12" customHeight="1" x14ac:dyDescent="0.2">
      <c r="A21" s="3" t="str">
        <f>"FY "&amp;RIGHT(A6,4)+1</f>
        <v>FY 2026</v>
      </c>
    </row>
    <row r="22" spans="1:11" ht="12" customHeight="1" x14ac:dyDescent="0.2">
      <c r="A22" s="2" t="str">
        <f>"Oct "&amp;RIGHT(A6,4)</f>
        <v>Oct 2025</v>
      </c>
      <c r="B22" s="11">
        <v>7834423341.6393003</v>
      </c>
      <c r="C22" s="11">
        <v>3479321950.5100002</v>
      </c>
      <c r="D22" s="11">
        <v>465988.65500000003</v>
      </c>
      <c r="E22" s="11">
        <v>1147225498.0833001</v>
      </c>
      <c r="F22" s="11">
        <v>23223716.657099999</v>
      </c>
      <c r="G22" s="11">
        <v>136951301.32280001</v>
      </c>
      <c r="H22" s="11" t="s">
        <v>418</v>
      </c>
      <c r="I22" s="11" t="s">
        <v>418</v>
      </c>
      <c r="J22" s="11" t="s">
        <v>418</v>
      </c>
      <c r="K22" s="11">
        <v>12621611796.8675</v>
      </c>
    </row>
    <row r="23" spans="1:11"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c r="K23" s="11" t="s">
        <v>418</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row>
    <row r="33" spans="1:11"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row>
    <row r="34" spans="1:11" ht="12" customHeight="1" x14ac:dyDescent="0.2">
      <c r="A34" s="12" t="s">
        <v>55</v>
      </c>
      <c r="B34" s="13">
        <v>7834423341.6393003</v>
      </c>
      <c r="C34" s="13">
        <v>3479321950.5100002</v>
      </c>
      <c r="D34" s="13">
        <v>465988.65500000003</v>
      </c>
      <c r="E34" s="13">
        <v>1147225498.0833001</v>
      </c>
      <c r="F34" s="13">
        <v>23223716.657099999</v>
      </c>
      <c r="G34" s="13">
        <v>136951301.32280001</v>
      </c>
      <c r="H34" s="13" t="s">
        <v>418</v>
      </c>
      <c r="I34" s="13" t="s">
        <v>418</v>
      </c>
      <c r="J34" s="13" t="s">
        <v>418</v>
      </c>
      <c r="K34" s="13">
        <v>12621611796.8675</v>
      </c>
    </row>
    <row r="35" spans="1:11" ht="12" customHeight="1" x14ac:dyDescent="0.2">
      <c r="A35" s="14" t="str">
        <f>"Total "&amp;MID(A20,7,LEN(A20)-13)&amp;" Months"</f>
        <v>Total 1 Months</v>
      </c>
      <c r="B35" s="15">
        <v>7834423341.6393003</v>
      </c>
      <c r="C35" s="15">
        <v>3479321950.5100002</v>
      </c>
      <c r="D35" s="15">
        <v>465988.65500000003</v>
      </c>
      <c r="E35" s="15">
        <v>1147225498.0833001</v>
      </c>
      <c r="F35" s="15">
        <v>23223716.657099999</v>
      </c>
      <c r="G35" s="15">
        <v>136951301.32280001</v>
      </c>
      <c r="H35" s="15" t="s">
        <v>418</v>
      </c>
      <c r="I35" s="15" t="s">
        <v>418</v>
      </c>
      <c r="J35" s="15" t="s">
        <v>418</v>
      </c>
      <c r="K35" s="15">
        <v>12621611796.8675</v>
      </c>
    </row>
    <row r="36" spans="1:11" ht="12" customHeight="1" x14ac:dyDescent="0.2">
      <c r="A36" s="88"/>
      <c r="B36" s="88"/>
      <c r="C36" s="88"/>
      <c r="D36" s="88"/>
      <c r="E36" s="88"/>
      <c r="F36" s="88"/>
      <c r="G36" s="88"/>
      <c r="H36" s="88"/>
      <c r="I36" s="88"/>
      <c r="J36" s="88"/>
      <c r="K36" s="88"/>
    </row>
    <row r="37" spans="1:11" ht="107.45" customHeight="1" x14ac:dyDescent="0.2">
      <c r="A37" s="90" t="s">
        <v>390</v>
      </c>
      <c r="B37" s="90"/>
      <c r="C37" s="90"/>
      <c r="D37" s="90"/>
      <c r="E37" s="90"/>
      <c r="F37" s="90"/>
      <c r="G37" s="90"/>
      <c r="H37" s="90"/>
      <c r="I37" s="90"/>
      <c r="J37" s="90"/>
      <c r="K37" s="90"/>
    </row>
    <row r="38" spans="1:11" ht="12.75" customHeight="1" x14ac:dyDescent="0.2">
      <c r="A38" s="26"/>
    </row>
    <row r="39" spans="1:11" x14ac:dyDescent="0.2">
      <c r="A39" s="26"/>
    </row>
    <row r="40" spans="1:11" x14ac:dyDescent="0.2">
      <c r="A40" s="26"/>
    </row>
    <row r="41" spans="1:11" x14ac:dyDescent="0.2">
      <c r="A41" s="26"/>
    </row>
    <row r="42" spans="1:11" x14ac:dyDescent="0.2">
      <c r="A42" s="26"/>
    </row>
  </sheetData>
  <mergeCells count="15">
    <mergeCell ref="A1:J1"/>
    <mergeCell ref="A2:J2"/>
    <mergeCell ref="A3:A4"/>
    <mergeCell ref="B3:B4"/>
    <mergeCell ref="C3:C4"/>
    <mergeCell ref="D3:D4"/>
    <mergeCell ref="E3:F3"/>
    <mergeCell ref="J3:J4"/>
    <mergeCell ref="A37:K37"/>
    <mergeCell ref="A36:K36"/>
    <mergeCell ref="B5:K5"/>
    <mergeCell ref="G3:G4"/>
    <mergeCell ref="H3:H4"/>
    <mergeCell ref="I3:I4"/>
    <mergeCell ref="K3:K4"/>
  </mergeCells>
  <phoneticPr fontId="0" type="noConversion"/>
  <pageMargins left="0.75" right="0.5" top="0.75" bottom="0.5" header="0.5" footer="0.25"/>
  <pageSetup scale="3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R37"/>
  <sheetViews>
    <sheetView showGridLines="0" zoomScaleNormal="100" workbookViewId="0">
      <selection sqref="A1:H1"/>
    </sheetView>
  </sheetViews>
  <sheetFormatPr defaultRowHeight="12.75" x14ac:dyDescent="0.2"/>
  <cols>
    <col min="1" max="6" width="11.42578125" customWidth="1"/>
    <col min="7" max="7" width="12.28515625" customWidth="1"/>
    <col min="8" max="9" width="11.42578125" customWidth="1"/>
    <col min="14" max="14" width="8.85546875" customWidth="1"/>
  </cols>
  <sheetData>
    <row r="1" spans="1:18" ht="12" customHeight="1" x14ac:dyDescent="0.2">
      <c r="A1" s="95" t="s">
        <v>444</v>
      </c>
      <c r="B1" s="95"/>
      <c r="C1" s="95"/>
      <c r="D1" s="95"/>
      <c r="E1" s="95"/>
      <c r="F1" s="95"/>
      <c r="G1" s="95"/>
      <c r="H1" s="95"/>
      <c r="I1" s="142">
        <v>46045</v>
      </c>
      <c r="J1" s="90"/>
      <c r="K1" s="90"/>
      <c r="L1" s="90"/>
      <c r="M1" s="90"/>
      <c r="N1" s="90"/>
      <c r="O1" s="90"/>
      <c r="P1" s="90"/>
      <c r="Q1" s="90"/>
      <c r="R1" s="140"/>
    </row>
    <row r="2" spans="1:18" ht="12" customHeight="1" x14ac:dyDescent="0.2">
      <c r="A2" s="97" t="s">
        <v>219</v>
      </c>
      <c r="B2" s="97"/>
      <c r="C2" s="97"/>
      <c r="D2" s="97"/>
      <c r="E2" s="97"/>
      <c r="F2" s="97"/>
      <c r="G2" s="97"/>
      <c r="H2" s="97"/>
      <c r="I2" s="1"/>
    </row>
    <row r="3" spans="1:18" ht="24" customHeight="1" x14ac:dyDescent="0.2">
      <c r="A3" s="99" t="s">
        <v>50</v>
      </c>
      <c r="B3" s="91" t="s">
        <v>131</v>
      </c>
      <c r="C3" s="91" t="s">
        <v>19</v>
      </c>
      <c r="D3" s="91" t="s">
        <v>132</v>
      </c>
      <c r="E3" s="91" t="s">
        <v>133</v>
      </c>
      <c r="F3" s="91" t="s">
        <v>134</v>
      </c>
      <c r="G3" s="91" t="s">
        <v>220</v>
      </c>
      <c r="H3" s="91" t="s">
        <v>221</v>
      </c>
      <c r="I3" s="93" t="s">
        <v>137</v>
      </c>
    </row>
    <row r="4" spans="1:18" ht="24" customHeight="1" x14ac:dyDescent="0.2">
      <c r="A4" s="100"/>
      <c r="B4" s="92"/>
      <c r="C4" s="92"/>
      <c r="D4" s="92"/>
      <c r="E4" s="92"/>
      <c r="F4" s="92"/>
      <c r="G4" s="92"/>
      <c r="H4" s="92"/>
      <c r="I4" s="94"/>
    </row>
    <row r="5" spans="1:18" ht="12" customHeight="1" x14ac:dyDescent="0.2">
      <c r="A5" s="1"/>
      <c r="B5" s="88" t="str">
        <f>REPT("-",90)&amp;" Dollars "&amp;REPT("-",94)</f>
        <v>------------------------------------------------------------------------------------------ Dollars ----------------------------------------------------------------------------------------------</v>
      </c>
      <c r="C5" s="88"/>
      <c r="D5" s="88"/>
      <c r="E5" s="88"/>
      <c r="F5" s="88"/>
      <c r="G5" s="88"/>
      <c r="H5" s="88"/>
      <c r="I5" s="88"/>
    </row>
    <row r="6" spans="1:18" ht="12" customHeight="1" x14ac:dyDescent="0.2">
      <c r="A6" s="3" t="s">
        <v>419</v>
      </c>
    </row>
    <row r="7" spans="1:18" ht="12" customHeight="1" x14ac:dyDescent="0.2">
      <c r="A7" s="2" t="str">
        <f>"Oct "&amp;RIGHT(A6,4)-1</f>
        <v>Oct 2024</v>
      </c>
      <c r="B7" s="11">
        <v>2225659937.29</v>
      </c>
      <c r="C7" s="11" t="s">
        <v>418</v>
      </c>
      <c r="D7" s="11">
        <v>705848662.87</v>
      </c>
      <c r="E7" s="11">
        <v>381597159.86000001</v>
      </c>
      <c r="F7" s="11">
        <v>558296.31999999995</v>
      </c>
      <c r="G7" s="11" t="s">
        <v>418</v>
      </c>
      <c r="H7" s="11" t="s">
        <v>418</v>
      </c>
      <c r="I7" s="11">
        <v>3313664056.3400002</v>
      </c>
    </row>
    <row r="8" spans="1:18" ht="12" customHeight="1" x14ac:dyDescent="0.2">
      <c r="A8" s="2" t="str">
        <f>"Nov "&amp;RIGHT(A6,4)-1</f>
        <v>Nov 2024</v>
      </c>
      <c r="B8" s="11">
        <v>1716869217.5799999</v>
      </c>
      <c r="C8" s="11" t="s">
        <v>418</v>
      </c>
      <c r="D8" s="11">
        <v>557663367.46000004</v>
      </c>
      <c r="E8" s="11">
        <v>310467998.69</v>
      </c>
      <c r="F8" s="11">
        <v>72573.600000000006</v>
      </c>
      <c r="G8" s="11" t="s">
        <v>418</v>
      </c>
      <c r="H8" s="11" t="s">
        <v>418</v>
      </c>
      <c r="I8" s="11">
        <v>2585073157.3299999</v>
      </c>
    </row>
    <row r="9" spans="1:18" ht="12" customHeight="1" x14ac:dyDescent="0.2">
      <c r="A9" s="2" t="str">
        <f>"Dec "&amp;RIGHT(A6,4)-1</f>
        <v>Dec 2024</v>
      </c>
      <c r="B9" s="11">
        <v>1548899710.27</v>
      </c>
      <c r="C9" s="11" t="s">
        <v>418</v>
      </c>
      <c r="D9" s="11">
        <v>494658385.35000002</v>
      </c>
      <c r="E9" s="11">
        <v>372875672.64999998</v>
      </c>
      <c r="F9" s="11">
        <v>2860238.68</v>
      </c>
      <c r="G9" s="11">
        <v>52039688</v>
      </c>
      <c r="H9" s="11">
        <v>96818669</v>
      </c>
      <c r="I9" s="11">
        <v>2568152363.9499998</v>
      </c>
    </row>
    <row r="10" spans="1:18" ht="12" customHeight="1" x14ac:dyDescent="0.2">
      <c r="A10" s="2" t="str">
        <f>"Jan "&amp;RIGHT(A6,4)</f>
        <v>Jan 2025</v>
      </c>
      <c r="B10" s="11">
        <v>1796744252.55</v>
      </c>
      <c r="C10" s="11" t="s">
        <v>418</v>
      </c>
      <c r="D10" s="11">
        <v>552622732.38999999</v>
      </c>
      <c r="E10" s="11">
        <v>336617850.97000003</v>
      </c>
      <c r="F10" s="11">
        <v>180232.45</v>
      </c>
      <c r="G10" s="11" t="s">
        <v>418</v>
      </c>
      <c r="H10" s="11" t="s">
        <v>418</v>
      </c>
      <c r="I10" s="11">
        <v>2686165068.3600001</v>
      </c>
    </row>
    <row r="11" spans="1:18" ht="12" customHeight="1" x14ac:dyDescent="0.2">
      <c r="A11" s="2" t="str">
        <f>"Feb "&amp;RIGHT(A6,4)</f>
        <v>Feb 2025</v>
      </c>
      <c r="B11" s="11">
        <v>1817570885.8099999</v>
      </c>
      <c r="C11" s="11" t="s">
        <v>418</v>
      </c>
      <c r="D11" s="11">
        <v>581109937.19000006</v>
      </c>
      <c r="E11" s="11">
        <v>336691382.77999997</v>
      </c>
      <c r="F11" s="11">
        <v>318835.65999999997</v>
      </c>
      <c r="G11" s="11" t="s">
        <v>418</v>
      </c>
      <c r="H11" s="11" t="s">
        <v>418</v>
      </c>
      <c r="I11" s="11">
        <v>2735691041.4400001</v>
      </c>
    </row>
    <row r="12" spans="1:18" ht="12" customHeight="1" x14ac:dyDescent="0.2">
      <c r="A12" s="2" t="str">
        <f>"Mar "&amp;RIGHT(A6,4)</f>
        <v>Mar 2025</v>
      </c>
      <c r="B12" s="11">
        <v>1829663736.0799999</v>
      </c>
      <c r="C12" s="11" t="s">
        <v>418</v>
      </c>
      <c r="D12" s="11">
        <v>604660101.49000001</v>
      </c>
      <c r="E12" s="11">
        <v>441467549.77999997</v>
      </c>
      <c r="F12" s="11">
        <v>2982841.27</v>
      </c>
      <c r="G12" s="11">
        <v>66211517</v>
      </c>
      <c r="H12" s="11">
        <v>52912990</v>
      </c>
      <c r="I12" s="11">
        <v>2997898735.6199999</v>
      </c>
    </row>
    <row r="13" spans="1:18" ht="12" customHeight="1" x14ac:dyDescent="0.2">
      <c r="A13" s="2" t="str">
        <f>"Apr "&amp;RIGHT(A6,4)</f>
        <v>Apr 2025</v>
      </c>
      <c r="B13" s="11">
        <v>1925055901.45</v>
      </c>
      <c r="C13" s="11" t="s">
        <v>418</v>
      </c>
      <c r="D13" s="11">
        <v>647613462.63</v>
      </c>
      <c r="E13" s="11">
        <v>379026481.52999997</v>
      </c>
      <c r="F13" s="11">
        <v>385938.97</v>
      </c>
      <c r="G13" s="11" t="s">
        <v>418</v>
      </c>
      <c r="H13" s="11" t="s">
        <v>418</v>
      </c>
      <c r="I13" s="11">
        <v>2952081784.5799999</v>
      </c>
    </row>
    <row r="14" spans="1:18" ht="12" customHeight="1" x14ac:dyDescent="0.2">
      <c r="A14" s="2" t="str">
        <f>"May "&amp;RIGHT(A6,4)</f>
        <v>May 2025</v>
      </c>
      <c r="B14" s="11">
        <v>1810862480.76</v>
      </c>
      <c r="C14" s="11" t="s">
        <v>418</v>
      </c>
      <c r="D14" s="11">
        <v>629283071.88</v>
      </c>
      <c r="E14" s="11">
        <v>358749110.14999998</v>
      </c>
      <c r="F14" s="11">
        <v>7903209.9800000004</v>
      </c>
      <c r="G14" s="11" t="s">
        <v>418</v>
      </c>
      <c r="H14" s="11" t="s">
        <v>418</v>
      </c>
      <c r="I14" s="11">
        <v>2806797872.77</v>
      </c>
    </row>
    <row r="15" spans="1:18" ht="12" customHeight="1" x14ac:dyDescent="0.2">
      <c r="A15" s="2" t="str">
        <f>"Jun "&amp;RIGHT(A6,4)</f>
        <v>Jun 2025</v>
      </c>
      <c r="B15" s="11">
        <v>426364861.57999998</v>
      </c>
      <c r="C15" s="11" t="s">
        <v>418</v>
      </c>
      <c r="D15" s="11">
        <v>156176372.21000001</v>
      </c>
      <c r="E15" s="11">
        <v>330691134.72000003</v>
      </c>
      <c r="F15" s="11">
        <v>242981626.83000001</v>
      </c>
      <c r="G15" s="11">
        <v>74978362</v>
      </c>
      <c r="H15" s="11">
        <v>50042497</v>
      </c>
      <c r="I15" s="11">
        <v>1281234854.3399999</v>
      </c>
    </row>
    <row r="16" spans="1:18" ht="12" customHeight="1" x14ac:dyDescent="0.2">
      <c r="A16" s="2" t="str">
        <f>"Jul "&amp;RIGHT(A6,4)</f>
        <v>Jul 2025</v>
      </c>
      <c r="B16" s="11">
        <v>265291795.92500001</v>
      </c>
      <c r="C16" s="11" t="s">
        <v>418</v>
      </c>
      <c r="D16" s="11">
        <v>39632432.18</v>
      </c>
      <c r="E16" s="11">
        <v>246851281.69999999</v>
      </c>
      <c r="F16" s="11">
        <v>319818409.25</v>
      </c>
      <c r="G16" s="11" t="s">
        <v>418</v>
      </c>
      <c r="H16" s="11" t="s">
        <v>418</v>
      </c>
      <c r="I16" s="11">
        <v>871593919.05499995</v>
      </c>
    </row>
    <row r="17" spans="1:9" ht="12" customHeight="1" x14ac:dyDescent="0.2">
      <c r="A17" s="2" t="str">
        <f>"Aug "&amp;RIGHT(A6,4)</f>
        <v>Aug 2025</v>
      </c>
      <c r="B17" s="11">
        <v>1246572092.5699999</v>
      </c>
      <c r="C17" s="11" t="s">
        <v>418</v>
      </c>
      <c r="D17" s="11">
        <v>358547704.95999998</v>
      </c>
      <c r="E17" s="11">
        <v>284325319.81999999</v>
      </c>
      <c r="F17" s="11">
        <v>85462606.900000006</v>
      </c>
      <c r="G17" s="11" t="s">
        <v>418</v>
      </c>
      <c r="H17" s="11" t="s">
        <v>418</v>
      </c>
      <c r="I17" s="11">
        <v>1974907724.25</v>
      </c>
    </row>
    <row r="18" spans="1:9" ht="12" customHeight="1" x14ac:dyDescent="0.2">
      <c r="A18" s="2" t="str">
        <f>"Sep "&amp;RIGHT(A6,4)</f>
        <v>Sep 2025</v>
      </c>
      <c r="B18" s="11">
        <v>2248772992.9450002</v>
      </c>
      <c r="C18" s="11" t="s">
        <v>418</v>
      </c>
      <c r="D18" s="11">
        <v>728375692.79999995</v>
      </c>
      <c r="E18" s="11">
        <v>449682406.69</v>
      </c>
      <c r="F18" s="11">
        <v>66426624.909999996</v>
      </c>
      <c r="G18" s="11">
        <v>165836449</v>
      </c>
      <c r="H18" s="11">
        <v>27382670</v>
      </c>
      <c r="I18" s="11">
        <v>3686476836.3449998</v>
      </c>
    </row>
    <row r="19" spans="1:9" ht="12" customHeight="1" x14ac:dyDescent="0.2">
      <c r="A19" s="12" t="s">
        <v>55</v>
      </c>
      <c r="B19" s="13">
        <v>18858327864.810001</v>
      </c>
      <c r="C19" s="13" t="s">
        <v>418</v>
      </c>
      <c r="D19" s="13">
        <v>6056191923.4099998</v>
      </c>
      <c r="E19" s="13">
        <v>4229043349.3400002</v>
      </c>
      <c r="F19" s="13">
        <v>729951434.82000005</v>
      </c>
      <c r="G19" s="13">
        <v>359066016</v>
      </c>
      <c r="H19" s="13">
        <v>227156826</v>
      </c>
      <c r="I19" s="13">
        <v>30459737414.380001</v>
      </c>
    </row>
    <row r="20" spans="1:9" ht="12" customHeight="1" x14ac:dyDescent="0.2">
      <c r="A20" s="14" t="s">
        <v>420</v>
      </c>
      <c r="B20" s="15">
        <v>2225659937.29</v>
      </c>
      <c r="C20" s="15" t="s">
        <v>418</v>
      </c>
      <c r="D20" s="15">
        <v>705848662.87</v>
      </c>
      <c r="E20" s="15">
        <v>381597159.86000001</v>
      </c>
      <c r="F20" s="15">
        <v>558296.31999999995</v>
      </c>
      <c r="G20" s="15" t="s">
        <v>418</v>
      </c>
      <c r="H20" s="15" t="s">
        <v>418</v>
      </c>
      <c r="I20" s="15">
        <v>3313664056.3400002</v>
      </c>
    </row>
    <row r="21" spans="1:9" ht="12" customHeight="1" x14ac:dyDescent="0.2">
      <c r="A21" s="3" t="str">
        <f>"FY "&amp;RIGHT(A6,4)+1</f>
        <v>FY 2026</v>
      </c>
    </row>
    <row r="22" spans="1:9" ht="12" customHeight="1" x14ac:dyDescent="0.2">
      <c r="A22" s="2" t="str">
        <f>"Oct "&amp;RIGHT(A6,4)</f>
        <v>Oct 2025</v>
      </c>
      <c r="B22" s="11">
        <v>2351999259.6500001</v>
      </c>
      <c r="C22" s="11" t="s">
        <v>418</v>
      </c>
      <c r="D22" s="11">
        <v>735788370.25</v>
      </c>
      <c r="E22" s="11">
        <v>391099866.31</v>
      </c>
      <c r="F22" s="11">
        <v>434454.3</v>
      </c>
      <c r="G22" s="11" t="s">
        <v>418</v>
      </c>
      <c r="H22" s="11" t="s">
        <v>418</v>
      </c>
      <c r="I22" s="11">
        <v>3479321950.5100002</v>
      </c>
    </row>
    <row r="23" spans="1:9" ht="12" customHeight="1" x14ac:dyDescent="0.2">
      <c r="A23" s="2" t="str">
        <f>"Nov "&amp;RIGHT(A6,4)</f>
        <v>Nov 2025</v>
      </c>
      <c r="B23" s="11" t="s">
        <v>418</v>
      </c>
      <c r="C23" s="11" t="s">
        <v>418</v>
      </c>
      <c r="D23" s="11" t="s">
        <v>418</v>
      </c>
      <c r="E23" s="11" t="s">
        <v>418</v>
      </c>
      <c r="F23" s="11" t="s">
        <v>418</v>
      </c>
      <c r="G23" s="11" t="s">
        <v>418</v>
      </c>
      <c r="H23" s="11" t="s">
        <v>418</v>
      </c>
      <c r="I23" s="11" t="s">
        <v>418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2351999259.6500001</v>
      </c>
      <c r="C34" s="13" t="s">
        <v>418</v>
      </c>
      <c r="D34" s="13">
        <v>735788370.25</v>
      </c>
      <c r="E34" s="13">
        <v>391099866.31</v>
      </c>
      <c r="F34" s="13">
        <v>434454.3</v>
      </c>
      <c r="G34" s="13" t="s">
        <v>418</v>
      </c>
      <c r="H34" s="13" t="s">
        <v>418</v>
      </c>
      <c r="I34" s="13">
        <v>3479321950.5100002</v>
      </c>
    </row>
    <row r="35" spans="1:9" ht="12" customHeight="1" x14ac:dyDescent="0.2">
      <c r="A35" s="14" t="str">
        <f>"Total "&amp;MID(A20,7,LEN(A20)-13)&amp;" Months"</f>
        <v>Total 1 Months</v>
      </c>
      <c r="B35" s="15">
        <v>2351999259.6500001</v>
      </c>
      <c r="C35" s="15" t="s">
        <v>418</v>
      </c>
      <c r="D35" s="15">
        <v>735788370.25</v>
      </c>
      <c r="E35" s="15">
        <v>391099866.31</v>
      </c>
      <c r="F35" s="15">
        <v>434454.3</v>
      </c>
      <c r="G35" s="15" t="s">
        <v>418</v>
      </c>
      <c r="H35" s="15" t="s">
        <v>418</v>
      </c>
      <c r="I35" s="15">
        <v>3479321950.5100002</v>
      </c>
    </row>
    <row r="36" spans="1:9" ht="12" customHeight="1" x14ac:dyDescent="0.2">
      <c r="A36" s="88"/>
      <c r="B36" s="88"/>
      <c r="C36" s="88"/>
      <c r="D36" s="88"/>
      <c r="E36" s="88"/>
      <c r="F36" s="88"/>
      <c r="G36" s="88"/>
      <c r="H36" s="88"/>
    </row>
    <row r="37" spans="1:9" ht="333" customHeight="1" x14ac:dyDescent="0.2">
      <c r="A37" s="90" t="s">
        <v>437</v>
      </c>
      <c r="B37" s="90"/>
      <c r="C37" s="90"/>
      <c r="D37" s="90"/>
      <c r="E37" s="90"/>
      <c r="F37" s="90"/>
      <c r="G37" s="90"/>
      <c r="H37" s="90"/>
      <c r="I37" s="140"/>
    </row>
  </sheetData>
  <mergeCells count="15">
    <mergeCell ref="J1:R1"/>
    <mergeCell ref="B5:I5"/>
    <mergeCell ref="A36:H36"/>
    <mergeCell ref="A37:I37"/>
    <mergeCell ref="A1:H1"/>
    <mergeCell ref="A2:H2"/>
    <mergeCell ref="A3:A4"/>
    <mergeCell ref="B3:B4"/>
    <mergeCell ref="C3:C4"/>
    <mergeCell ref="D3:D4"/>
    <mergeCell ref="E3:E4"/>
    <mergeCell ref="F3:F4"/>
    <mergeCell ref="G3:G4"/>
    <mergeCell ref="H3:H4"/>
    <mergeCell ref="I3:I4"/>
  </mergeCells>
  <phoneticPr fontId="0" type="noConversion"/>
  <pageMargins left="0.75" right="0.5" top="0.75" bottom="0.5" header="0.5" footer="0.25"/>
  <pageSetup scale="8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95" t="s">
        <v>442</v>
      </c>
      <c r="B1" s="95"/>
      <c r="C1" s="95"/>
      <c r="D1" s="95"/>
      <c r="E1" s="95"/>
      <c r="F1" s="95"/>
      <c r="G1" s="95"/>
      <c r="H1" s="95"/>
      <c r="I1" s="95"/>
      <c r="J1" s="95"/>
      <c r="K1" s="142">
        <v>46045</v>
      </c>
    </row>
    <row r="2" spans="1:11" ht="12" customHeight="1" x14ac:dyDescent="0.2">
      <c r="A2" s="97" t="s">
        <v>138</v>
      </c>
      <c r="B2" s="97"/>
      <c r="C2" s="97"/>
      <c r="D2" s="97"/>
      <c r="E2" s="97"/>
      <c r="F2" s="97"/>
      <c r="G2" s="97"/>
      <c r="H2" s="97"/>
      <c r="I2" s="97"/>
      <c r="J2" s="97"/>
      <c r="K2" s="1"/>
    </row>
    <row r="3" spans="1:11" ht="24" customHeight="1" x14ac:dyDescent="0.2">
      <c r="A3" s="99" t="s">
        <v>50</v>
      </c>
      <c r="B3" s="94" t="s">
        <v>139</v>
      </c>
      <c r="C3" s="94"/>
      <c r="D3" s="92"/>
      <c r="E3" s="94" t="s">
        <v>73</v>
      </c>
      <c r="F3" s="94"/>
      <c r="G3" s="92"/>
      <c r="H3" s="94" t="s">
        <v>140</v>
      </c>
      <c r="I3" s="94"/>
      <c r="J3" s="92"/>
      <c r="K3" s="93" t="s">
        <v>141</v>
      </c>
    </row>
    <row r="4" spans="1:11" ht="24" customHeight="1" x14ac:dyDescent="0.2">
      <c r="A4" s="100"/>
      <c r="B4" s="10" t="s">
        <v>77</v>
      </c>
      <c r="C4" s="10" t="s">
        <v>79</v>
      </c>
      <c r="D4" s="10" t="s">
        <v>55</v>
      </c>
      <c r="E4" s="10" t="s">
        <v>77</v>
      </c>
      <c r="F4" s="10" t="s">
        <v>79</v>
      </c>
      <c r="G4" s="10" t="s">
        <v>55</v>
      </c>
      <c r="H4" s="10" t="s">
        <v>77</v>
      </c>
      <c r="I4" s="10" t="s">
        <v>79</v>
      </c>
      <c r="J4" s="10" t="s">
        <v>55</v>
      </c>
      <c r="K4" s="94"/>
    </row>
    <row r="5" spans="1:11" ht="12" customHeight="1" x14ac:dyDescent="0.2">
      <c r="A5" s="1"/>
      <c r="B5" s="88" t="str">
        <f>REPT("-",113)&amp;" Number "&amp;REPT("-",119)</f>
        <v>----------------------------------------------------------------------------------------------------------------- Number -----------------------------------------------------------------------------------------------------------------------</v>
      </c>
      <c r="C5" s="88"/>
      <c r="D5" s="88"/>
      <c r="E5" s="88"/>
      <c r="F5" s="88"/>
      <c r="G5" s="88"/>
      <c r="H5" s="88"/>
      <c r="I5" s="88"/>
      <c r="J5" s="88"/>
      <c r="K5" s="88"/>
    </row>
    <row r="6" spans="1:11" ht="12" customHeight="1" x14ac:dyDescent="0.2">
      <c r="A6" s="3" t="s">
        <v>419</v>
      </c>
    </row>
    <row r="7" spans="1:11" ht="12" customHeight="1" x14ac:dyDescent="0.2">
      <c r="A7" s="2" t="str">
        <f>"Oct "&amp;RIGHT(A6,4)-1</f>
        <v>Oct 2024</v>
      </c>
      <c r="B7" s="11">
        <v>204536</v>
      </c>
      <c r="C7" s="11">
        <v>1416051</v>
      </c>
      <c r="D7" s="11">
        <v>1620587</v>
      </c>
      <c r="E7" s="11">
        <v>7888</v>
      </c>
      <c r="F7" s="11">
        <v>114628</v>
      </c>
      <c r="G7" s="11">
        <v>122516</v>
      </c>
      <c r="H7" s="11">
        <v>0</v>
      </c>
      <c r="I7" s="11">
        <v>27334</v>
      </c>
      <c r="J7" s="11">
        <v>27334</v>
      </c>
      <c r="K7" s="11">
        <v>1770437</v>
      </c>
    </row>
    <row r="8" spans="1:11" ht="12" customHeight="1" x14ac:dyDescent="0.2">
      <c r="A8" s="2" t="str">
        <f>"Nov "&amp;RIGHT(A6,4)-1</f>
        <v>Nov 2024</v>
      </c>
      <c r="B8" s="11">
        <v>168248</v>
      </c>
      <c r="C8" s="11">
        <v>1111659</v>
      </c>
      <c r="D8" s="11">
        <v>1279907</v>
      </c>
      <c r="E8" s="11">
        <v>5652</v>
      </c>
      <c r="F8" s="11">
        <v>94493</v>
      </c>
      <c r="G8" s="11">
        <v>100145</v>
      </c>
      <c r="H8" s="11">
        <v>0</v>
      </c>
      <c r="I8" s="11">
        <v>17679</v>
      </c>
      <c r="J8" s="11">
        <v>17679</v>
      </c>
      <c r="K8" s="11">
        <v>1397731</v>
      </c>
    </row>
    <row r="9" spans="1:11" ht="12" customHeight="1" x14ac:dyDescent="0.2">
      <c r="A9" s="2" t="str">
        <f>"Dec "&amp;RIGHT(A6,4)-1</f>
        <v>Dec 2024</v>
      </c>
      <c r="B9" s="11">
        <v>150622</v>
      </c>
      <c r="C9" s="11">
        <v>985768</v>
      </c>
      <c r="D9" s="11">
        <v>1136390</v>
      </c>
      <c r="E9" s="11">
        <v>3392</v>
      </c>
      <c r="F9" s="11">
        <v>84770</v>
      </c>
      <c r="G9" s="11">
        <v>88162</v>
      </c>
      <c r="H9" s="11">
        <v>1557</v>
      </c>
      <c r="I9" s="11">
        <v>8527</v>
      </c>
      <c r="J9" s="11">
        <v>10084</v>
      </c>
      <c r="K9" s="11">
        <v>1234636</v>
      </c>
    </row>
    <row r="10" spans="1:11" ht="12" customHeight="1" x14ac:dyDescent="0.2">
      <c r="A10" s="2" t="str">
        <f>"Jan "&amp;RIGHT(A6,4)</f>
        <v>Jan 2025</v>
      </c>
      <c r="B10" s="11">
        <v>182167</v>
      </c>
      <c r="C10" s="11">
        <v>1207585</v>
      </c>
      <c r="D10" s="11">
        <v>1389752</v>
      </c>
      <c r="E10" s="11">
        <v>7688</v>
      </c>
      <c r="F10" s="11">
        <v>103430</v>
      </c>
      <c r="G10" s="11">
        <v>111118</v>
      </c>
      <c r="H10" s="11">
        <v>1390</v>
      </c>
      <c r="I10" s="11">
        <v>20416</v>
      </c>
      <c r="J10" s="11">
        <v>21806</v>
      </c>
      <c r="K10" s="11">
        <v>1522676</v>
      </c>
    </row>
    <row r="11" spans="1:11" ht="12" customHeight="1" x14ac:dyDescent="0.2">
      <c r="A11" s="2" t="str">
        <f>"Feb "&amp;RIGHT(A6,4)</f>
        <v>Feb 2025</v>
      </c>
      <c r="B11" s="11">
        <v>174096</v>
      </c>
      <c r="C11" s="11">
        <v>1141865</v>
      </c>
      <c r="D11" s="11">
        <v>1315961</v>
      </c>
      <c r="E11" s="11">
        <v>7011</v>
      </c>
      <c r="F11" s="11">
        <v>92302</v>
      </c>
      <c r="G11" s="11">
        <v>99313</v>
      </c>
      <c r="H11" s="11">
        <v>0</v>
      </c>
      <c r="I11" s="11">
        <v>20523</v>
      </c>
      <c r="J11" s="11">
        <v>20523</v>
      </c>
      <c r="K11" s="11">
        <v>1435797</v>
      </c>
    </row>
    <row r="12" spans="1:11" ht="12" customHeight="1" x14ac:dyDescent="0.2">
      <c r="A12" s="2" t="str">
        <f>"Mar "&amp;RIGHT(A6,4)</f>
        <v>Mar 2025</v>
      </c>
      <c r="B12" s="11">
        <v>161828</v>
      </c>
      <c r="C12" s="11">
        <v>1139807</v>
      </c>
      <c r="D12" s="11">
        <v>1301635</v>
      </c>
      <c r="E12" s="11">
        <v>7048</v>
      </c>
      <c r="F12" s="11">
        <v>84406</v>
      </c>
      <c r="G12" s="11">
        <v>91454</v>
      </c>
      <c r="H12" s="11">
        <v>766</v>
      </c>
      <c r="I12" s="11">
        <v>17916</v>
      </c>
      <c r="J12" s="11">
        <v>18682</v>
      </c>
      <c r="K12" s="11">
        <v>1411771</v>
      </c>
    </row>
    <row r="13" spans="1:11" ht="12" customHeight="1" x14ac:dyDescent="0.2">
      <c r="A13" s="2" t="str">
        <f>"Apr "&amp;RIGHT(A6,4)</f>
        <v>Apr 2025</v>
      </c>
      <c r="B13" s="11">
        <v>197491</v>
      </c>
      <c r="C13" s="11">
        <v>1220430</v>
      </c>
      <c r="D13" s="11">
        <v>1417921</v>
      </c>
      <c r="E13" s="11">
        <v>8596</v>
      </c>
      <c r="F13" s="11">
        <v>83830</v>
      </c>
      <c r="G13" s="11">
        <v>92426</v>
      </c>
      <c r="H13" s="11">
        <v>441</v>
      </c>
      <c r="I13" s="11">
        <v>18603</v>
      </c>
      <c r="J13" s="11">
        <v>19044</v>
      </c>
      <c r="K13" s="11">
        <v>1529391</v>
      </c>
    </row>
    <row r="14" spans="1:11" ht="12" customHeight="1" x14ac:dyDescent="0.2">
      <c r="A14" s="2" t="str">
        <f>"May "&amp;RIGHT(A6,4)</f>
        <v>May 2025</v>
      </c>
      <c r="B14" s="11">
        <v>179428</v>
      </c>
      <c r="C14" s="11">
        <v>1164573</v>
      </c>
      <c r="D14" s="11">
        <v>1344001</v>
      </c>
      <c r="E14" s="11">
        <v>17794</v>
      </c>
      <c r="F14" s="11">
        <v>84366</v>
      </c>
      <c r="G14" s="11">
        <v>102160</v>
      </c>
      <c r="H14" s="11">
        <v>40856</v>
      </c>
      <c r="I14" s="11">
        <v>21166</v>
      </c>
      <c r="J14" s="11">
        <v>62022</v>
      </c>
      <c r="K14" s="11">
        <v>1508183</v>
      </c>
    </row>
    <row r="15" spans="1:11" ht="12" customHeight="1" x14ac:dyDescent="0.2">
      <c r="A15" s="2" t="str">
        <f>"Jun "&amp;RIGHT(A6,4)</f>
        <v>Jun 2025</v>
      </c>
      <c r="B15" s="11">
        <v>27313</v>
      </c>
      <c r="C15" s="11">
        <v>182227</v>
      </c>
      <c r="D15" s="11">
        <v>209540</v>
      </c>
      <c r="E15" s="11">
        <v>6044</v>
      </c>
      <c r="F15" s="11">
        <v>73718</v>
      </c>
      <c r="G15" s="11">
        <v>79762</v>
      </c>
      <c r="H15" s="11">
        <v>3981</v>
      </c>
      <c r="I15" s="11">
        <v>336891</v>
      </c>
      <c r="J15" s="11">
        <v>340872</v>
      </c>
      <c r="K15" s="11">
        <v>630174</v>
      </c>
    </row>
    <row r="16" spans="1:11" ht="12" customHeight="1" x14ac:dyDescent="0.2">
      <c r="A16" s="2" t="str">
        <f>"Jul "&amp;RIGHT(A6,4)</f>
        <v>Jul 2025</v>
      </c>
      <c r="B16" s="11">
        <v>3696</v>
      </c>
      <c r="C16" s="11">
        <v>76932</v>
      </c>
      <c r="D16" s="11">
        <v>80628</v>
      </c>
      <c r="E16" s="11">
        <v>5693</v>
      </c>
      <c r="F16" s="11">
        <v>81214</v>
      </c>
      <c r="G16" s="11">
        <v>86907</v>
      </c>
      <c r="H16" s="11">
        <v>73660</v>
      </c>
      <c r="I16" s="11">
        <v>607935</v>
      </c>
      <c r="J16" s="11">
        <v>681595</v>
      </c>
      <c r="K16" s="11">
        <v>849130</v>
      </c>
    </row>
    <row r="17" spans="1:11" ht="12" customHeight="1" x14ac:dyDescent="0.2">
      <c r="A17" s="2" t="str">
        <f>"Aug "&amp;RIGHT(A6,4)</f>
        <v>Aug 2025</v>
      </c>
      <c r="B17" s="11">
        <v>67666</v>
      </c>
      <c r="C17" s="11">
        <v>379202</v>
      </c>
      <c r="D17" s="11">
        <v>446868</v>
      </c>
      <c r="E17" s="11">
        <v>6061</v>
      </c>
      <c r="F17" s="11">
        <v>52090</v>
      </c>
      <c r="G17" s="11">
        <v>58151</v>
      </c>
      <c r="H17" s="11">
        <v>26842</v>
      </c>
      <c r="I17" s="11">
        <v>204081</v>
      </c>
      <c r="J17" s="11">
        <v>230923</v>
      </c>
      <c r="K17" s="11">
        <v>735942</v>
      </c>
    </row>
    <row r="18" spans="1:11" ht="12" customHeight="1" x14ac:dyDescent="0.2">
      <c r="A18" s="2" t="str">
        <f>"Sep "&amp;RIGHT(A6,4)</f>
        <v>Sep 2025</v>
      </c>
      <c r="B18" s="11">
        <v>156530</v>
      </c>
      <c r="C18" s="11">
        <v>1280888</v>
      </c>
      <c r="D18" s="11">
        <v>1437418</v>
      </c>
      <c r="E18" s="11">
        <v>6685</v>
      </c>
      <c r="F18" s="11">
        <v>113183</v>
      </c>
      <c r="G18" s="11">
        <v>119868</v>
      </c>
      <c r="H18" s="11">
        <v>250</v>
      </c>
      <c r="I18" s="11">
        <v>21420</v>
      </c>
      <c r="J18" s="11">
        <v>21670</v>
      </c>
      <c r="K18" s="11">
        <v>1578956</v>
      </c>
    </row>
    <row r="19" spans="1:11" ht="12" customHeight="1" x14ac:dyDescent="0.2">
      <c r="A19" s="12" t="s">
        <v>55</v>
      </c>
      <c r="B19" s="13">
        <v>1673621</v>
      </c>
      <c r="C19" s="13">
        <v>11306987</v>
      </c>
      <c r="D19" s="13">
        <v>12980608</v>
      </c>
      <c r="E19" s="13">
        <v>89552</v>
      </c>
      <c r="F19" s="13">
        <v>1062430</v>
      </c>
      <c r="G19" s="13">
        <v>1151982</v>
      </c>
      <c r="H19" s="13">
        <v>149743</v>
      </c>
      <c r="I19" s="13">
        <v>1322491</v>
      </c>
      <c r="J19" s="13">
        <v>1472234</v>
      </c>
      <c r="K19" s="13">
        <v>15604824</v>
      </c>
    </row>
    <row r="20" spans="1:11" ht="12" customHeight="1" x14ac:dyDescent="0.2">
      <c r="A20" s="14" t="s">
        <v>420</v>
      </c>
      <c r="B20" s="15">
        <v>204536</v>
      </c>
      <c r="C20" s="15">
        <v>1416051</v>
      </c>
      <c r="D20" s="15">
        <v>1620587</v>
      </c>
      <c r="E20" s="15">
        <v>7888</v>
      </c>
      <c r="F20" s="15">
        <v>114628</v>
      </c>
      <c r="G20" s="15">
        <v>122516</v>
      </c>
      <c r="H20" s="15">
        <v>0</v>
      </c>
      <c r="I20" s="15">
        <v>27334</v>
      </c>
      <c r="J20" s="15">
        <v>27334</v>
      </c>
      <c r="K20" s="15">
        <v>1770437</v>
      </c>
    </row>
    <row r="21" spans="1:11" ht="12" customHeight="1" x14ac:dyDescent="0.2">
      <c r="A21" s="3" t="str">
        <f>"FY "&amp;RIGHT(A6,4)+1</f>
        <v>FY 2026</v>
      </c>
    </row>
    <row r="22" spans="1:11" ht="12" customHeight="1" x14ac:dyDescent="0.2">
      <c r="A22" s="2" t="str">
        <f>"Oct "&amp;RIGHT(A6,4)</f>
        <v>Oct 2025</v>
      </c>
      <c r="B22" s="11">
        <v>181941</v>
      </c>
      <c r="C22" s="11">
        <v>1350860</v>
      </c>
      <c r="D22" s="11">
        <v>1532801</v>
      </c>
      <c r="E22" s="11">
        <v>7119</v>
      </c>
      <c r="F22" s="11">
        <v>153323</v>
      </c>
      <c r="G22" s="11">
        <v>160442</v>
      </c>
      <c r="H22" s="11">
        <v>0</v>
      </c>
      <c r="I22" s="11">
        <v>41703</v>
      </c>
      <c r="J22" s="11">
        <v>41703</v>
      </c>
      <c r="K22" s="11">
        <v>1734946</v>
      </c>
    </row>
    <row r="23" spans="1:11"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c r="K23" s="11" t="s">
        <v>418</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row>
    <row r="33" spans="1:11"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row>
    <row r="34" spans="1:11" ht="12" customHeight="1" x14ac:dyDescent="0.2">
      <c r="A34" s="12" t="s">
        <v>55</v>
      </c>
      <c r="B34" s="13">
        <v>181941</v>
      </c>
      <c r="C34" s="13">
        <v>1350860</v>
      </c>
      <c r="D34" s="13">
        <v>1532801</v>
      </c>
      <c r="E34" s="13">
        <v>7119</v>
      </c>
      <c r="F34" s="13">
        <v>153323</v>
      </c>
      <c r="G34" s="13">
        <v>160442</v>
      </c>
      <c r="H34" s="13">
        <v>0</v>
      </c>
      <c r="I34" s="13">
        <v>41703</v>
      </c>
      <c r="J34" s="13">
        <v>41703</v>
      </c>
      <c r="K34" s="13">
        <v>1734946</v>
      </c>
    </row>
    <row r="35" spans="1:11" ht="12" customHeight="1" x14ac:dyDescent="0.2">
      <c r="A35" s="14" t="str">
        <f>"Total "&amp;MID(A20,7,LEN(A20)-13)&amp;" Months"</f>
        <v>Total 1 Months</v>
      </c>
      <c r="B35" s="15">
        <v>181941</v>
      </c>
      <c r="C35" s="15">
        <v>1350860</v>
      </c>
      <c r="D35" s="15">
        <v>1532801</v>
      </c>
      <c r="E35" s="15">
        <v>7119</v>
      </c>
      <c r="F35" s="15">
        <v>153323</v>
      </c>
      <c r="G35" s="15">
        <v>160442</v>
      </c>
      <c r="H35" s="15">
        <v>0</v>
      </c>
      <c r="I35" s="15">
        <v>41703</v>
      </c>
      <c r="J35" s="15">
        <v>41703</v>
      </c>
      <c r="K35" s="15">
        <v>1734946</v>
      </c>
    </row>
    <row r="36" spans="1:11" ht="12" customHeight="1" x14ac:dyDescent="0.2">
      <c r="A36" s="88"/>
      <c r="B36" s="88"/>
      <c r="C36" s="88"/>
      <c r="D36" s="88"/>
      <c r="E36" s="88"/>
      <c r="F36" s="88"/>
      <c r="G36" s="88"/>
      <c r="H36" s="88"/>
    </row>
    <row r="37" spans="1:11" ht="69.95" customHeight="1" x14ac:dyDescent="0.2"/>
  </sheetData>
  <mergeCells count="9">
    <mergeCell ref="K3:K4"/>
    <mergeCell ref="B5:K5"/>
    <mergeCell ref="A36:H36"/>
    <mergeCell ref="A1:J1"/>
    <mergeCell ref="A2:J2"/>
    <mergeCell ref="A3:A4"/>
    <mergeCell ref="B3:D3"/>
    <mergeCell ref="E3:G3"/>
    <mergeCell ref="H3:J3"/>
  </mergeCells>
  <phoneticPr fontId="0" type="noConversion"/>
  <pageMargins left="0.75" right="0.5" top="0.75" bottom="0.5" header="0.5" footer="0.25"/>
  <pageSetup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I37"/>
  <sheetViews>
    <sheetView showGridLines="0" workbookViewId="0">
      <selection sqref="A1:H1"/>
    </sheetView>
  </sheetViews>
  <sheetFormatPr defaultRowHeight="12.75" x14ac:dyDescent="0.2"/>
  <cols>
    <col min="1" max="9" width="11.42578125" customWidth="1"/>
  </cols>
  <sheetData>
    <row r="1" spans="1:9" ht="12" customHeight="1" x14ac:dyDescent="0.2">
      <c r="A1" s="95" t="s">
        <v>442</v>
      </c>
      <c r="B1" s="95"/>
      <c r="C1" s="95"/>
      <c r="D1" s="95"/>
      <c r="E1" s="95"/>
      <c r="F1" s="95"/>
      <c r="G1" s="95"/>
      <c r="H1" s="95"/>
      <c r="I1" s="142">
        <v>46045</v>
      </c>
    </row>
    <row r="2" spans="1:9" ht="12" customHeight="1" x14ac:dyDescent="0.2">
      <c r="A2" s="97" t="s">
        <v>142</v>
      </c>
      <c r="B2" s="97"/>
      <c r="C2" s="97"/>
      <c r="D2" s="97"/>
      <c r="E2" s="97"/>
      <c r="F2" s="97"/>
      <c r="G2" s="97"/>
      <c r="H2" s="97"/>
      <c r="I2" s="1"/>
    </row>
    <row r="3" spans="1:9" ht="24" customHeight="1" x14ac:dyDescent="0.2">
      <c r="A3" s="99" t="s">
        <v>50</v>
      </c>
      <c r="B3" s="94" t="s">
        <v>143</v>
      </c>
      <c r="C3" s="94"/>
      <c r="D3" s="92"/>
      <c r="E3" s="94" t="s">
        <v>144</v>
      </c>
      <c r="F3" s="94"/>
      <c r="G3" s="92"/>
      <c r="H3" s="94" t="s">
        <v>145</v>
      </c>
      <c r="I3" s="94"/>
    </row>
    <row r="4" spans="1:9" ht="24" customHeight="1" x14ac:dyDescent="0.2">
      <c r="A4" s="100"/>
      <c r="B4" s="10" t="s">
        <v>77</v>
      </c>
      <c r="C4" s="10" t="s">
        <v>79</v>
      </c>
      <c r="D4" s="10" t="s">
        <v>55</v>
      </c>
      <c r="E4" s="10" t="s">
        <v>222</v>
      </c>
      <c r="F4" s="10" t="s">
        <v>79</v>
      </c>
      <c r="G4" s="10" t="s">
        <v>223</v>
      </c>
      <c r="H4" s="10" t="s">
        <v>224</v>
      </c>
      <c r="I4" s="9" t="s">
        <v>79</v>
      </c>
    </row>
    <row r="5" spans="1:9" ht="12" customHeight="1" x14ac:dyDescent="0.2">
      <c r="A5" s="1"/>
      <c r="B5" s="88" t="str">
        <f>REPT("-",29)&amp;" Number "&amp;REPT("-",28)&amp;"   "&amp;REPT("-",30)&amp;" Dollars "&amp;REPT("-",28)&amp;"   "&amp;REPT("-",19)&amp;" Cents "&amp;REPT("-",21)</f>
        <v>----------------------------- Number ----------------------------   ------------------------------ Dollars ----------------------------   ------------------- Cents ---------------------</v>
      </c>
      <c r="C5" s="88"/>
      <c r="D5" s="88"/>
      <c r="E5" s="88"/>
      <c r="F5" s="88"/>
      <c r="G5" s="88"/>
      <c r="H5" s="88"/>
      <c r="I5" s="88"/>
    </row>
    <row r="6" spans="1:9" ht="12" customHeight="1" x14ac:dyDescent="0.2">
      <c r="A6" s="3" t="s">
        <v>419</v>
      </c>
    </row>
    <row r="7" spans="1:9" ht="12" customHeight="1" x14ac:dyDescent="0.2">
      <c r="A7" s="2" t="str">
        <f>"Oct "&amp;RIGHT(A6,4)-1</f>
        <v>Oct 2024</v>
      </c>
      <c r="B7" s="11">
        <v>212424</v>
      </c>
      <c r="C7" s="11">
        <v>1558013</v>
      </c>
      <c r="D7" s="11">
        <v>1770437</v>
      </c>
      <c r="E7" s="11">
        <v>59478.720000000001</v>
      </c>
      <c r="F7" s="11">
        <v>420663.51</v>
      </c>
      <c r="G7" s="11">
        <v>480142.23</v>
      </c>
      <c r="H7" s="16">
        <v>28</v>
      </c>
      <c r="I7" s="16">
        <v>27</v>
      </c>
    </row>
    <row r="8" spans="1:9" ht="12" customHeight="1" x14ac:dyDescent="0.2">
      <c r="A8" s="2" t="str">
        <f>"Nov "&amp;RIGHT(A6,4)-1</f>
        <v>Nov 2024</v>
      </c>
      <c r="B8" s="11">
        <v>173900</v>
      </c>
      <c r="C8" s="11">
        <v>1223831</v>
      </c>
      <c r="D8" s="11">
        <v>1397731</v>
      </c>
      <c r="E8" s="11">
        <v>48692</v>
      </c>
      <c r="F8" s="11">
        <v>330434.37</v>
      </c>
      <c r="G8" s="11">
        <v>379126.37</v>
      </c>
      <c r="H8" s="16">
        <v>28</v>
      </c>
      <c r="I8" s="16">
        <v>27</v>
      </c>
    </row>
    <row r="9" spans="1:9" ht="12" customHeight="1" x14ac:dyDescent="0.2">
      <c r="A9" s="2" t="str">
        <f>"Dec "&amp;RIGHT(A6,4)-1</f>
        <v>Dec 2024</v>
      </c>
      <c r="B9" s="11">
        <v>155571</v>
      </c>
      <c r="C9" s="11">
        <v>1079065</v>
      </c>
      <c r="D9" s="11">
        <v>1234636</v>
      </c>
      <c r="E9" s="11">
        <v>43559.88</v>
      </c>
      <c r="F9" s="11">
        <v>291347.55</v>
      </c>
      <c r="G9" s="11">
        <v>334907.43</v>
      </c>
      <c r="H9" s="16">
        <v>28</v>
      </c>
      <c r="I9" s="16">
        <v>27</v>
      </c>
    </row>
    <row r="10" spans="1:9" ht="12" customHeight="1" x14ac:dyDescent="0.2">
      <c r="A10" s="2" t="str">
        <f>"Jan "&amp;RIGHT(A6,4)</f>
        <v>Jan 2025</v>
      </c>
      <c r="B10" s="11">
        <v>191245</v>
      </c>
      <c r="C10" s="11">
        <v>1331431</v>
      </c>
      <c r="D10" s="11">
        <v>1522676</v>
      </c>
      <c r="E10" s="11">
        <v>53548.6</v>
      </c>
      <c r="F10" s="11">
        <v>359486.37</v>
      </c>
      <c r="G10" s="11">
        <v>413034.97</v>
      </c>
      <c r="H10" s="16">
        <v>28</v>
      </c>
      <c r="I10" s="16">
        <v>27</v>
      </c>
    </row>
    <row r="11" spans="1:9" ht="12" customHeight="1" x14ac:dyDescent="0.2">
      <c r="A11" s="2" t="str">
        <f>"Feb "&amp;RIGHT(A6,4)</f>
        <v>Feb 2025</v>
      </c>
      <c r="B11" s="11">
        <v>181107</v>
      </c>
      <c r="C11" s="11">
        <v>1254690</v>
      </c>
      <c r="D11" s="11">
        <v>1435797</v>
      </c>
      <c r="E11" s="11">
        <v>50709.96</v>
      </c>
      <c r="F11" s="11">
        <v>338766.3</v>
      </c>
      <c r="G11" s="11">
        <v>389476.26</v>
      </c>
      <c r="H11" s="16">
        <v>28</v>
      </c>
      <c r="I11" s="16">
        <v>27</v>
      </c>
    </row>
    <row r="12" spans="1:9" ht="12" customHeight="1" x14ac:dyDescent="0.2">
      <c r="A12" s="2" t="str">
        <f>"Mar "&amp;RIGHT(A6,4)</f>
        <v>Mar 2025</v>
      </c>
      <c r="B12" s="11">
        <v>169642</v>
      </c>
      <c r="C12" s="11">
        <v>1242129</v>
      </c>
      <c r="D12" s="11">
        <v>1411771</v>
      </c>
      <c r="E12" s="11">
        <v>47499.76</v>
      </c>
      <c r="F12" s="11">
        <v>335374.83</v>
      </c>
      <c r="G12" s="11">
        <v>382874.59</v>
      </c>
      <c r="H12" s="16">
        <v>28</v>
      </c>
      <c r="I12" s="16">
        <v>27</v>
      </c>
    </row>
    <row r="13" spans="1:9" ht="12" customHeight="1" x14ac:dyDescent="0.2">
      <c r="A13" s="2" t="str">
        <f>"Apr "&amp;RIGHT(A6,4)</f>
        <v>Apr 2025</v>
      </c>
      <c r="B13" s="11">
        <v>206528</v>
      </c>
      <c r="C13" s="11">
        <v>1322863</v>
      </c>
      <c r="D13" s="11">
        <v>1529391</v>
      </c>
      <c r="E13" s="11">
        <v>57827.839999999997</v>
      </c>
      <c r="F13" s="11">
        <v>357173.01</v>
      </c>
      <c r="G13" s="11">
        <v>415000.85</v>
      </c>
      <c r="H13" s="16">
        <v>28</v>
      </c>
      <c r="I13" s="16">
        <v>27</v>
      </c>
    </row>
    <row r="14" spans="1:9" ht="12" customHeight="1" x14ac:dyDescent="0.2">
      <c r="A14" s="2" t="str">
        <f>"May "&amp;RIGHT(A6,4)</f>
        <v>May 2025</v>
      </c>
      <c r="B14" s="11">
        <v>238078</v>
      </c>
      <c r="C14" s="11">
        <v>1270105</v>
      </c>
      <c r="D14" s="11">
        <v>1508183</v>
      </c>
      <c r="E14" s="11">
        <v>66661.84</v>
      </c>
      <c r="F14" s="11">
        <v>342928.35</v>
      </c>
      <c r="G14" s="11">
        <v>409590.19</v>
      </c>
      <c r="H14" s="16">
        <v>28</v>
      </c>
      <c r="I14" s="16">
        <v>27</v>
      </c>
    </row>
    <row r="15" spans="1:9" ht="12" customHeight="1" x14ac:dyDescent="0.2">
      <c r="A15" s="2" t="str">
        <f>"Jun "&amp;RIGHT(A6,4)</f>
        <v>Jun 2025</v>
      </c>
      <c r="B15" s="11">
        <v>37338</v>
      </c>
      <c r="C15" s="11">
        <v>592836</v>
      </c>
      <c r="D15" s="11">
        <v>630174</v>
      </c>
      <c r="E15" s="11">
        <v>10454.64</v>
      </c>
      <c r="F15" s="11">
        <v>160065.72</v>
      </c>
      <c r="G15" s="11">
        <v>170520.36</v>
      </c>
      <c r="H15" s="16">
        <v>28</v>
      </c>
      <c r="I15" s="16">
        <v>27</v>
      </c>
    </row>
    <row r="16" spans="1:9" ht="12" customHeight="1" x14ac:dyDescent="0.2">
      <c r="A16" s="2" t="str">
        <f>"Jul "&amp;RIGHT(A6,4)</f>
        <v>Jul 2025</v>
      </c>
      <c r="B16" s="11">
        <v>83049</v>
      </c>
      <c r="C16" s="11">
        <v>766081</v>
      </c>
      <c r="D16" s="11">
        <v>849130</v>
      </c>
      <c r="E16" s="11">
        <v>23046.0975</v>
      </c>
      <c r="F16" s="11">
        <v>204926.66750000001</v>
      </c>
      <c r="G16" s="11">
        <v>227972.76500000001</v>
      </c>
      <c r="H16" s="16">
        <v>27.75</v>
      </c>
      <c r="I16" s="16">
        <v>26.75</v>
      </c>
    </row>
    <row r="17" spans="1:9" ht="12" customHeight="1" x14ac:dyDescent="0.2">
      <c r="A17" s="2" t="str">
        <f>"Aug "&amp;RIGHT(A6,4)</f>
        <v>Aug 2025</v>
      </c>
      <c r="B17" s="11">
        <v>100569</v>
      </c>
      <c r="C17" s="11">
        <v>635373</v>
      </c>
      <c r="D17" s="11">
        <v>735942</v>
      </c>
      <c r="E17" s="11">
        <v>27907.897499999999</v>
      </c>
      <c r="F17" s="11">
        <v>169962.2775</v>
      </c>
      <c r="G17" s="11">
        <v>197870.17499999999</v>
      </c>
      <c r="H17" s="16">
        <v>27.75</v>
      </c>
      <c r="I17" s="16">
        <v>26.75</v>
      </c>
    </row>
    <row r="18" spans="1:9" ht="12" customHeight="1" x14ac:dyDescent="0.2">
      <c r="A18" s="2" t="str">
        <f>"Sep "&amp;RIGHT(A6,4)</f>
        <v>Sep 2025</v>
      </c>
      <c r="B18" s="11">
        <v>163465</v>
      </c>
      <c r="C18" s="11">
        <v>1415491</v>
      </c>
      <c r="D18" s="11">
        <v>1578956</v>
      </c>
      <c r="E18" s="11">
        <v>45361.537499999999</v>
      </c>
      <c r="F18" s="11">
        <v>378643.84250000003</v>
      </c>
      <c r="G18" s="11">
        <v>424005.38</v>
      </c>
      <c r="H18" s="16">
        <v>27.75</v>
      </c>
      <c r="I18" s="16">
        <v>26.75</v>
      </c>
    </row>
    <row r="19" spans="1:9" ht="12" customHeight="1" x14ac:dyDescent="0.2">
      <c r="A19" s="12" t="s">
        <v>55</v>
      </c>
      <c r="B19" s="13">
        <v>1912916</v>
      </c>
      <c r="C19" s="13">
        <v>13691908</v>
      </c>
      <c r="D19" s="13">
        <v>15604824</v>
      </c>
      <c r="E19" s="13">
        <v>534748.77249999996</v>
      </c>
      <c r="F19" s="13">
        <v>3689772.7974999999</v>
      </c>
      <c r="G19" s="13">
        <v>4224521.57</v>
      </c>
      <c r="H19" s="17">
        <v>27.954599999999999</v>
      </c>
      <c r="I19" s="17">
        <v>26.948599999999999</v>
      </c>
    </row>
    <row r="20" spans="1:9" ht="12" customHeight="1" x14ac:dyDescent="0.2">
      <c r="A20" s="14" t="s">
        <v>420</v>
      </c>
      <c r="B20" s="15">
        <v>212424</v>
      </c>
      <c r="C20" s="15">
        <v>1558013</v>
      </c>
      <c r="D20" s="15">
        <v>1770437</v>
      </c>
      <c r="E20" s="15">
        <v>59478.720000000001</v>
      </c>
      <c r="F20" s="15">
        <v>420663.51</v>
      </c>
      <c r="G20" s="15">
        <v>480142.23</v>
      </c>
      <c r="H20" s="18">
        <v>28</v>
      </c>
      <c r="I20" s="18">
        <v>27</v>
      </c>
    </row>
    <row r="21" spans="1:9" ht="12" customHeight="1" x14ac:dyDescent="0.2">
      <c r="A21" s="3" t="str">
        <f>"FY "&amp;RIGHT(A6,4)+1</f>
        <v>FY 2026</v>
      </c>
    </row>
    <row r="22" spans="1:9" ht="12" customHeight="1" x14ac:dyDescent="0.2">
      <c r="A22" s="2" t="str">
        <f>"Oct "&amp;RIGHT(A6,4)</f>
        <v>Oct 2025</v>
      </c>
      <c r="B22" s="11">
        <v>189060</v>
      </c>
      <c r="C22" s="11">
        <v>1545886</v>
      </c>
      <c r="D22" s="11">
        <v>1734946</v>
      </c>
      <c r="E22" s="11">
        <v>52464.15</v>
      </c>
      <c r="F22" s="11">
        <v>413524.505</v>
      </c>
      <c r="G22" s="11">
        <v>465988.65500000003</v>
      </c>
      <c r="H22" s="16">
        <v>27.75</v>
      </c>
      <c r="I22" s="16">
        <v>26.75</v>
      </c>
    </row>
    <row r="23" spans="1:9" ht="12" customHeight="1" x14ac:dyDescent="0.2">
      <c r="A23" s="2" t="str">
        <f>"Nov "&amp;RIGHT(A6,4)</f>
        <v>Nov 2025</v>
      </c>
      <c r="B23" s="11" t="s">
        <v>418</v>
      </c>
      <c r="C23" s="11" t="s">
        <v>418</v>
      </c>
      <c r="D23" s="11" t="s">
        <v>418</v>
      </c>
      <c r="E23" s="11" t="s">
        <v>418</v>
      </c>
      <c r="F23" s="11" t="s">
        <v>418</v>
      </c>
      <c r="G23" s="11" t="s">
        <v>418</v>
      </c>
      <c r="H23" s="16" t="s">
        <v>418</v>
      </c>
      <c r="I23" s="16" t="s">
        <v>418</v>
      </c>
    </row>
    <row r="24" spans="1:9" ht="12" customHeight="1" x14ac:dyDescent="0.2">
      <c r="A24" s="2" t="str">
        <f>"Dec "&amp;RIGHT(A6,4)</f>
        <v>Dec 2025</v>
      </c>
      <c r="B24" s="11" t="s">
        <v>418</v>
      </c>
      <c r="C24" s="11" t="s">
        <v>418</v>
      </c>
      <c r="D24" s="11" t="s">
        <v>418</v>
      </c>
      <c r="E24" s="11" t="s">
        <v>418</v>
      </c>
      <c r="F24" s="11" t="s">
        <v>418</v>
      </c>
      <c r="G24" s="11" t="s">
        <v>418</v>
      </c>
      <c r="H24" s="16" t="s">
        <v>418</v>
      </c>
      <c r="I24" s="16" t="s">
        <v>418</v>
      </c>
    </row>
    <row r="25" spans="1:9" ht="12" customHeight="1" x14ac:dyDescent="0.2">
      <c r="A25" s="2" t="str">
        <f>"Jan "&amp;RIGHT(A6,4)+1</f>
        <v>Jan 2026</v>
      </c>
      <c r="B25" s="11" t="s">
        <v>418</v>
      </c>
      <c r="C25" s="11" t="s">
        <v>418</v>
      </c>
      <c r="D25" s="11" t="s">
        <v>418</v>
      </c>
      <c r="E25" s="11" t="s">
        <v>418</v>
      </c>
      <c r="F25" s="11" t="s">
        <v>418</v>
      </c>
      <c r="G25" s="11" t="s">
        <v>418</v>
      </c>
      <c r="H25" s="16" t="s">
        <v>418</v>
      </c>
      <c r="I25" s="16" t="s">
        <v>418</v>
      </c>
    </row>
    <row r="26" spans="1:9" ht="12" customHeight="1" x14ac:dyDescent="0.2">
      <c r="A26" s="2" t="str">
        <f>"Feb "&amp;RIGHT(A6,4)+1</f>
        <v>Feb 2026</v>
      </c>
      <c r="B26" s="11" t="s">
        <v>418</v>
      </c>
      <c r="C26" s="11" t="s">
        <v>418</v>
      </c>
      <c r="D26" s="11" t="s">
        <v>418</v>
      </c>
      <c r="E26" s="11" t="s">
        <v>418</v>
      </c>
      <c r="F26" s="11" t="s">
        <v>418</v>
      </c>
      <c r="G26" s="11" t="s">
        <v>418</v>
      </c>
      <c r="H26" s="16" t="s">
        <v>418</v>
      </c>
      <c r="I26" s="16" t="s">
        <v>418</v>
      </c>
    </row>
    <row r="27" spans="1:9" ht="12" customHeight="1" x14ac:dyDescent="0.2">
      <c r="A27" s="2" t="str">
        <f>"Mar "&amp;RIGHT(A6,4)+1</f>
        <v>Mar 2026</v>
      </c>
      <c r="B27" s="11" t="s">
        <v>418</v>
      </c>
      <c r="C27" s="11" t="s">
        <v>418</v>
      </c>
      <c r="D27" s="11" t="s">
        <v>418</v>
      </c>
      <c r="E27" s="11" t="s">
        <v>418</v>
      </c>
      <c r="F27" s="11" t="s">
        <v>418</v>
      </c>
      <c r="G27" s="11" t="s">
        <v>418</v>
      </c>
      <c r="H27" s="16" t="s">
        <v>418</v>
      </c>
      <c r="I27" s="16" t="s">
        <v>418</v>
      </c>
    </row>
    <row r="28" spans="1:9" ht="12" customHeight="1" x14ac:dyDescent="0.2">
      <c r="A28" s="2" t="str">
        <f>"Apr "&amp;RIGHT(A6,4)+1</f>
        <v>Apr 2026</v>
      </c>
      <c r="B28" s="11" t="s">
        <v>418</v>
      </c>
      <c r="C28" s="11" t="s">
        <v>418</v>
      </c>
      <c r="D28" s="11" t="s">
        <v>418</v>
      </c>
      <c r="E28" s="11" t="s">
        <v>418</v>
      </c>
      <c r="F28" s="11" t="s">
        <v>418</v>
      </c>
      <c r="G28" s="11" t="s">
        <v>418</v>
      </c>
      <c r="H28" s="16" t="s">
        <v>418</v>
      </c>
      <c r="I28" s="16" t="s">
        <v>418</v>
      </c>
    </row>
    <row r="29" spans="1:9" ht="12" customHeight="1" x14ac:dyDescent="0.2">
      <c r="A29" s="2" t="str">
        <f>"May "&amp;RIGHT(A6,4)+1</f>
        <v>May 2026</v>
      </c>
      <c r="B29" s="11" t="s">
        <v>418</v>
      </c>
      <c r="C29" s="11" t="s">
        <v>418</v>
      </c>
      <c r="D29" s="11" t="s">
        <v>418</v>
      </c>
      <c r="E29" s="11" t="s">
        <v>418</v>
      </c>
      <c r="F29" s="11" t="s">
        <v>418</v>
      </c>
      <c r="G29" s="11" t="s">
        <v>418</v>
      </c>
      <c r="H29" s="16" t="s">
        <v>418</v>
      </c>
      <c r="I29" s="16" t="s">
        <v>418</v>
      </c>
    </row>
    <row r="30" spans="1:9" ht="12" customHeight="1" x14ac:dyDescent="0.2">
      <c r="A30" s="2" t="str">
        <f>"Jun "&amp;RIGHT(A6,4)+1</f>
        <v>Jun 2026</v>
      </c>
      <c r="B30" s="11" t="s">
        <v>418</v>
      </c>
      <c r="C30" s="11" t="s">
        <v>418</v>
      </c>
      <c r="D30" s="11" t="s">
        <v>418</v>
      </c>
      <c r="E30" s="11" t="s">
        <v>418</v>
      </c>
      <c r="F30" s="11" t="s">
        <v>418</v>
      </c>
      <c r="G30" s="11" t="s">
        <v>418</v>
      </c>
      <c r="H30" s="16" t="s">
        <v>418</v>
      </c>
      <c r="I30" s="16" t="s">
        <v>418</v>
      </c>
    </row>
    <row r="31" spans="1:9" ht="12" customHeight="1" x14ac:dyDescent="0.2">
      <c r="A31" s="2" t="str">
        <f>"Jul "&amp;RIGHT(A6,4)+1</f>
        <v>Jul 2026</v>
      </c>
      <c r="B31" s="11" t="s">
        <v>418</v>
      </c>
      <c r="C31" s="11" t="s">
        <v>418</v>
      </c>
      <c r="D31" s="11" t="s">
        <v>418</v>
      </c>
      <c r="E31" s="11" t="s">
        <v>418</v>
      </c>
      <c r="F31" s="11" t="s">
        <v>418</v>
      </c>
      <c r="G31" s="11" t="s">
        <v>418</v>
      </c>
      <c r="H31" s="16" t="s">
        <v>418</v>
      </c>
      <c r="I31" s="16" t="s">
        <v>418</v>
      </c>
    </row>
    <row r="32" spans="1:9" ht="12" customHeight="1" x14ac:dyDescent="0.2">
      <c r="A32" s="2" t="str">
        <f>"Aug "&amp;RIGHT(A6,4)+1</f>
        <v>Aug 2026</v>
      </c>
      <c r="B32" s="11" t="s">
        <v>418</v>
      </c>
      <c r="C32" s="11" t="s">
        <v>418</v>
      </c>
      <c r="D32" s="11" t="s">
        <v>418</v>
      </c>
      <c r="E32" s="11" t="s">
        <v>418</v>
      </c>
      <c r="F32" s="11" t="s">
        <v>418</v>
      </c>
      <c r="G32" s="11" t="s">
        <v>418</v>
      </c>
      <c r="H32" s="16" t="s">
        <v>418</v>
      </c>
      <c r="I32" s="16" t="s">
        <v>418</v>
      </c>
    </row>
    <row r="33" spans="1:9" ht="12" customHeight="1" x14ac:dyDescent="0.2">
      <c r="A33" s="2" t="str">
        <f>"Sep "&amp;RIGHT(A6,4)+1</f>
        <v>Sep 2026</v>
      </c>
      <c r="B33" s="11" t="s">
        <v>418</v>
      </c>
      <c r="C33" s="11" t="s">
        <v>418</v>
      </c>
      <c r="D33" s="11" t="s">
        <v>418</v>
      </c>
      <c r="E33" s="11" t="s">
        <v>418</v>
      </c>
      <c r="F33" s="11" t="s">
        <v>418</v>
      </c>
      <c r="G33" s="11" t="s">
        <v>418</v>
      </c>
      <c r="H33" s="16" t="s">
        <v>418</v>
      </c>
      <c r="I33" s="16" t="s">
        <v>418</v>
      </c>
    </row>
    <row r="34" spans="1:9" ht="12" customHeight="1" x14ac:dyDescent="0.2">
      <c r="A34" s="12" t="s">
        <v>55</v>
      </c>
      <c r="B34" s="13">
        <v>189060</v>
      </c>
      <c r="C34" s="13">
        <v>1545886</v>
      </c>
      <c r="D34" s="13">
        <v>1734946</v>
      </c>
      <c r="E34" s="13">
        <v>52464.15</v>
      </c>
      <c r="F34" s="13">
        <v>413524.505</v>
      </c>
      <c r="G34" s="13">
        <v>465988.65500000003</v>
      </c>
      <c r="H34" s="17">
        <v>27.75</v>
      </c>
      <c r="I34" s="17">
        <v>26.75</v>
      </c>
    </row>
    <row r="35" spans="1:9" ht="12" customHeight="1" x14ac:dyDescent="0.2">
      <c r="A35" s="14" t="str">
        <f>"Total "&amp;MID(A20,7,LEN(A20)-13)&amp;" Months"</f>
        <v>Total 1 Months</v>
      </c>
      <c r="B35" s="15">
        <v>189060</v>
      </c>
      <c r="C35" s="15">
        <v>1545886</v>
      </c>
      <c r="D35" s="15">
        <v>1734946</v>
      </c>
      <c r="E35" s="15">
        <v>52464.15</v>
      </c>
      <c r="F35" s="15">
        <v>413524.505</v>
      </c>
      <c r="G35" s="15">
        <v>465988.65500000003</v>
      </c>
      <c r="H35" s="18">
        <v>27.75</v>
      </c>
      <c r="I35" s="18">
        <v>26.75</v>
      </c>
    </row>
    <row r="36" spans="1:9" ht="12" customHeight="1" x14ac:dyDescent="0.2">
      <c r="A36" s="88"/>
      <c r="B36" s="88"/>
      <c r="C36" s="88"/>
      <c r="D36" s="88"/>
      <c r="E36" s="88"/>
      <c r="F36" s="88"/>
      <c r="G36" s="88"/>
      <c r="H36" s="88"/>
      <c r="I36" s="88"/>
    </row>
    <row r="37" spans="1:9" ht="69.95" customHeight="1" x14ac:dyDescent="0.2">
      <c r="A37" s="90" t="s">
        <v>146</v>
      </c>
      <c r="B37" s="90"/>
      <c r="C37" s="90"/>
      <c r="D37" s="90"/>
      <c r="E37" s="90"/>
      <c r="F37" s="90"/>
      <c r="G37" s="90"/>
      <c r="H37" s="90"/>
      <c r="I37" s="90"/>
    </row>
  </sheetData>
  <mergeCells count="9">
    <mergeCell ref="B5:I5"/>
    <mergeCell ref="A36:I36"/>
    <mergeCell ref="A37:I37"/>
    <mergeCell ref="A1:H1"/>
    <mergeCell ref="A2:H2"/>
    <mergeCell ref="A3:A4"/>
    <mergeCell ref="B3:D3"/>
    <mergeCell ref="E3:G3"/>
    <mergeCell ref="H3:I3"/>
  </mergeCells>
  <phoneticPr fontId="0" type="noConversion"/>
  <pageMargins left="0.75" right="0.5" top="0.75" bottom="0.5" header="0.5" footer="0.25"/>
  <pageSetup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pageSetUpPr fitToPage="1"/>
  </sheetPr>
  <dimension ref="A1:N44"/>
  <sheetViews>
    <sheetView showGridLines="0" zoomScaleNormal="100" workbookViewId="0">
      <selection sqref="A1:J1"/>
    </sheetView>
  </sheetViews>
  <sheetFormatPr defaultRowHeight="12.75" x14ac:dyDescent="0.2"/>
  <cols>
    <col min="1" max="1" width="11.42578125" customWidth="1"/>
    <col min="2" max="6" width="11.28515625" customWidth="1"/>
    <col min="7" max="7" width="12.42578125" customWidth="1"/>
    <col min="8" max="9" width="11.28515625" customWidth="1"/>
    <col min="10" max="11" width="11.42578125" customWidth="1"/>
  </cols>
  <sheetData>
    <row r="1" spans="1:11" ht="12" customHeight="1" x14ac:dyDescent="0.2">
      <c r="A1" s="95" t="s">
        <v>442</v>
      </c>
      <c r="B1" s="95"/>
      <c r="C1" s="95"/>
      <c r="D1" s="95"/>
      <c r="E1" s="95"/>
      <c r="F1" s="95"/>
      <c r="G1" s="95"/>
      <c r="H1" s="95"/>
      <c r="I1" s="95"/>
      <c r="J1" s="95"/>
      <c r="K1" s="142">
        <v>46045</v>
      </c>
    </row>
    <row r="2" spans="1:11" ht="12" customHeight="1" x14ac:dyDescent="0.2">
      <c r="A2" s="97" t="s">
        <v>147</v>
      </c>
      <c r="B2" s="97"/>
      <c r="C2" s="97"/>
      <c r="D2" s="97"/>
      <c r="E2" s="97"/>
      <c r="F2" s="97"/>
      <c r="G2" s="97"/>
      <c r="H2" s="97"/>
      <c r="I2" s="97"/>
      <c r="J2" s="97"/>
      <c r="K2" s="1"/>
    </row>
    <row r="3" spans="1:11" ht="24" customHeight="1" x14ac:dyDescent="0.2">
      <c r="A3" s="99" t="s">
        <v>50</v>
      </c>
      <c r="B3" s="94" t="s">
        <v>193</v>
      </c>
      <c r="C3" s="94"/>
      <c r="D3" s="94"/>
      <c r="E3" s="92"/>
      <c r="F3" s="94" t="s">
        <v>148</v>
      </c>
      <c r="G3" s="94"/>
      <c r="H3" s="94"/>
      <c r="I3" s="92"/>
      <c r="J3" s="94" t="s">
        <v>149</v>
      </c>
      <c r="K3" s="94"/>
    </row>
    <row r="4" spans="1:11" ht="45" customHeight="1" x14ac:dyDescent="0.2">
      <c r="A4" s="100"/>
      <c r="B4" s="10" t="s">
        <v>150</v>
      </c>
      <c r="C4" s="10" t="s">
        <v>151</v>
      </c>
      <c r="D4" s="10" t="s">
        <v>152</v>
      </c>
      <c r="E4" s="10" t="s">
        <v>55</v>
      </c>
      <c r="F4" s="10" t="s">
        <v>328</v>
      </c>
      <c r="G4" s="10" t="s">
        <v>330</v>
      </c>
      <c r="H4" s="10" t="s">
        <v>329</v>
      </c>
      <c r="I4" s="10" t="s">
        <v>336</v>
      </c>
      <c r="J4" s="10" t="s">
        <v>153</v>
      </c>
      <c r="K4" s="9" t="s">
        <v>331</v>
      </c>
    </row>
    <row r="5" spans="1:11" ht="12" customHeight="1" x14ac:dyDescent="0.2">
      <c r="A5" s="1"/>
      <c r="B5" s="88" t="str">
        <f>REPT("-",42)&amp;" Number "&amp;REPT("-",39)&amp;"   "&amp;REPT("-",52)&amp;" Dollars "&amp;REPT("-",58)</f>
        <v>------------------------------------------ Number ---------------------------------------   ---------------------------------------------------- Dollars ----------------------------------------------------------</v>
      </c>
      <c r="C5" s="88"/>
      <c r="D5" s="88"/>
      <c r="E5" s="88"/>
      <c r="F5" s="88"/>
      <c r="G5" s="88"/>
      <c r="H5" s="88"/>
      <c r="I5" s="88"/>
      <c r="J5" s="88"/>
      <c r="K5" s="88"/>
    </row>
    <row r="6" spans="1:11" ht="12" customHeight="1" x14ac:dyDescent="0.2">
      <c r="A6" s="3" t="s">
        <v>419</v>
      </c>
    </row>
    <row r="7" spans="1:11" ht="12" customHeight="1" x14ac:dyDescent="0.2">
      <c r="A7" s="2" t="str">
        <f>"Oct "&amp;RIGHT(A6,4)-1</f>
        <v>Oct 2024</v>
      </c>
      <c r="B7" s="11">
        <v>1565387</v>
      </c>
      <c r="C7" s="11">
        <v>1520718</v>
      </c>
      <c r="D7" s="11">
        <v>3821642</v>
      </c>
      <c r="E7" s="11">
        <v>6907747</v>
      </c>
      <c r="F7" s="11">
        <v>412436310</v>
      </c>
      <c r="G7" s="11" t="s">
        <v>418</v>
      </c>
      <c r="H7" s="11" t="s">
        <v>418</v>
      </c>
      <c r="I7" s="11">
        <v>1205611941</v>
      </c>
      <c r="J7" s="16">
        <v>59.706299999999999</v>
      </c>
      <c r="K7" s="16" t="s">
        <v>418</v>
      </c>
    </row>
    <row r="8" spans="1:11" ht="12" customHeight="1" x14ac:dyDescent="0.2">
      <c r="A8" s="2" t="str">
        <f>"Nov "&amp;RIGHT(A6,4)-1</f>
        <v>Nov 2024</v>
      </c>
      <c r="B8" s="11">
        <v>1536366</v>
      </c>
      <c r="C8" s="11">
        <v>1494928</v>
      </c>
      <c r="D8" s="11">
        <v>3798027</v>
      </c>
      <c r="E8" s="11">
        <v>6829321</v>
      </c>
      <c r="F8" s="11">
        <v>430598523</v>
      </c>
      <c r="G8" s="11" t="s">
        <v>418</v>
      </c>
      <c r="H8" s="11" t="s">
        <v>418</v>
      </c>
      <c r="I8" s="11">
        <v>602445285</v>
      </c>
      <c r="J8" s="16">
        <v>63.051400000000001</v>
      </c>
      <c r="K8" s="16" t="s">
        <v>418</v>
      </c>
    </row>
    <row r="9" spans="1:11" ht="12" customHeight="1" x14ac:dyDescent="0.2">
      <c r="A9" s="2" t="str">
        <f>"Dec "&amp;RIGHT(A6,4)-1</f>
        <v>Dec 2024</v>
      </c>
      <c r="B9" s="11">
        <v>1515356</v>
      </c>
      <c r="C9" s="11">
        <v>1485770</v>
      </c>
      <c r="D9" s="11">
        <v>3783609</v>
      </c>
      <c r="E9" s="11">
        <v>6784735</v>
      </c>
      <c r="F9" s="11">
        <v>445620767</v>
      </c>
      <c r="G9" s="11" t="s">
        <v>418</v>
      </c>
      <c r="H9" s="11">
        <v>4844115</v>
      </c>
      <c r="I9" s="11">
        <v>589075584</v>
      </c>
      <c r="J9" s="16">
        <v>65.679900000000004</v>
      </c>
      <c r="K9" s="16" t="s">
        <v>418</v>
      </c>
    </row>
    <row r="10" spans="1:11" ht="12" customHeight="1" x14ac:dyDescent="0.2">
      <c r="A10" s="2" t="str">
        <f>"Jan "&amp;RIGHT(A6,4)</f>
        <v>Jan 2025</v>
      </c>
      <c r="B10" s="11">
        <v>1528557</v>
      </c>
      <c r="C10" s="11">
        <v>1497342</v>
      </c>
      <c r="D10" s="11">
        <v>3796977</v>
      </c>
      <c r="E10" s="11">
        <v>6822876</v>
      </c>
      <c r="F10" s="11">
        <v>434944680</v>
      </c>
      <c r="G10" s="11" t="s">
        <v>418</v>
      </c>
      <c r="H10" s="11" t="s">
        <v>418</v>
      </c>
      <c r="I10" s="11">
        <v>593964951.66670001</v>
      </c>
      <c r="J10" s="16">
        <v>63.747999999999998</v>
      </c>
      <c r="K10" s="16" t="s">
        <v>418</v>
      </c>
    </row>
    <row r="11" spans="1:11" ht="12" customHeight="1" x14ac:dyDescent="0.2">
      <c r="A11" s="2" t="str">
        <f>"Feb "&amp;RIGHT(A6,4)</f>
        <v>Feb 2025</v>
      </c>
      <c r="B11" s="11">
        <v>1521457</v>
      </c>
      <c r="C11" s="11">
        <v>1488312</v>
      </c>
      <c r="D11" s="11">
        <v>3792406</v>
      </c>
      <c r="E11" s="11">
        <v>6802175</v>
      </c>
      <c r="F11" s="11">
        <v>436740017</v>
      </c>
      <c r="G11" s="11" t="s">
        <v>418</v>
      </c>
      <c r="H11" s="11" t="s">
        <v>418</v>
      </c>
      <c r="I11" s="11">
        <v>567196392.33329999</v>
      </c>
      <c r="J11" s="16">
        <v>64.2059</v>
      </c>
      <c r="K11" s="16" t="s">
        <v>418</v>
      </c>
    </row>
    <row r="12" spans="1:11" ht="12" customHeight="1" x14ac:dyDescent="0.2">
      <c r="A12" s="2" t="str">
        <f>"Mar "&amp;RIGHT(A6,4)</f>
        <v>Mar 2025</v>
      </c>
      <c r="B12" s="11">
        <v>1533978</v>
      </c>
      <c r="C12" s="11">
        <v>1491809</v>
      </c>
      <c r="D12" s="11">
        <v>3825049</v>
      </c>
      <c r="E12" s="11">
        <v>6850836</v>
      </c>
      <c r="F12" s="11">
        <v>447778618</v>
      </c>
      <c r="G12" s="11" t="s">
        <v>418</v>
      </c>
      <c r="H12" s="11">
        <v>-135696</v>
      </c>
      <c r="I12" s="11">
        <v>575448865</v>
      </c>
      <c r="J12" s="16">
        <v>65.361199999999997</v>
      </c>
      <c r="K12" s="16" t="s">
        <v>418</v>
      </c>
    </row>
    <row r="13" spans="1:11" ht="12" customHeight="1" x14ac:dyDescent="0.2">
      <c r="A13" s="2" t="str">
        <f>"Apr "&amp;RIGHT(A6,4)</f>
        <v>Apr 2025</v>
      </c>
      <c r="B13" s="11">
        <v>1542915</v>
      </c>
      <c r="C13" s="11">
        <v>1493905</v>
      </c>
      <c r="D13" s="11">
        <v>3840395</v>
      </c>
      <c r="E13" s="11">
        <v>6877215</v>
      </c>
      <c r="F13" s="11">
        <v>464707232</v>
      </c>
      <c r="G13" s="11" t="s">
        <v>418</v>
      </c>
      <c r="H13" s="11" t="s">
        <v>418</v>
      </c>
      <c r="I13" s="11">
        <v>605409363</v>
      </c>
      <c r="J13" s="16">
        <v>67.572000000000003</v>
      </c>
      <c r="K13" s="16" t="s">
        <v>418</v>
      </c>
    </row>
    <row r="14" spans="1:11" ht="12" customHeight="1" x14ac:dyDescent="0.2">
      <c r="A14" s="2" t="str">
        <f>"May "&amp;RIGHT(A6,4)</f>
        <v>May 2025</v>
      </c>
      <c r="B14" s="11">
        <v>1546227</v>
      </c>
      <c r="C14" s="11">
        <v>1493040</v>
      </c>
      <c r="D14" s="11">
        <v>3855343</v>
      </c>
      <c r="E14" s="11">
        <v>6894610</v>
      </c>
      <c r="F14" s="11">
        <v>450948596</v>
      </c>
      <c r="G14" s="11" t="s">
        <v>418</v>
      </c>
      <c r="H14" s="11" t="s">
        <v>418</v>
      </c>
      <c r="I14" s="11">
        <v>577800253</v>
      </c>
      <c r="J14" s="16">
        <v>65.406000000000006</v>
      </c>
      <c r="K14" s="16" t="s">
        <v>418</v>
      </c>
    </row>
    <row r="15" spans="1:11" ht="12" customHeight="1" x14ac:dyDescent="0.2">
      <c r="A15" s="2" t="str">
        <f>"Jun "&amp;RIGHT(A6,4)</f>
        <v>Jun 2025</v>
      </c>
      <c r="B15" s="11">
        <v>1539355</v>
      </c>
      <c r="C15" s="11">
        <v>1484521</v>
      </c>
      <c r="D15" s="11">
        <v>3859324</v>
      </c>
      <c r="E15" s="11">
        <v>6883200</v>
      </c>
      <c r="F15" s="11">
        <v>441235775</v>
      </c>
      <c r="G15" s="11" t="s">
        <v>418</v>
      </c>
      <c r="H15" s="11">
        <v>687452</v>
      </c>
      <c r="I15" s="11">
        <v>591233547</v>
      </c>
      <c r="J15" s="16">
        <v>64.103300000000004</v>
      </c>
      <c r="K15" s="16" t="s">
        <v>418</v>
      </c>
    </row>
    <row r="16" spans="1:11" ht="12" customHeight="1" x14ac:dyDescent="0.2">
      <c r="A16" s="2" t="str">
        <f>"Jul "&amp;RIGHT(A6,4)</f>
        <v>Jul 2025</v>
      </c>
      <c r="B16" s="11">
        <v>1547481</v>
      </c>
      <c r="C16" s="11">
        <v>1493323</v>
      </c>
      <c r="D16" s="11">
        <v>3882522</v>
      </c>
      <c r="E16" s="11">
        <v>6923326</v>
      </c>
      <c r="F16" s="11">
        <v>448443081</v>
      </c>
      <c r="G16" s="11" t="s">
        <v>418</v>
      </c>
      <c r="H16" s="11" t="s">
        <v>418</v>
      </c>
      <c r="I16" s="11">
        <v>584621264</v>
      </c>
      <c r="J16" s="16">
        <v>64.772800000000004</v>
      </c>
      <c r="K16" s="16" t="s">
        <v>418</v>
      </c>
    </row>
    <row r="17" spans="1:11" ht="12" customHeight="1" x14ac:dyDescent="0.2">
      <c r="A17" s="2" t="str">
        <f>"Aug "&amp;RIGHT(A6,4)</f>
        <v>Aug 2025</v>
      </c>
      <c r="B17" s="11">
        <v>1537616</v>
      </c>
      <c r="C17" s="11">
        <v>1480860</v>
      </c>
      <c r="D17" s="11">
        <v>3877063</v>
      </c>
      <c r="E17" s="11">
        <v>6895539</v>
      </c>
      <c r="F17" s="11">
        <v>453925006</v>
      </c>
      <c r="G17" s="11" t="s">
        <v>418</v>
      </c>
      <c r="H17" s="11" t="s">
        <v>418</v>
      </c>
      <c r="I17" s="11">
        <v>577686208</v>
      </c>
      <c r="J17" s="16">
        <v>65.828800000000001</v>
      </c>
      <c r="K17" s="16" t="s">
        <v>418</v>
      </c>
    </row>
    <row r="18" spans="1:11" ht="12" customHeight="1" x14ac:dyDescent="0.2">
      <c r="A18" s="2" t="str">
        <f>"Sep "&amp;RIGHT(A6,4)</f>
        <v>Sep 2025</v>
      </c>
      <c r="B18" s="11">
        <v>1537613</v>
      </c>
      <c r="C18" s="11">
        <v>1480523</v>
      </c>
      <c r="D18" s="11">
        <v>3903299</v>
      </c>
      <c r="E18" s="11">
        <v>6921435</v>
      </c>
      <c r="F18" s="11">
        <v>463967658</v>
      </c>
      <c r="G18" s="11" t="s">
        <v>418</v>
      </c>
      <c r="H18" s="11">
        <v>74723454</v>
      </c>
      <c r="I18" s="11">
        <v>671241364</v>
      </c>
      <c r="J18" s="16">
        <v>67.0334</v>
      </c>
      <c r="K18" s="16" t="s">
        <v>418</v>
      </c>
    </row>
    <row r="19" spans="1:11" ht="12" customHeight="1" x14ac:dyDescent="0.2">
      <c r="A19" s="12" t="s">
        <v>55</v>
      </c>
      <c r="B19" s="13">
        <v>1537692.3333000001</v>
      </c>
      <c r="C19" s="13">
        <v>1492087.5833000001</v>
      </c>
      <c r="D19" s="13">
        <v>3836304.6666999999</v>
      </c>
      <c r="E19" s="13">
        <v>6866084.5833000001</v>
      </c>
      <c r="F19" s="13">
        <v>5331346263</v>
      </c>
      <c r="G19" s="13">
        <v>2330269430</v>
      </c>
      <c r="H19" s="13">
        <v>80119325</v>
      </c>
      <c r="I19" s="13">
        <v>7741735018</v>
      </c>
      <c r="J19" s="17">
        <v>64.706299999999999</v>
      </c>
      <c r="K19" s="17">
        <v>28.282399999999999</v>
      </c>
    </row>
    <row r="20" spans="1:11" ht="12" customHeight="1" x14ac:dyDescent="0.2">
      <c r="A20" s="14" t="s">
        <v>420</v>
      </c>
      <c r="B20" s="15">
        <v>1565387</v>
      </c>
      <c r="C20" s="15">
        <v>1520718</v>
      </c>
      <c r="D20" s="15">
        <v>3821642</v>
      </c>
      <c r="E20" s="15">
        <v>6907747</v>
      </c>
      <c r="F20" s="15">
        <v>412436310</v>
      </c>
      <c r="G20" s="15">
        <v>793175631</v>
      </c>
      <c r="H20" s="15" t="s">
        <v>418</v>
      </c>
      <c r="I20" s="15">
        <v>1205611941</v>
      </c>
      <c r="J20" s="18">
        <v>59.706299999999999</v>
      </c>
      <c r="K20" s="18">
        <v>114.8241</v>
      </c>
    </row>
    <row r="21" spans="1:11" ht="12" customHeight="1" x14ac:dyDescent="0.2">
      <c r="A21" s="3" t="str">
        <f>"FY "&amp;RIGHT(A6,4)+1</f>
        <v>FY 2026</v>
      </c>
    </row>
    <row r="22" spans="1:11" ht="12" customHeight="1" x14ac:dyDescent="0.2">
      <c r="A22" s="2" t="str">
        <f>"Oct "&amp;RIGHT(A6,4)</f>
        <v>Oct 2025</v>
      </c>
      <c r="B22" s="11">
        <v>1529711</v>
      </c>
      <c r="C22" s="11">
        <v>1479360</v>
      </c>
      <c r="D22" s="11">
        <v>3898441</v>
      </c>
      <c r="E22" s="11">
        <v>6907512</v>
      </c>
      <c r="F22" s="11">
        <v>377205026</v>
      </c>
      <c r="G22" s="11" t="s">
        <v>418</v>
      </c>
      <c r="H22" s="11" t="s">
        <v>418</v>
      </c>
      <c r="I22" s="11">
        <v>1147225498.0833001</v>
      </c>
      <c r="J22" s="16">
        <v>54.607900000000001</v>
      </c>
      <c r="K22" s="16" t="s">
        <v>418</v>
      </c>
    </row>
    <row r="23" spans="1:11" ht="12" customHeight="1" x14ac:dyDescent="0.2">
      <c r="A23" s="2" t="str">
        <f>"Nov "&amp;RIGHT(A6,4)</f>
        <v>Nov 2025</v>
      </c>
      <c r="B23" s="11" t="s">
        <v>418</v>
      </c>
      <c r="C23" s="11" t="s">
        <v>418</v>
      </c>
      <c r="D23" s="11" t="s">
        <v>418</v>
      </c>
      <c r="E23" s="11" t="s">
        <v>418</v>
      </c>
      <c r="F23" s="11" t="s">
        <v>418</v>
      </c>
      <c r="G23" s="11" t="s">
        <v>418</v>
      </c>
      <c r="H23" s="11" t="s">
        <v>418</v>
      </c>
      <c r="I23" s="11" t="s">
        <v>418</v>
      </c>
      <c r="J23" s="16" t="s">
        <v>418</v>
      </c>
      <c r="K23" s="16" t="s">
        <v>418</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6" t="s">
        <v>418</v>
      </c>
      <c r="K24" s="16"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6" t="s">
        <v>418</v>
      </c>
      <c r="K25" s="16"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6" t="s">
        <v>418</v>
      </c>
      <c r="K26" s="16"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6" t="s">
        <v>418</v>
      </c>
      <c r="K27" s="16"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6" t="s">
        <v>418</v>
      </c>
      <c r="K28" s="16"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6" t="s">
        <v>418</v>
      </c>
      <c r="K29" s="16"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6" t="s">
        <v>418</v>
      </c>
      <c r="K30" s="16"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6" t="s">
        <v>418</v>
      </c>
      <c r="K31" s="16"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6" t="s">
        <v>418</v>
      </c>
      <c r="K32" s="16" t="s">
        <v>418</v>
      </c>
    </row>
    <row r="33" spans="1:14" ht="12" customHeight="1" x14ac:dyDescent="0.2">
      <c r="A33" s="2" t="str">
        <f>"Sep "&amp;RIGHT(A6,4)+1</f>
        <v>Sep 2026</v>
      </c>
      <c r="B33" s="11" t="s">
        <v>418</v>
      </c>
      <c r="C33" s="11" t="s">
        <v>418</v>
      </c>
      <c r="D33" s="11" t="s">
        <v>418</v>
      </c>
      <c r="E33" s="11" t="s">
        <v>418</v>
      </c>
      <c r="F33" s="11" t="s">
        <v>418</v>
      </c>
      <c r="G33" s="11" t="s">
        <v>418</v>
      </c>
      <c r="H33" s="11" t="s">
        <v>418</v>
      </c>
      <c r="I33" s="11" t="s">
        <v>418</v>
      </c>
      <c r="J33" s="16" t="s">
        <v>418</v>
      </c>
      <c r="K33" s="16" t="s">
        <v>418</v>
      </c>
    </row>
    <row r="34" spans="1:14" ht="12" customHeight="1" x14ac:dyDescent="0.2">
      <c r="A34" s="12" t="s">
        <v>55</v>
      </c>
      <c r="B34" s="13">
        <v>1529711</v>
      </c>
      <c r="C34" s="13">
        <v>1479360</v>
      </c>
      <c r="D34" s="13">
        <v>3898441</v>
      </c>
      <c r="E34" s="13">
        <v>6907512</v>
      </c>
      <c r="F34" s="13">
        <v>377205026</v>
      </c>
      <c r="G34" s="13">
        <v>770020472.08329999</v>
      </c>
      <c r="H34" s="13" t="s">
        <v>418</v>
      </c>
      <c r="I34" s="13">
        <v>1147225498.0833001</v>
      </c>
      <c r="J34" s="17">
        <v>54.607900000000001</v>
      </c>
      <c r="K34" s="17">
        <v>111.47580000000001</v>
      </c>
    </row>
    <row r="35" spans="1:14" ht="12" customHeight="1" x14ac:dyDescent="0.2">
      <c r="A35" s="14" t="str">
        <f>"Total "&amp;MID(A20,7,LEN(A20)-13)&amp;" Months"</f>
        <v>Total 1 Months</v>
      </c>
      <c r="B35" s="15">
        <v>1529711</v>
      </c>
      <c r="C35" s="15">
        <v>1479360</v>
      </c>
      <c r="D35" s="15">
        <v>3898441</v>
      </c>
      <c r="E35" s="15">
        <v>6907512</v>
      </c>
      <c r="F35" s="15">
        <v>377205026</v>
      </c>
      <c r="G35" s="15">
        <v>770020472.08329999</v>
      </c>
      <c r="H35" s="15" t="s">
        <v>418</v>
      </c>
      <c r="I35" s="15">
        <v>1147225498.0833001</v>
      </c>
      <c r="J35" s="18">
        <v>54.607900000000001</v>
      </c>
      <c r="K35" s="18">
        <v>111.47580000000001</v>
      </c>
    </row>
    <row r="36" spans="1:14" ht="12" customHeight="1" x14ac:dyDescent="0.2">
      <c r="A36" s="88"/>
      <c r="B36" s="88"/>
      <c r="C36" s="88"/>
      <c r="D36" s="88"/>
      <c r="E36" s="88"/>
      <c r="F36" s="88"/>
      <c r="G36" s="88"/>
      <c r="H36" s="88"/>
      <c r="I36" s="88"/>
      <c r="J36" s="88"/>
    </row>
    <row r="37" spans="1:14" ht="12" customHeight="1" x14ac:dyDescent="0.2">
      <c r="A37" s="141" t="s">
        <v>352</v>
      </c>
      <c r="B37" s="141"/>
      <c r="C37" s="141"/>
      <c r="D37" s="141"/>
      <c r="E37" s="141"/>
      <c r="F37" s="141"/>
      <c r="G37" s="141"/>
      <c r="H37" s="141"/>
      <c r="I37" s="141"/>
      <c r="J37" s="141"/>
      <c r="K37" s="141"/>
      <c r="L37" s="141"/>
      <c r="M37" s="141"/>
      <c r="N37" s="141"/>
    </row>
    <row r="38" spans="1:14" ht="25.15" customHeight="1" x14ac:dyDescent="0.2">
      <c r="A38" s="141" t="s">
        <v>439</v>
      </c>
      <c r="B38" s="141"/>
      <c r="C38" s="141"/>
      <c r="D38" s="141"/>
      <c r="E38" s="141"/>
      <c r="F38" s="141"/>
      <c r="G38" s="141"/>
      <c r="H38" s="141"/>
      <c r="I38" s="141"/>
      <c r="J38" s="141"/>
      <c r="K38" s="141"/>
      <c r="L38" s="141"/>
      <c r="M38" s="141"/>
      <c r="N38" s="141"/>
    </row>
    <row r="39" spans="1:14" ht="33" hidden="1" customHeight="1" x14ac:dyDescent="0.2">
      <c r="A39" s="141"/>
      <c r="B39" s="141"/>
      <c r="C39" s="141"/>
      <c r="D39" s="141"/>
      <c r="E39" s="141"/>
      <c r="F39" s="141"/>
      <c r="G39" s="141"/>
      <c r="H39" s="141"/>
      <c r="I39" s="141"/>
      <c r="J39" s="141"/>
      <c r="K39" s="141"/>
      <c r="L39" s="141"/>
      <c r="M39" s="141"/>
      <c r="N39" s="141"/>
    </row>
    <row r="40" spans="1:14" ht="6.75" hidden="1" customHeight="1" x14ac:dyDescent="0.2">
      <c r="A40" s="141"/>
      <c r="B40" s="141"/>
      <c r="C40" s="141"/>
      <c r="D40" s="141"/>
      <c r="E40" s="141"/>
      <c r="F40" s="141"/>
      <c r="G40" s="141"/>
      <c r="H40" s="141"/>
      <c r="I40" s="141"/>
      <c r="J40" s="141"/>
      <c r="K40" s="141"/>
      <c r="L40" s="141"/>
      <c r="M40" s="141"/>
      <c r="N40" s="141"/>
    </row>
    <row r="41" spans="1:14" ht="49.15" hidden="1" customHeight="1" x14ac:dyDescent="0.2">
      <c r="A41" s="141"/>
      <c r="B41" s="141"/>
      <c r="C41" s="141"/>
      <c r="D41" s="141"/>
      <c r="E41" s="141"/>
      <c r="F41" s="141"/>
      <c r="G41" s="141"/>
      <c r="H41" s="141"/>
      <c r="I41" s="141"/>
      <c r="J41" s="141"/>
      <c r="K41" s="141"/>
      <c r="L41" s="141"/>
      <c r="M41" s="141"/>
      <c r="N41" s="141"/>
    </row>
    <row r="42" spans="1:14" ht="22.15" customHeight="1" x14ac:dyDescent="0.2">
      <c r="A42" s="141" t="s">
        <v>353</v>
      </c>
      <c r="B42" s="141"/>
      <c r="C42" s="141"/>
      <c r="D42" s="141"/>
      <c r="E42" s="141"/>
      <c r="F42" s="141"/>
      <c r="G42" s="141"/>
      <c r="H42" s="141"/>
      <c r="I42" s="141"/>
      <c r="J42" s="141"/>
      <c r="K42" s="141"/>
      <c r="L42" s="141"/>
      <c r="M42" s="141"/>
      <c r="N42" s="141"/>
    </row>
    <row r="43" spans="1:14" ht="35.450000000000003" customHeight="1" x14ac:dyDescent="0.2">
      <c r="A43" s="141"/>
      <c r="B43" s="141"/>
      <c r="C43" s="141"/>
      <c r="D43" s="141"/>
      <c r="E43" s="141"/>
      <c r="F43" s="141"/>
      <c r="G43" s="141"/>
      <c r="H43" s="141"/>
      <c r="I43" s="141"/>
      <c r="J43" s="141"/>
      <c r="K43" s="141"/>
      <c r="L43" s="141"/>
      <c r="M43" s="141"/>
      <c r="N43" s="141"/>
    </row>
    <row r="44" spans="1:14" x14ac:dyDescent="0.2">
      <c r="A44" s="27"/>
      <c r="B44" s="27"/>
      <c r="C44" s="27"/>
      <c r="D44" s="27"/>
      <c r="E44" s="27"/>
      <c r="F44" s="27"/>
      <c r="G44" s="27"/>
      <c r="H44" s="27"/>
      <c r="I44" s="27"/>
      <c r="J44" s="27"/>
      <c r="K44" s="27"/>
    </row>
  </sheetData>
  <mergeCells count="12">
    <mergeCell ref="A42:N42"/>
    <mergeCell ref="A43:N43"/>
    <mergeCell ref="B5:K5"/>
    <mergeCell ref="A36:J36"/>
    <mergeCell ref="A1:J1"/>
    <mergeCell ref="A2:J2"/>
    <mergeCell ref="A3:A4"/>
    <mergeCell ref="B3:E3"/>
    <mergeCell ref="F3:I3"/>
    <mergeCell ref="J3:K3"/>
    <mergeCell ref="A37:N37"/>
    <mergeCell ref="A38:N41"/>
  </mergeCells>
  <phoneticPr fontId="0" type="noConversion"/>
  <pageMargins left="0.75" right="0.5" top="0.75" bottom="0.5" header="0.5" footer="0.25"/>
  <pageSetup scale="3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pageSetUpPr fitToPage="1"/>
  </sheetPr>
  <dimension ref="A1:M101"/>
  <sheetViews>
    <sheetView showGridLines="0" workbookViewId="0">
      <selection sqref="A1:L1"/>
    </sheetView>
  </sheetViews>
  <sheetFormatPr defaultRowHeight="12.75" x14ac:dyDescent="0.2"/>
  <cols>
    <col min="1" max="1" width="11.42578125" customWidth="1"/>
    <col min="2" max="7" width="11" customWidth="1"/>
    <col min="8" max="9" width="12.42578125" customWidth="1"/>
    <col min="10" max="13" width="11" customWidth="1"/>
  </cols>
  <sheetData>
    <row r="1" spans="1:13" ht="12" customHeight="1" x14ac:dyDescent="0.2">
      <c r="A1" s="95" t="s">
        <v>442</v>
      </c>
      <c r="B1" s="95"/>
      <c r="C1" s="95"/>
      <c r="D1" s="95"/>
      <c r="E1" s="95"/>
      <c r="F1" s="95"/>
      <c r="G1" s="95"/>
      <c r="H1" s="95"/>
      <c r="I1" s="95"/>
      <c r="J1" s="95"/>
      <c r="K1" s="95"/>
      <c r="L1" s="95"/>
      <c r="M1" s="142">
        <v>46045</v>
      </c>
    </row>
    <row r="2" spans="1:13" ht="12" customHeight="1" x14ac:dyDescent="0.2">
      <c r="A2" s="97" t="s">
        <v>226</v>
      </c>
      <c r="B2" s="97"/>
      <c r="C2" s="97"/>
      <c r="D2" s="97"/>
      <c r="E2" s="97"/>
      <c r="F2" s="97"/>
      <c r="G2" s="97"/>
      <c r="H2" s="97"/>
      <c r="I2" s="97"/>
      <c r="J2" s="97"/>
      <c r="K2" s="97"/>
      <c r="L2" s="97"/>
      <c r="M2" s="1"/>
    </row>
    <row r="3" spans="1:13" ht="24" customHeight="1" x14ac:dyDescent="0.2">
      <c r="A3" s="99" t="s">
        <v>50</v>
      </c>
      <c r="B3" s="94" t="s">
        <v>193</v>
      </c>
      <c r="C3" s="94"/>
      <c r="D3" s="94"/>
      <c r="E3" s="94"/>
      <c r="F3" s="92"/>
      <c r="G3" s="91" t="s">
        <v>227</v>
      </c>
      <c r="H3" s="91" t="s">
        <v>228</v>
      </c>
      <c r="I3" s="91" t="s">
        <v>381</v>
      </c>
      <c r="J3" s="91" t="s">
        <v>382</v>
      </c>
      <c r="K3" s="91" t="s">
        <v>58</v>
      </c>
      <c r="L3" s="94" t="s">
        <v>225</v>
      </c>
      <c r="M3" s="94"/>
    </row>
    <row r="4" spans="1:13" ht="27.6" customHeight="1" x14ac:dyDescent="0.2">
      <c r="A4" s="100"/>
      <c r="B4" s="10" t="s">
        <v>150</v>
      </c>
      <c r="C4" s="10" t="s">
        <v>151</v>
      </c>
      <c r="D4" s="10" t="s">
        <v>152</v>
      </c>
      <c r="E4" s="10" t="s">
        <v>154</v>
      </c>
      <c r="F4" s="10" t="s">
        <v>55</v>
      </c>
      <c r="G4" s="92"/>
      <c r="H4" s="92"/>
      <c r="I4" s="92"/>
      <c r="J4" s="92"/>
      <c r="K4" s="92"/>
      <c r="L4" s="10" t="s">
        <v>259</v>
      </c>
      <c r="M4" s="9" t="s">
        <v>154</v>
      </c>
    </row>
    <row r="5" spans="1:13" ht="12" customHeight="1" x14ac:dyDescent="0.2">
      <c r="A5" s="1"/>
      <c r="B5" s="88" t="str">
        <f>REPT("-",50)&amp;" Number "&amp;REPT("-",51)&amp;"   "&amp;REPT("-",62)&amp;" Dollars "&amp;REPT("-",63)</f>
        <v>-------------------------------------------------- Number ---------------------------------------------------   -------------------------------------------------------------- Dollars ---------------------------------------------------------------</v>
      </c>
      <c r="C5" s="88"/>
      <c r="D5" s="88"/>
      <c r="E5" s="88"/>
      <c r="F5" s="88"/>
      <c r="G5" s="88"/>
      <c r="H5" s="88"/>
      <c r="I5" s="88"/>
      <c r="J5" s="88"/>
      <c r="K5" s="88"/>
      <c r="L5" s="88"/>
      <c r="M5" s="88"/>
    </row>
    <row r="6" spans="1:13" ht="12" customHeight="1" x14ac:dyDescent="0.2">
      <c r="A6" s="3" t="s">
        <v>419</v>
      </c>
    </row>
    <row r="7" spans="1:13" ht="12" customHeight="1" x14ac:dyDescent="0.2">
      <c r="A7" s="2" t="str">
        <f>"Oct "&amp;RIGHT(A6,4)-1</f>
        <v>Oct 2024</v>
      </c>
      <c r="B7" s="11">
        <v>0</v>
      </c>
      <c r="C7" s="11">
        <v>0</v>
      </c>
      <c r="D7" s="11">
        <v>0</v>
      </c>
      <c r="E7" s="11">
        <v>713573</v>
      </c>
      <c r="F7" s="11">
        <v>713573</v>
      </c>
      <c r="G7" s="11">
        <v>23640029.861499999</v>
      </c>
      <c r="H7" s="11" t="s">
        <v>418</v>
      </c>
      <c r="I7" s="11" t="s">
        <v>418</v>
      </c>
      <c r="J7" s="11" t="s">
        <v>418</v>
      </c>
      <c r="K7" s="11">
        <v>23640029.861499999</v>
      </c>
      <c r="L7" s="16" t="s">
        <v>418</v>
      </c>
      <c r="M7" s="16">
        <v>33.129100000000001</v>
      </c>
    </row>
    <row r="8" spans="1:13" ht="12" customHeight="1" x14ac:dyDescent="0.2">
      <c r="A8" s="2" t="str">
        <f>"Nov "&amp;RIGHT(A6,4)-1</f>
        <v>Nov 2024</v>
      </c>
      <c r="B8" s="11">
        <v>0</v>
      </c>
      <c r="C8" s="11">
        <v>0</v>
      </c>
      <c r="D8" s="11">
        <v>0</v>
      </c>
      <c r="E8" s="11">
        <v>715197</v>
      </c>
      <c r="F8" s="11">
        <v>715197</v>
      </c>
      <c r="G8" s="11">
        <v>23617313.781399999</v>
      </c>
      <c r="H8" s="11" t="s">
        <v>418</v>
      </c>
      <c r="I8" s="11" t="s">
        <v>418</v>
      </c>
      <c r="J8" s="11" t="s">
        <v>418</v>
      </c>
      <c r="K8" s="11">
        <v>23617313.781399999</v>
      </c>
      <c r="L8" s="16" t="s">
        <v>418</v>
      </c>
      <c r="M8" s="16">
        <v>33.022100000000002</v>
      </c>
    </row>
    <row r="9" spans="1:13" ht="12" customHeight="1" x14ac:dyDescent="0.2">
      <c r="A9" s="2" t="str">
        <f>"Dec "&amp;RIGHT(A6,4)-1</f>
        <v>Dec 2024</v>
      </c>
      <c r="B9" s="11">
        <v>0</v>
      </c>
      <c r="C9" s="11">
        <v>0</v>
      </c>
      <c r="D9" s="11">
        <v>0</v>
      </c>
      <c r="E9" s="11">
        <v>704194</v>
      </c>
      <c r="F9" s="11">
        <v>704194</v>
      </c>
      <c r="G9" s="11">
        <v>22913652.0517</v>
      </c>
      <c r="H9" s="11">
        <v>22296065</v>
      </c>
      <c r="I9" s="11" t="s">
        <v>418</v>
      </c>
      <c r="J9" s="11" t="s">
        <v>418</v>
      </c>
      <c r="K9" s="11">
        <v>45209717.051700003</v>
      </c>
      <c r="L9" s="16" t="s">
        <v>418</v>
      </c>
      <c r="M9" s="16">
        <v>32.538800000000002</v>
      </c>
    </row>
    <row r="10" spans="1:13" ht="12" customHeight="1" x14ac:dyDescent="0.2">
      <c r="A10" s="2" t="str">
        <f>"Jan "&amp;RIGHT(A6,4)</f>
        <v>Jan 2025</v>
      </c>
      <c r="B10" s="11">
        <v>0</v>
      </c>
      <c r="C10" s="11">
        <v>0</v>
      </c>
      <c r="D10" s="11">
        <v>0</v>
      </c>
      <c r="E10" s="11">
        <v>695921</v>
      </c>
      <c r="F10" s="11">
        <v>695921</v>
      </c>
      <c r="G10" s="11">
        <v>23061701.972899999</v>
      </c>
      <c r="H10" s="11" t="s">
        <v>418</v>
      </c>
      <c r="I10" s="11" t="s">
        <v>418</v>
      </c>
      <c r="J10" s="11" t="s">
        <v>418</v>
      </c>
      <c r="K10" s="11">
        <v>23061701.972899999</v>
      </c>
      <c r="L10" s="16" t="s">
        <v>418</v>
      </c>
      <c r="M10" s="16">
        <v>33.138399999999997</v>
      </c>
    </row>
    <row r="11" spans="1:13" ht="12" customHeight="1" x14ac:dyDescent="0.2">
      <c r="A11" s="2" t="str">
        <f>"Feb "&amp;RIGHT(A6,4)</f>
        <v>Feb 2025</v>
      </c>
      <c r="B11" s="11">
        <v>0</v>
      </c>
      <c r="C11" s="11">
        <v>0</v>
      </c>
      <c r="D11" s="11">
        <v>0</v>
      </c>
      <c r="E11" s="11">
        <v>696172</v>
      </c>
      <c r="F11" s="11">
        <v>696172</v>
      </c>
      <c r="G11" s="11">
        <v>23199240.335299999</v>
      </c>
      <c r="H11" s="11" t="s">
        <v>418</v>
      </c>
      <c r="I11" s="11" t="s">
        <v>418</v>
      </c>
      <c r="J11" s="11" t="s">
        <v>418</v>
      </c>
      <c r="K11" s="11">
        <v>23199240.335299999</v>
      </c>
      <c r="L11" s="16" t="s">
        <v>418</v>
      </c>
      <c r="M11" s="16">
        <v>33.323999999999998</v>
      </c>
    </row>
    <row r="12" spans="1:13" ht="12" customHeight="1" x14ac:dyDescent="0.2">
      <c r="A12" s="2" t="str">
        <f>"Mar "&amp;RIGHT(A6,4)</f>
        <v>Mar 2025</v>
      </c>
      <c r="B12" s="11">
        <v>0</v>
      </c>
      <c r="C12" s="11">
        <v>0</v>
      </c>
      <c r="D12" s="11">
        <v>0</v>
      </c>
      <c r="E12" s="11">
        <v>706856</v>
      </c>
      <c r="F12" s="11">
        <v>706856</v>
      </c>
      <c r="G12" s="11">
        <v>23931240.005399998</v>
      </c>
      <c r="H12" s="11">
        <v>21987240</v>
      </c>
      <c r="I12" s="11" t="s">
        <v>418</v>
      </c>
      <c r="J12" s="11" t="s">
        <v>418</v>
      </c>
      <c r="K12" s="11">
        <v>45918480.005400002</v>
      </c>
      <c r="L12" s="16" t="s">
        <v>418</v>
      </c>
      <c r="M12" s="16">
        <v>33.855899999999998</v>
      </c>
    </row>
    <row r="13" spans="1:13" ht="12" customHeight="1" x14ac:dyDescent="0.2">
      <c r="A13" s="2" t="str">
        <f>"Apr "&amp;RIGHT(A6,4)</f>
        <v>Apr 2025</v>
      </c>
      <c r="B13" s="11">
        <v>0</v>
      </c>
      <c r="C13" s="11">
        <v>0</v>
      </c>
      <c r="D13" s="11">
        <v>0</v>
      </c>
      <c r="E13" s="11">
        <v>709085</v>
      </c>
      <c r="F13" s="11">
        <v>709085</v>
      </c>
      <c r="G13" s="11">
        <v>23467497.645500001</v>
      </c>
      <c r="H13" s="11" t="s">
        <v>418</v>
      </c>
      <c r="I13" s="11" t="s">
        <v>418</v>
      </c>
      <c r="J13" s="11" t="s">
        <v>418</v>
      </c>
      <c r="K13" s="11">
        <v>23467497.645500001</v>
      </c>
      <c r="L13" s="16" t="s">
        <v>418</v>
      </c>
      <c r="M13" s="16">
        <v>33.095500000000001</v>
      </c>
    </row>
    <row r="14" spans="1:13" ht="12" customHeight="1" x14ac:dyDescent="0.2">
      <c r="A14" s="2" t="str">
        <f>"May "&amp;RIGHT(A6,4)</f>
        <v>May 2025</v>
      </c>
      <c r="B14" s="11">
        <v>0</v>
      </c>
      <c r="C14" s="11">
        <v>0</v>
      </c>
      <c r="D14" s="11">
        <v>0</v>
      </c>
      <c r="E14" s="11">
        <v>695000</v>
      </c>
      <c r="F14" s="11">
        <v>695000</v>
      </c>
      <c r="G14" s="11">
        <v>23530733.575599998</v>
      </c>
      <c r="H14" s="11" t="s">
        <v>418</v>
      </c>
      <c r="I14" s="11" t="s">
        <v>418</v>
      </c>
      <c r="J14" s="11" t="s">
        <v>418</v>
      </c>
      <c r="K14" s="11">
        <v>23530733.575599998</v>
      </c>
      <c r="L14" s="16" t="s">
        <v>418</v>
      </c>
      <c r="M14" s="16">
        <v>33.857199999999999</v>
      </c>
    </row>
    <row r="15" spans="1:13" ht="12" customHeight="1" x14ac:dyDescent="0.2">
      <c r="A15" s="2" t="str">
        <f>"Jun "&amp;RIGHT(A6,4)</f>
        <v>Jun 2025</v>
      </c>
      <c r="B15" s="11">
        <v>0</v>
      </c>
      <c r="C15" s="11">
        <v>0</v>
      </c>
      <c r="D15" s="11">
        <v>0</v>
      </c>
      <c r="E15" s="11">
        <v>691095</v>
      </c>
      <c r="F15" s="11">
        <v>691095</v>
      </c>
      <c r="G15" s="11">
        <v>23163139.802099999</v>
      </c>
      <c r="H15" s="11">
        <v>19455052</v>
      </c>
      <c r="I15" s="11" t="s">
        <v>418</v>
      </c>
      <c r="J15" s="11" t="s">
        <v>418</v>
      </c>
      <c r="K15" s="11">
        <v>42618191.802100003</v>
      </c>
      <c r="L15" s="16" t="s">
        <v>418</v>
      </c>
      <c r="M15" s="16">
        <v>33.516599999999997</v>
      </c>
    </row>
    <row r="16" spans="1:13" ht="12" customHeight="1" x14ac:dyDescent="0.2">
      <c r="A16" s="2" t="str">
        <f>"Jul "&amp;RIGHT(A6,4)</f>
        <v>Jul 2025</v>
      </c>
      <c r="B16" s="11">
        <v>0</v>
      </c>
      <c r="C16" s="11">
        <v>0</v>
      </c>
      <c r="D16" s="11">
        <v>0</v>
      </c>
      <c r="E16" s="11">
        <v>691460</v>
      </c>
      <c r="F16" s="11">
        <v>691460</v>
      </c>
      <c r="G16" s="11">
        <v>23425509.7663</v>
      </c>
      <c r="H16" s="11" t="s">
        <v>418</v>
      </c>
      <c r="I16" s="11" t="s">
        <v>418</v>
      </c>
      <c r="J16" s="11" t="s">
        <v>418</v>
      </c>
      <c r="K16" s="11">
        <v>23425509.7663</v>
      </c>
      <c r="L16" s="16" t="s">
        <v>418</v>
      </c>
      <c r="M16" s="16">
        <v>33.878300000000003</v>
      </c>
    </row>
    <row r="17" spans="1:13" ht="12" customHeight="1" x14ac:dyDescent="0.2">
      <c r="A17" s="2" t="str">
        <f>"Aug "&amp;RIGHT(A6,4)</f>
        <v>Aug 2025</v>
      </c>
      <c r="B17" s="11">
        <v>0</v>
      </c>
      <c r="C17" s="11">
        <v>0</v>
      </c>
      <c r="D17" s="11">
        <v>0</v>
      </c>
      <c r="E17" s="11">
        <v>695276</v>
      </c>
      <c r="F17" s="11">
        <v>695276</v>
      </c>
      <c r="G17" s="11">
        <v>22694676.360599998</v>
      </c>
      <c r="H17" s="11" t="s">
        <v>418</v>
      </c>
      <c r="I17" s="11" t="s">
        <v>418</v>
      </c>
      <c r="J17" s="11" t="s">
        <v>418</v>
      </c>
      <c r="K17" s="11">
        <v>22694676.360599998</v>
      </c>
      <c r="L17" s="16" t="s">
        <v>418</v>
      </c>
      <c r="M17" s="16">
        <v>32.641199999999998</v>
      </c>
    </row>
    <row r="18" spans="1:13" ht="12" customHeight="1" x14ac:dyDescent="0.2">
      <c r="A18" s="2" t="str">
        <f>"Sep "&amp;RIGHT(A6,4)</f>
        <v>Sep 2025</v>
      </c>
      <c r="B18" s="11">
        <v>0</v>
      </c>
      <c r="C18" s="11">
        <v>0</v>
      </c>
      <c r="D18" s="11">
        <v>0</v>
      </c>
      <c r="E18" s="11">
        <v>694649</v>
      </c>
      <c r="F18" s="11">
        <v>694649</v>
      </c>
      <c r="G18" s="11">
        <v>23339818.265900001</v>
      </c>
      <c r="H18" s="11">
        <v>6309291</v>
      </c>
      <c r="I18" s="11" t="s">
        <v>418</v>
      </c>
      <c r="J18" s="11" t="s">
        <v>418</v>
      </c>
      <c r="K18" s="11">
        <v>29649109.265900001</v>
      </c>
      <c r="L18" s="16" t="s">
        <v>418</v>
      </c>
      <c r="M18" s="16">
        <v>33.599400000000003</v>
      </c>
    </row>
    <row r="19" spans="1:13" ht="12" customHeight="1" x14ac:dyDescent="0.2">
      <c r="A19" s="12" t="s">
        <v>55</v>
      </c>
      <c r="B19" s="13">
        <v>0</v>
      </c>
      <c r="C19" s="13">
        <v>0</v>
      </c>
      <c r="D19" s="13">
        <v>0</v>
      </c>
      <c r="E19" s="13">
        <v>700706.5</v>
      </c>
      <c r="F19" s="13">
        <v>700706.5</v>
      </c>
      <c r="G19" s="13">
        <v>279984553.4242</v>
      </c>
      <c r="H19" s="13">
        <v>70047648</v>
      </c>
      <c r="I19" s="13" t="s">
        <v>418</v>
      </c>
      <c r="J19" s="13" t="s">
        <v>418</v>
      </c>
      <c r="K19" s="13">
        <v>350032201.4242</v>
      </c>
      <c r="L19" s="17" t="s">
        <v>418</v>
      </c>
      <c r="M19" s="17">
        <v>33.297899999999998</v>
      </c>
    </row>
    <row r="20" spans="1:13" ht="12" customHeight="1" x14ac:dyDescent="0.2">
      <c r="A20" s="14" t="s">
        <v>420</v>
      </c>
      <c r="B20" s="15">
        <v>0</v>
      </c>
      <c r="C20" s="15">
        <v>0</v>
      </c>
      <c r="D20" s="15">
        <v>0</v>
      </c>
      <c r="E20" s="15">
        <v>713573</v>
      </c>
      <c r="F20" s="15">
        <v>713573</v>
      </c>
      <c r="G20" s="15">
        <v>23640029.861499999</v>
      </c>
      <c r="H20" s="15" t="s">
        <v>418</v>
      </c>
      <c r="I20" s="15" t="s">
        <v>418</v>
      </c>
      <c r="J20" s="15" t="s">
        <v>418</v>
      </c>
      <c r="K20" s="15">
        <v>23640029.861499999</v>
      </c>
      <c r="L20" s="18" t="s">
        <v>418</v>
      </c>
      <c r="M20" s="18">
        <v>33.129100000000001</v>
      </c>
    </row>
    <row r="21" spans="1:13" ht="12" customHeight="1" x14ac:dyDescent="0.2">
      <c r="A21" s="3" t="str">
        <f>"FY "&amp;RIGHT(A6,4)+1</f>
        <v>FY 2026</v>
      </c>
    </row>
    <row r="22" spans="1:13" ht="12" customHeight="1" x14ac:dyDescent="0.2">
      <c r="A22" s="2" t="str">
        <f>"Oct "&amp;RIGHT(A6,4)</f>
        <v>Oct 2025</v>
      </c>
      <c r="B22" s="11">
        <v>0</v>
      </c>
      <c r="C22" s="11">
        <v>0</v>
      </c>
      <c r="D22" s="11">
        <v>0</v>
      </c>
      <c r="E22" s="11">
        <v>698693</v>
      </c>
      <c r="F22" s="11">
        <v>698693</v>
      </c>
      <c r="G22" s="11">
        <v>23223716.657099999</v>
      </c>
      <c r="H22" s="11" t="s">
        <v>418</v>
      </c>
      <c r="I22" s="11" t="s">
        <v>418</v>
      </c>
      <c r="J22" s="11" t="s">
        <v>418</v>
      </c>
      <c r="K22" s="11">
        <v>23223716.657099999</v>
      </c>
      <c r="L22" s="16" t="s">
        <v>418</v>
      </c>
      <c r="M22" s="16">
        <v>33.238799999999998</v>
      </c>
    </row>
    <row r="23" spans="1:13"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c r="K23" s="11" t="s">
        <v>418</v>
      </c>
      <c r="L23" s="16" t="s">
        <v>418</v>
      </c>
      <c r="M23" s="16" t="s">
        <v>418</v>
      </c>
    </row>
    <row r="24" spans="1:13"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c r="L24" s="16" t="s">
        <v>418</v>
      </c>
      <c r="M24" s="16" t="s">
        <v>418</v>
      </c>
    </row>
    <row r="25" spans="1:13"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c r="L25" s="16" t="s">
        <v>418</v>
      </c>
      <c r="M25" s="16" t="s">
        <v>418</v>
      </c>
    </row>
    <row r="26" spans="1:13"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c r="L26" s="16" t="s">
        <v>418</v>
      </c>
      <c r="M26" s="16" t="s">
        <v>418</v>
      </c>
    </row>
    <row r="27" spans="1:13"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c r="L27" s="16" t="s">
        <v>418</v>
      </c>
      <c r="M27" s="16" t="s">
        <v>418</v>
      </c>
    </row>
    <row r="28" spans="1:13"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c r="L28" s="16" t="s">
        <v>418</v>
      </c>
      <c r="M28" s="16" t="s">
        <v>418</v>
      </c>
    </row>
    <row r="29" spans="1:13"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c r="L29" s="16" t="s">
        <v>418</v>
      </c>
      <c r="M29" s="16" t="s">
        <v>418</v>
      </c>
    </row>
    <row r="30" spans="1:13"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c r="L30" s="16" t="s">
        <v>418</v>
      </c>
      <c r="M30" s="16" t="s">
        <v>418</v>
      </c>
    </row>
    <row r="31" spans="1:13"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c r="L31" s="16" t="s">
        <v>418</v>
      </c>
      <c r="M31" s="16" t="s">
        <v>418</v>
      </c>
    </row>
    <row r="32" spans="1:13"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c r="L32" s="16" t="s">
        <v>418</v>
      </c>
      <c r="M32" s="16" t="s">
        <v>418</v>
      </c>
    </row>
    <row r="33" spans="1:13"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c r="L33" s="16" t="s">
        <v>418</v>
      </c>
      <c r="M33" s="16" t="s">
        <v>418</v>
      </c>
    </row>
    <row r="34" spans="1:13" ht="12" customHeight="1" x14ac:dyDescent="0.2">
      <c r="A34" s="12" t="s">
        <v>55</v>
      </c>
      <c r="B34" s="13">
        <v>0</v>
      </c>
      <c r="C34" s="13">
        <v>0</v>
      </c>
      <c r="D34" s="13">
        <v>0</v>
      </c>
      <c r="E34" s="13">
        <v>698693</v>
      </c>
      <c r="F34" s="13">
        <v>698693</v>
      </c>
      <c r="G34" s="13">
        <v>23223716.657099999</v>
      </c>
      <c r="H34" s="13" t="s">
        <v>418</v>
      </c>
      <c r="I34" s="13" t="s">
        <v>418</v>
      </c>
      <c r="J34" s="13" t="s">
        <v>418</v>
      </c>
      <c r="K34" s="13">
        <v>23223716.657099999</v>
      </c>
      <c r="L34" s="17" t="s">
        <v>418</v>
      </c>
      <c r="M34" s="17">
        <v>33.238799999999998</v>
      </c>
    </row>
    <row r="35" spans="1:13" ht="12" customHeight="1" x14ac:dyDescent="0.2">
      <c r="A35" s="14" t="str">
        <f>"Total "&amp;MID(A20,7,LEN(A20)-13)&amp;" Months"</f>
        <v>Total 1 Months</v>
      </c>
      <c r="B35" s="15">
        <v>0</v>
      </c>
      <c r="C35" s="15">
        <v>0</v>
      </c>
      <c r="D35" s="15">
        <v>0</v>
      </c>
      <c r="E35" s="15">
        <v>698693</v>
      </c>
      <c r="F35" s="15">
        <v>698693</v>
      </c>
      <c r="G35" s="15">
        <v>23223716.657099999</v>
      </c>
      <c r="H35" s="15" t="s">
        <v>418</v>
      </c>
      <c r="I35" s="15" t="s">
        <v>418</v>
      </c>
      <c r="J35" s="15" t="s">
        <v>418</v>
      </c>
      <c r="K35" s="15">
        <v>23223716.657099999</v>
      </c>
      <c r="L35" s="18" t="s">
        <v>418</v>
      </c>
      <c r="M35" s="18">
        <v>33.238799999999998</v>
      </c>
    </row>
    <row r="36" spans="1:13" ht="12" customHeight="1" x14ac:dyDescent="0.2">
      <c r="A36" s="88"/>
      <c r="B36" s="88"/>
      <c r="C36" s="88"/>
      <c r="D36" s="88"/>
      <c r="E36" s="88"/>
      <c r="F36" s="88"/>
      <c r="G36" s="88"/>
      <c r="H36" s="88"/>
      <c r="I36" s="88"/>
      <c r="J36" s="88"/>
      <c r="K36" s="88"/>
    </row>
    <row r="37" spans="1:13" ht="79.5" customHeight="1" x14ac:dyDescent="0.2">
      <c r="A37" s="90" t="s">
        <v>391</v>
      </c>
      <c r="B37" s="90"/>
      <c r="C37" s="90"/>
      <c r="D37" s="90"/>
      <c r="E37" s="90"/>
      <c r="F37" s="90"/>
      <c r="G37" s="90"/>
      <c r="H37" s="90"/>
      <c r="I37" s="90"/>
      <c r="J37" s="90"/>
      <c r="K37" s="90"/>
      <c r="L37" s="90"/>
      <c r="M37" s="90"/>
    </row>
    <row r="101" spans="10:10" ht="15" x14ac:dyDescent="0.25">
      <c r="J101" s="56"/>
    </row>
  </sheetData>
  <mergeCells count="13">
    <mergeCell ref="A36:K36"/>
    <mergeCell ref="A37:M37"/>
    <mergeCell ref="A3:A4"/>
    <mergeCell ref="B3:F3"/>
    <mergeCell ref="G3:G4"/>
    <mergeCell ref="H3:H4"/>
    <mergeCell ref="J3:J4"/>
    <mergeCell ref="I3:I4"/>
    <mergeCell ref="A1:L1"/>
    <mergeCell ref="A2:L2"/>
    <mergeCell ref="K3:K4"/>
    <mergeCell ref="L3:M3"/>
    <mergeCell ref="B5:M5"/>
  </mergeCells>
  <phoneticPr fontId="0" type="noConversion"/>
  <pageMargins left="0.75" right="0.5" top="0.75" bottom="0.5" header="0.5" footer="0.25"/>
  <pageSetup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pageSetUpPr fitToPage="1"/>
  </sheetPr>
  <dimension ref="A1:J37"/>
  <sheetViews>
    <sheetView showGridLines="0" workbookViewId="0">
      <selection sqref="A1:H1"/>
    </sheetView>
  </sheetViews>
  <sheetFormatPr defaultRowHeight="12.75" x14ac:dyDescent="0.2"/>
  <cols>
    <col min="1" max="6" width="11.42578125" customWidth="1"/>
    <col min="7" max="7" width="16.85546875" customWidth="1"/>
    <col min="8" max="8" width="11.42578125" customWidth="1"/>
    <col min="9" max="9" width="11.140625" customWidth="1"/>
    <col min="10" max="10" width="11.42578125" customWidth="1"/>
  </cols>
  <sheetData>
    <row r="1" spans="1:10" ht="12" customHeight="1" x14ac:dyDescent="0.2">
      <c r="A1" s="95" t="s">
        <v>442</v>
      </c>
      <c r="B1" s="95"/>
      <c r="C1" s="95"/>
      <c r="D1" s="95"/>
      <c r="E1" s="95"/>
      <c r="F1" s="95"/>
      <c r="G1" s="95"/>
      <c r="H1" s="95"/>
      <c r="I1" s="142">
        <v>46045</v>
      </c>
      <c r="J1" s="2"/>
    </row>
    <row r="2" spans="1:10" ht="12" customHeight="1" x14ac:dyDescent="0.2">
      <c r="A2" s="97" t="s">
        <v>370</v>
      </c>
      <c r="B2" s="97"/>
      <c r="C2" s="97"/>
      <c r="D2" s="97"/>
      <c r="E2" s="97"/>
      <c r="F2" s="97"/>
      <c r="G2" s="97"/>
      <c r="H2" s="97"/>
      <c r="I2" s="5"/>
      <c r="J2" s="1"/>
    </row>
    <row r="3" spans="1:10" ht="24" customHeight="1" x14ac:dyDescent="0.2">
      <c r="A3" s="99" t="s">
        <v>50</v>
      </c>
      <c r="B3" s="94" t="s">
        <v>196</v>
      </c>
      <c r="C3" s="94"/>
      <c r="D3" s="92"/>
      <c r="E3" s="91" t="s">
        <v>227</v>
      </c>
      <c r="F3" s="91" t="s">
        <v>155</v>
      </c>
      <c r="G3" s="91" t="s">
        <v>373</v>
      </c>
      <c r="H3" s="91" t="s">
        <v>156</v>
      </c>
      <c r="I3" s="91" t="s">
        <v>374</v>
      </c>
      <c r="J3" s="93" t="s">
        <v>58</v>
      </c>
    </row>
    <row r="4" spans="1:10" ht="24" customHeight="1" x14ac:dyDescent="0.2">
      <c r="A4" s="100"/>
      <c r="B4" s="10" t="s">
        <v>157</v>
      </c>
      <c r="C4" s="10" t="s">
        <v>158</v>
      </c>
      <c r="D4" s="10" t="s">
        <v>55</v>
      </c>
      <c r="E4" s="92"/>
      <c r="F4" s="92"/>
      <c r="G4" s="92"/>
      <c r="H4" s="92"/>
      <c r="I4" s="92"/>
      <c r="J4" s="94"/>
    </row>
    <row r="5" spans="1:10" ht="12" customHeight="1" x14ac:dyDescent="0.2">
      <c r="A5" s="1"/>
      <c r="B5" s="88" t="str">
        <f>REPT("-",29)&amp;" Number "&amp;REPT("-",28)&amp;"   "&amp;REPT("-",55)&amp;" Dollars "&amp;REPT("-",155)</f>
        <v>----------------------------- Number ----------------------------   ------------------------------------------------------- Dollars -----------------------------------------------------------------------------------------------------------------------------------------------------------</v>
      </c>
      <c r="C5" s="88"/>
      <c r="D5" s="88"/>
      <c r="E5" s="88"/>
      <c r="F5" s="88"/>
      <c r="G5" s="88"/>
      <c r="H5" s="88"/>
      <c r="I5" s="88"/>
      <c r="J5" s="88"/>
    </row>
    <row r="6" spans="1:10" ht="12" customHeight="1" x14ac:dyDescent="0.2">
      <c r="A6" s="3" t="s">
        <v>419</v>
      </c>
    </row>
    <row r="7" spans="1:10" ht="12" customHeight="1" x14ac:dyDescent="0.2">
      <c r="A7" s="2" t="str">
        <f>"Oct "&amp;RIGHT(A6,4)-1</f>
        <v>Oct 2024</v>
      </c>
      <c r="B7" s="11" t="s">
        <v>418</v>
      </c>
      <c r="C7" s="11">
        <v>56408</v>
      </c>
      <c r="D7" s="11">
        <v>56408</v>
      </c>
      <c r="E7" s="11">
        <v>7839759.0219999999</v>
      </c>
      <c r="F7" s="11" t="s">
        <v>418</v>
      </c>
      <c r="G7" s="11" t="s">
        <v>418</v>
      </c>
      <c r="H7" s="11" t="s">
        <v>418</v>
      </c>
      <c r="I7" s="11" t="s">
        <v>418</v>
      </c>
      <c r="J7" s="11">
        <v>7839759.0219999999</v>
      </c>
    </row>
    <row r="8" spans="1:10" ht="12" customHeight="1" x14ac:dyDescent="0.2">
      <c r="A8" s="2" t="str">
        <f>"Nov "&amp;RIGHT(A6,4)-1</f>
        <v>Nov 2024</v>
      </c>
      <c r="B8" s="11" t="s">
        <v>418</v>
      </c>
      <c r="C8" s="11">
        <v>54309</v>
      </c>
      <c r="D8" s="11">
        <v>54309</v>
      </c>
      <c r="E8" s="11">
        <v>7794470.6756999996</v>
      </c>
      <c r="F8" s="11" t="s">
        <v>418</v>
      </c>
      <c r="G8" s="11" t="s">
        <v>418</v>
      </c>
      <c r="H8" s="11" t="s">
        <v>418</v>
      </c>
      <c r="I8" s="11" t="s">
        <v>418</v>
      </c>
      <c r="J8" s="11">
        <v>7794470.6756999996</v>
      </c>
    </row>
    <row r="9" spans="1:10" ht="12" customHeight="1" x14ac:dyDescent="0.2">
      <c r="A9" s="2" t="str">
        <f>"Dec "&amp;RIGHT(A6,4)-1</f>
        <v>Dec 2024</v>
      </c>
      <c r="B9" s="11" t="s">
        <v>418</v>
      </c>
      <c r="C9" s="11">
        <v>52963</v>
      </c>
      <c r="D9" s="11">
        <v>52963</v>
      </c>
      <c r="E9" s="11">
        <v>7606152.6233000001</v>
      </c>
      <c r="F9" s="11">
        <v>6416329.25</v>
      </c>
      <c r="G9" s="11" t="s">
        <v>418</v>
      </c>
      <c r="H9" s="11" t="s">
        <v>418</v>
      </c>
      <c r="I9" s="11" t="s">
        <v>418</v>
      </c>
      <c r="J9" s="11">
        <v>14022481.873299999</v>
      </c>
    </row>
    <row r="10" spans="1:10" ht="12" customHeight="1" x14ac:dyDescent="0.2">
      <c r="A10" s="2" t="str">
        <f>"Jan "&amp;RIGHT(A6,4)</f>
        <v>Jan 2025</v>
      </c>
      <c r="B10" s="11" t="s">
        <v>418</v>
      </c>
      <c r="C10" s="11">
        <v>58039</v>
      </c>
      <c r="D10" s="11">
        <v>58039</v>
      </c>
      <c r="E10" s="11">
        <v>8296573.3372</v>
      </c>
      <c r="F10" s="11" t="s">
        <v>418</v>
      </c>
      <c r="G10" s="11" t="s">
        <v>418</v>
      </c>
      <c r="H10" s="11" t="s">
        <v>418</v>
      </c>
      <c r="I10" s="11" t="s">
        <v>418</v>
      </c>
      <c r="J10" s="11">
        <v>8296573.3372</v>
      </c>
    </row>
    <row r="11" spans="1:10" ht="12" customHeight="1" x14ac:dyDescent="0.2">
      <c r="A11" s="2" t="str">
        <f>"Feb "&amp;RIGHT(A6,4)</f>
        <v>Feb 2025</v>
      </c>
      <c r="B11" s="11" t="s">
        <v>418</v>
      </c>
      <c r="C11" s="11">
        <v>54845</v>
      </c>
      <c r="D11" s="11">
        <v>54845</v>
      </c>
      <c r="E11" s="11">
        <v>7743817.1217999998</v>
      </c>
      <c r="F11" s="11" t="s">
        <v>418</v>
      </c>
      <c r="G11" s="11" t="s">
        <v>418</v>
      </c>
      <c r="H11" s="11" t="s">
        <v>418</v>
      </c>
      <c r="I11" s="11" t="s">
        <v>418</v>
      </c>
      <c r="J11" s="11">
        <v>7743817.1217999998</v>
      </c>
    </row>
    <row r="12" spans="1:10" ht="12" customHeight="1" x14ac:dyDescent="0.2">
      <c r="A12" s="2" t="str">
        <f>"Mar "&amp;RIGHT(A6,4)</f>
        <v>Mar 2025</v>
      </c>
      <c r="B12" s="11" t="s">
        <v>418</v>
      </c>
      <c r="C12" s="11">
        <v>57497</v>
      </c>
      <c r="D12" s="11">
        <v>57497</v>
      </c>
      <c r="E12" s="11">
        <v>8126461.8156000003</v>
      </c>
      <c r="F12" s="11">
        <v>10321564.25</v>
      </c>
      <c r="G12" s="11" t="s">
        <v>418</v>
      </c>
      <c r="H12" s="11" t="s">
        <v>418</v>
      </c>
      <c r="I12" s="11" t="s">
        <v>418</v>
      </c>
      <c r="J12" s="11">
        <v>18448026.0656</v>
      </c>
    </row>
    <row r="13" spans="1:10" ht="12" customHeight="1" x14ac:dyDescent="0.2">
      <c r="A13" s="2" t="str">
        <f>"Apr "&amp;RIGHT(A6,4)</f>
        <v>Apr 2025</v>
      </c>
      <c r="B13" s="11" t="s">
        <v>418</v>
      </c>
      <c r="C13" s="11">
        <v>58367</v>
      </c>
      <c r="D13" s="11">
        <v>58367</v>
      </c>
      <c r="E13" s="11">
        <v>8347713.5034999996</v>
      </c>
      <c r="F13" s="11" t="s">
        <v>418</v>
      </c>
      <c r="G13" s="11" t="s">
        <v>418</v>
      </c>
      <c r="H13" s="11" t="s">
        <v>418</v>
      </c>
      <c r="I13" s="11" t="s">
        <v>418</v>
      </c>
      <c r="J13" s="11">
        <v>8347713.5034999996</v>
      </c>
    </row>
    <row r="14" spans="1:10" ht="12" customHeight="1" x14ac:dyDescent="0.2">
      <c r="A14" s="2" t="str">
        <f>"May "&amp;RIGHT(A6,4)</f>
        <v>May 2025</v>
      </c>
      <c r="B14" s="11" t="s">
        <v>418</v>
      </c>
      <c r="C14" s="11">
        <v>57986</v>
      </c>
      <c r="D14" s="11">
        <v>57986</v>
      </c>
      <c r="E14" s="11">
        <v>8509806.0413000006</v>
      </c>
      <c r="F14" s="11" t="s">
        <v>418</v>
      </c>
      <c r="G14" s="11" t="s">
        <v>418</v>
      </c>
      <c r="H14" s="11" t="s">
        <v>418</v>
      </c>
      <c r="I14" s="11" t="s">
        <v>418</v>
      </c>
      <c r="J14" s="11">
        <v>8509806.0413000006</v>
      </c>
    </row>
    <row r="15" spans="1:10" ht="12" customHeight="1" x14ac:dyDescent="0.2">
      <c r="A15" s="2" t="str">
        <f>"Jun "&amp;RIGHT(A6,4)</f>
        <v>Jun 2025</v>
      </c>
      <c r="B15" s="11" t="s">
        <v>418</v>
      </c>
      <c r="C15" s="11">
        <v>59520</v>
      </c>
      <c r="D15" s="11">
        <v>59520</v>
      </c>
      <c r="E15" s="11">
        <v>8502995.6500000004</v>
      </c>
      <c r="F15" s="11">
        <v>13985378.25</v>
      </c>
      <c r="G15" s="11" t="s">
        <v>418</v>
      </c>
      <c r="H15" s="11" t="s">
        <v>418</v>
      </c>
      <c r="I15" s="11" t="s">
        <v>418</v>
      </c>
      <c r="J15" s="11">
        <v>22488373.899999999</v>
      </c>
    </row>
    <row r="16" spans="1:10" ht="12" customHeight="1" x14ac:dyDescent="0.2">
      <c r="A16" s="2" t="str">
        <f>"Jul "&amp;RIGHT(A6,4)</f>
        <v>Jul 2025</v>
      </c>
      <c r="B16" s="11" t="s">
        <v>418</v>
      </c>
      <c r="C16" s="11">
        <v>62924</v>
      </c>
      <c r="D16" s="11">
        <v>62924</v>
      </c>
      <c r="E16" s="11">
        <v>8990079.0102999993</v>
      </c>
      <c r="F16" s="11" t="s">
        <v>418</v>
      </c>
      <c r="G16" s="11" t="s">
        <v>418</v>
      </c>
      <c r="H16" s="11" t="s">
        <v>418</v>
      </c>
      <c r="I16" s="11" t="s">
        <v>418</v>
      </c>
      <c r="J16" s="11">
        <v>8990079.0102999993</v>
      </c>
    </row>
    <row r="17" spans="1:10" ht="12" customHeight="1" x14ac:dyDescent="0.2">
      <c r="A17" s="2" t="str">
        <f>"Aug "&amp;RIGHT(A6,4)</f>
        <v>Aug 2025</v>
      </c>
      <c r="B17" s="11" t="s">
        <v>418</v>
      </c>
      <c r="C17" s="11">
        <v>62243</v>
      </c>
      <c r="D17" s="11">
        <v>62243</v>
      </c>
      <c r="E17" s="11">
        <v>8974566.7624999993</v>
      </c>
      <c r="F17" s="11" t="s">
        <v>418</v>
      </c>
      <c r="G17" s="11" t="s">
        <v>418</v>
      </c>
      <c r="H17" s="11" t="s">
        <v>418</v>
      </c>
      <c r="I17" s="11" t="s">
        <v>418</v>
      </c>
      <c r="J17" s="11">
        <v>8974566.7624999993</v>
      </c>
    </row>
    <row r="18" spans="1:10" ht="12" customHeight="1" x14ac:dyDescent="0.2">
      <c r="A18" s="2" t="str">
        <f>"Sep "&amp;RIGHT(A6,4)</f>
        <v>Sep 2025</v>
      </c>
      <c r="B18" s="11" t="s">
        <v>418</v>
      </c>
      <c r="C18" s="11">
        <v>63478</v>
      </c>
      <c r="D18" s="11">
        <v>63478</v>
      </c>
      <c r="E18" s="11">
        <v>9336449.6023999993</v>
      </c>
      <c r="F18" s="11">
        <v>12554169.9167</v>
      </c>
      <c r="G18" s="11" t="s">
        <v>418</v>
      </c>
      <c r="H18" s="11">
        <v>294010</v>
      </c>
      <c r="I18" s="11" t="s">
        <v>418</v>
      </c>
      <c r="J18" s="11">
        <v>22184629.519099999</v>
      </c>
    </row>
    <row r="19" spans="1:10" ht="12" customHeight="1" x14ac:dyDescent="0.2">
      <c r="A19" s="12" t="s">
        <v>55</v>
      </c>
      <c r="B19" s="13" t="s">
        <v>418</v>
      </c>
      <c r="C19" s="13">
        <v>58214.916700000002</v>
      </c>
      <c r="D19" s="13">
        <v>58214.916700000002</v>
      </c>
      <c r="E19" s="13">
        <v>100068845.1656</v>
      </c>
      <c r="F19" s="13">
        <v>43277441.666699998</v>
      </c>
      <c r="G19" s="13" t="s">
        <v>418</v>
      </c>
      <c r="H19" s="13">
        <v>294010</v>
      </c>
      <c r="I19" s="13" t="s">
        <v>418</v>
      </c>
      <c r="J19" s="13">
        <v>143640296.83230001</v>
      </c>
    </row>
    <row r="20" spans="1:10" ht="12" customHeight="1" x14ac:dyDescent="0.2">
      <c r="A20" s="14" t="s">
        <v>420</v>
      </c>
      <c r="B20" s="15" t="s">
        <v>418</v>
      </c>
      <c r="C20" s="15">
        <v>56408</v>
      </c>
      <c r="D20" s="15">
        <v>56408</v>
      </c>
      <c r="E20" s="15">
        <v>7839759.0219999999</v>
      </c>
      <c r="F20" s="15" t="s">
        <v>418</v>
      </c>
      <c r="G20" s="15" t="s">
        <v>418</v>
      </c>
      <c r="H20" s="15" t="s">
        <v>418</v>
      </c>
      <c r="I20" s="15" t="s">
        <v>418</v>
      </c>
      <c r="J20" s="15">
        <v>7839759.0219999999</v>
      </c>
    </row>
    <row r="21" spans="1:10" ht="12" customHeight="1" x14ac:dyDescent="0.2">
      <c r="A21" s="3" t="str">
        <f>"FY "&amp;RIGHT(A6,4)+1</f>
        <v>FY 2026</v>
      </c>
    </row>
    <row r="22" spans="1:10" ht="12" customHeight="1" x14ac:dyDescent="0.2">
      <c r="A22" s="2" t="str">
        <f>"Oct "&amp;RIGHT(A6,4)</f>
        <v>Oct 2025</v>
      </c>
      <c r="B22" s="11" t="s">
        <v>418</v>
      </c>
      <c r="C22" s="11">
        <v>67559</v>
      </c>
      <c r="D22" s="11">
        <v>67559</v>
      </c>
      <c r="E22" s="11">
        <v>9945972.6427999996</v>
      </c>
      <c r="F22" s="11" t="s">
        <v>418</v>
      </c>
      <c r="G22" s="11" t="s">
        <v>418</v>
      </c>
      <c r="H22" s="11" t="s">
        <v>418</v>
      </c>
      <c r="I22" s="11" t="s">
        <v>418</v>
      </c>
      <c r="J22" s="11">
        <v>9945972.6427999996</v>
      </c>
    </row>
    <row r="23" spans="1:10"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t="s">
        <v>418</v>
      </c>
      <c r="C34" s="13">
        <v>67559</v>
      </c>
      <c r="D34" s="13">
        <v>67559</v>
      </c>
      <c r="E34" s="13">
        <v>9945972.6427999996</v>
      </c>
      <c r="F34" s="13" t="s">
        <v>418</v>
      </c>
      <c r="G34" s="13" t="s">
        <v>418</v>
      </c>
      <c r="H34" s="13" t="s">
        <v>418</v>
      </c>
      <c r="I34" s="13" t="s">
        <v>418</v>
      </c>
      <c r="J34" s="13">
        <v>9945972.6427999996</v>
      </c>
    </row>
    <row r="35" spans="1:10" ht="12" customHeight="1" x14ac:dyDescent="0.2">
      <c r="A35" s="14" t="str">
        <f>"Total "&amp;MID(A20,7,LEN(A20)-13)&amp;" Months"</f>
        <v>Total 1 Months</v>
      </c>
      <c r="B35" s="15" t="s">
        <v>418</v>
      </c>
      <c r="C35" s="15">
        <v>67559</v>
      </c>
      <c r="D35" s="15">
        <v>67559</v>
      </c>
      <c r="E35" s="15">
        <v>9945972.6427999996</v>
      </c>
      <c r="F35" s="15" t="s">
        <v>418</v>
      </c>
      <c r="G35" s="15" t="s">
        <v>418</v>
      </c>
      <c r="H35" s="15" t="s">
        <v>418</v>
      </c>
      <c r="I35" s="15" t="s">
        <v>418</v>
      </c>
      <c r="J35" s="15">
        <v>9945972.6427999996</v>
      </c>
    </row>
    <row r="36" spans="1:10" ht="12" customHeight="1" x14ac:dyDescent="0.2">
      <c r="A36" s="88"/>
      <c r="B36" s="88"/>
      <c r="C36" s="88"/>
      <c r="D36" s="88"/>
      <c r="E36" s="88"/>
      <c r="F36" s="88"/>
      <c r="G36" s="1"/>
    </row>
    <row r="37" spans="1:10" ht="69.95" customHeight="1" x14ac:dyDescent="0.2">
      <c r="A37" s="90" t="s">
        <v>389</v>
      </c>
      <c r="B37" s="90"/>
      <c r="C37" s="90"/>
      <c r="D37" s="90"/>
      <c r="E37" s="90"/>
      <c r="F37" s="90"/>
      <c r="G37" s="90"/>
      <c r="H37" s="90"/>
      <c r="I37" s="90"/>
      <c r="J37" s="90"/>
    </row>
  </sheetData>
  <mergeCells count="13">
    <mergeCell ref="J3:J4"/>
    <mergeCell ref="B5:J5"/>
    <mergeCell ref="A37:J37"/>
    <mergeCell ref="A1:H1"/>
    <mergeCell ref="A2:H2"/>
    <mergeCell ref="A3:A4"/>
    <mergeCell ref="B3:D3"/>
    <mergeCell ref="E3:E4"/>
    <mergeCell ref="F3:F4"/>
    <mergeCell ref="H3:H4"/>
    <mergeCell ref="G3:G4"/>
    <mergeCell ref="I3:I4"/>
    <mergeCell ref="A36:F36"/>
  </mergeCells>
  <phoneticPr fontId="0" type="noConversion"/>
  <pageMargins left="0.75" right="0.5" top="0.75" bottom="0.5" header="0.5" footer="0.25"/>
  <pageSetup scale="37"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K37"/>
  <sheetViews>
    <sheetView showGridLines="0" workbookViewId="0">
      <selection sqref="A1:J1"/>
    </sheetView>
  </sheetViews>
  <sheetFormatPr defaultRowHeight="12.75" x14ac:dyDescent="0.2"/>
  <cols>
    <col min="1" max="11" width="11.42578125" customWidth="1"/>
  </cols>
  <sheetData>
    <row r="1" spans="1:11" ht="12" customHeight="1" x14ac:dyDescent="0.2">
      <c r="A1" s="95" t="s">
        <v>442</v>
      </c>
      <c r="B1" s="95"/>
      <c r="C1" s="95"/>
      <c r="D1" s="95"/>
      <c r="E1" s="95"/>
      <c r="F1" s="95"/>
      <c r="G1" s="95"/>
      <c r="H1" s="95"/>
      <c r="I1" s="95"/>
      <c r="J1" s="95"/>
      <c r="K1" s="142">
        <v>46045</v>
      </c>
    </row>
    <row r="2" spans="1:11" ht="12" customHeight="1" x14ac:dyDescent="0.2">
      <c r="A2" s="97" t="s">
        <v>159</v>
      </c>
      <c r="B2" s="97"/>
      <c r="C2" s="97"/>
      <c r="D2" s="97"/>
      <c r="E2" s="97"/>
      <c r="F2" s="97"/>
      <c r="G2" s="97"/>
      <c r="H2" s="97"/>
      <c r="I2" s="97"/>
      <c r="J2" s="97"/>
      <c r="K2" s="1"/>
    </row>
    <row r="3" spans="1:11" ht="24" customHeight="1" x14ac:dyDescent="0.2">
      <c r="A3" s="99" t="s">
        <v>50</v>
      </c>
      <c r="B3" s="94" t="s">
        <v>68</v>
      </c>
      <c r="C3" s="94"/>
      <c r="D3" s="92"/>
      <c r="E3" s="94" t="s">
        <v>133</v>
      </c>
      <c r="F3" s="94"/>
      <c r="G3" s="92"/>
      <c r="H3" s="91" t="s">
        <v>231</v>
      </c>
      <c r="I3" s="94" t="s">
        <v>160</v>
      </c>
      <c r="J3" s="94"/>
      <c r="K3" s="94"/>
    </row>
    <row r="4" spans="1:11" ht="24" customHeight="1" x14ac:dyDescent="0.2">
      <c r="A4" s="100"/>
      <c r="B4" s="10" t="s">
        <v>229</v>
      </c>
      <c r="C4" s="10" t="s">
        <v>161</v>
      </c>
      <c r="D4" s="10" t="s">
        <v>55</v>
      </c>
      <c r="E4" s="10" t="s">
        <v>229</v>
      </c>
      <c r="F4" s="10" t="s">
        <v>230</v>
      </c>
      <c r="G4" s="10" t="s">
        <v>55</v>
      </c>
      <c r="H4" s="92"/>
      <c r="I4" s="10" t="s">
        <v>229</v>
      </c>
      <c r="J4" s="10" t="s">
        <v>230</v>
      </c>
      <c r="K4" s="9" t="s">
        <v>55</v>
      </c>
    </row>
    <row r="5" spans="1:11" ht="12" customHeight="1" x14ac:dyDescent="0.2">
      <c r="A5" s="1"/>
      <c r="B5" s="88" t="str">
        <f>REPT("-",102)&amp;" Dollars "&amp;REPT("-",148)</f>
        <v>------------------------------------------------------------------------------------------------------ Dollars ----------------------------------------------------------------------------------------------------------------------------------------------------</v>
      </c>
      <c r="C5" s="88"/>
      <c r="D5" s="88"/>
      <c r="E5" s="88"/>
      <c r="F5" s="88"/>
      <c r="G5" s="88"/>
      <c r="H5" s="88"/>
      <c r="I5" s="88"/>
      <c r="J5" s="88"/>
      <c r="K5" s="88"/>
    </row>
    <row r="6" spans="1:11" ht="12" customHeight="1" x14ac:dyDescent="0.2">
      <c r="A6" s="3" t="s">
        <v>419</v>
      </c>
    </row>
    <row r="7" spans="1:11" ht="12" customHeight="1" x14ac:dyDescent="0.2">
      <c r="A7" s="2" t="str">
        <f>"Oct "&amp;RIGHT(A6,4)-1</f>
        <v>Oct 2024</v>
      </c>
      <c r="B7" s="11">
        <v>225401381.65000001</v>
      </c>
      <c r="C7" s="11">
        <v>1807062.3</v>
      </c>
      <c r="D7" s="11">
        <v>227208443.94999999</v>
      </c>
      <c r="E7" s="11">
        <v>142358.22</v>
      </c>
      <c r="F7" s="11" t="s">
        <v>418</v>
      </c>
      <c r="G7" s="11">
        <v>142358.22</v>
      </c>
      <c r="H7" s="11">
        <v>531.87</v>
      </c>
      <c r="I7" s="11">
        <v>225544271.74000001</v>
      </c>
      <c r="J7" s="11">
        <v>1807062.3</v>
      </c>
      <c r="K7" s="11">
        <v>227351334.03999999</v>
      </c>
    </row>
    <row r="8" spans="1:11" ht="12" customHeight="1" x14ac:dyDescent="0.2">
      <c r="A8" s="2" t="str">
        <f>"Nov "&amp;RIGHT(A6,4)-1</f>
        <v>Nov 2024</v>
      </c>
      <c r="B8" s="11">
        <v>164858510.41999999</v>
      </c>
      <c r="C8" s="11">
        <v>1427762.7</v>
      </c>
      <c r="D8" s="11">
        <v>166286273.12</v>
      </c>
      <c r="E8" s="11">
        <v>47811.54</v>
      </c>
      <c r="F8" s="11" t="s">
        <v>418</v>
      </c>
      <c r="G8" s="11">
        <v>47811.54</v>
      </c>
      <c r="H8" s="11">
        <v>4450.1400000000003</v>
      </c>
      <c r="I8" s="11">
        <v>164910772.09999999</v>
      </c>
      <c r="J8" s="11">
        <v>1427762.7</v>
      </c>
      <c r="K8" s="11">
        <v>166338534.80000001</v>
      </c>
    </row>
    <row r="9" spans="1:11" ht="12" customHeight="1" x14ac:dyDescent="0.2">
      <c r="A9" s="2" t="str">
        <f>"Dec "&amp;RIGHT(A6,4)-1</f>
        <v>Dec 2024</v>
      </c>
      <c r="B9" s="11">
        <v>130132236.98</v>
      </c>
      <c r="C9" s="11">
        <v>1257243.3</v>
      </c>
      <c r="D9" s="11">
        <v>131389480.28</v>
      </c>
      <c r="E9" s="11">
        <v>185934.35</v>
      </c>
      <c r="F9" s="11">
        <v>34105630</v>
      </c>
      <c r="G9" s="11">
        <v>34291564.350000001</v>
      </c>
      <c r="H9" s="11">
        <v>26128.080000000002</v>
      </c>
      <c r="I9" s="11">
        <v>130344299.41</v>
      </c>
      <c r="J9" s="11">
        <v>35362873.299999997</v>
      </c>
      <c r="K9" s="11">
        <v>165707172.71000001</v>
      </c>
    </row>
    <row r="10" spans="1:11" ht="12" customHeight="1" x14ac:dyDescent="0.2">
      <c r="A10" s="2" t="str">
        <f>"Jan "&amp;RIGHT(A6,4)</f>
        <v>Jan 2025</v>
      </c>
      <c r="B10" s="11">
        <v>166251739.55000001</v>
      </c>
      <c r="C10" s="11">
        <v>1324603.8</v>
      </c>
      <c r="D10" s="11">
        <v>167576343.34999999</v>
      </c>
      <c r="E10" s="11">
        <v>412214.21</v>
      </c>
      <c r="F10" s="11" t="s">
        <v>418</v>
      </c>
      <c r="G10" s="11">
        <v>412214.21</v>
      </c>
      <c r="H10" s="11">
        <v>12950.1</v>
      </c>
      <c r="I10" s="11">
        <v>166676903.86000001</v>
      </c>
      <c r="J10" s="11">
        <v>1324603.8</v>
      </c>
      <c r="K10" s="11">
        <v>168001507.66</v>
      </c>
    </row>
    <row r="11" spans="1:11" ht="12" customHeight="1" x14ac:dyDescent="0.2">
      <c r="A11" s="2" t="str">
        <f>"Feb "&amp;RIGHT(A6,4)</f>
        <v>Feb 2025</v>
      </c>
      <c r="B11" s="11">
        <v>135805269.31</v>
      </c>
      <c r="C11" s="11">
        <v>1099725.3</v>
      </c>
      <c r="D11" s="11">
        <v>136904994.61000001</v>
      </c>
      <c r="E11" s="11">
        <v>283700.49</v>
      </c>
      <c r="F11" s="11" t="s">
        <v>418</v>
      </c>
      <c r="G11" s="11">
        <v>283700.49</v>
      </c>
      <c r="H11" s="11">
        <v>920.32</v>
      </c>
      <c r="I11" s="11">
        <v>136089890.12</v>
      </c>
      <c r="J11" s="11">
        <v>1099725.3</v>
      </c>
      <c r="K11" s="11">
        <v>137189615.41999999</v>
      </c>
    </row>
    <row r="12" spans="1:11" ht="12" customHeight="1" x14ac:dyDescent="0.2">
      <c r="A12" s="2" t="str">
        <f>"Mar "&amp;RIGHT(A6,4)</f>
        <v>Mar 2025</v>
      </c>
      <c r="B12" s="11">
        <v>119455817.23</v>
      </c>
      <c r="C12" s="11">
        <v>1201307.1000000001</v>
      </c>
      <c r="D12" s="11">
        <v>120657124.33</v>
      </c>
      <c r="E12" s="11">
        <v>95022.1</v>
      </c>
      <c r="F12" s="11">
        <v>45196072</v>
      </c>
      <c r="G12" s="11">
        <v>45291094.100000001</v>
      </c>
      <c r="H12" s="11">
        <v>111307.74</v>
      </c>
      <c r="I12" s="11">
        <v>119662147.06999999</v>
      </c>
      <c r="J12" s="11">
        <v>46397379.100000001</v>
      </c>
      <c r="K12" s="11">
        <v>166059526.16999999</v>
      </c>
    </row>
    <row r="13" spans="1:11" ht="12" customHeight="1" x14ac:dyDescent="0.2">
      <c r="A13" s="2" t="str">
        <f>"Apr "&amp;RIGHT(A6,4)</f>
        <v>Apr 2025</v>
      </c>
      <c r="B13" s="11">
        <v>82442758.260000005</v>
      </c>
      <c r="C13" s="11">
        <v>1673515.8</v>
      </c>
      <c r="D13" s="11">
        <v>84116274.060000002</v>
      </c>
      <c r="E13" s="11">
        <v>187009.91</v>
      </c>
      <c r="F13" s="11" t="s">
        <v>418</v>
      </c>
      <c r="G13" s="11">
        <v>187009.91</v>
      </c>
      <c r="H13" s="11">
        <v>359009.2</v>
      </c>
      <c r="I13" s="11">
        <v>82988777.370000005</v>
      </c>
      <c r="J13" s="11">
        <v>1673515.8</v>
      </c>
      <c r="K13" s="11">
        <v>84662293.170000002</v>
      </c>
    </row>
    <row r="14" spans="1:11" ht="12" customHeight="1" x14ac:dyDescent="0.2">
      <c r="A14" s="2" t="str">
        <f>"May "&amp;RIGHT(A6,4)</f>
        <v>May 2025</v>
      </c>
      <c r="B14" s="11">
        <v>51844989.689999998</v>
      </c>
      <c r="C14" s="11">
        <v>1174683.8999999999</v>
      </c>
      <c r="D14" s="11">
        <v>53019673.590000004</v>
      </c>
      <c r="E14" s="11" t="s">
        <v>418</v>
      </c>
      <c r="F14" s="11" t="s">
        <v>418</v>
      </c>
      <c r="G14" s="11" t="s">
        <v>418</v>
      </c>
      <c r="H14" s="11" t="s">
        <v>418</v>
      </c>
      <c r="I14" s="11">
        <v>51844989.689999998</v>
      </c>
      <c r="J14" s="11">
        <v>1174683.8999999999</v>
      </c>
      <c r="K14" s="11">
        <v>53019673.590000004</v>
      </c>
    </row>
    <row r="15" spans="1:11" ht="12" customHeight="1" x14ac:dyDescent="0.2">
      <c r="A15" s="2" t="str">
        <f>"Jun "&amp;RIGHT(A6,4)</f>
        <v>Jun 2025</v>
      </c>
      <c r="B15" s="11">
        <v>31466294.899999999</v>
      </c>
      <c r="C15" s="11">
        <v>16311.9</v>
      </c>
      <c r="D15" s="11">
        <v>31482606.800000001</v>
      </c>
      <c r="E15" s="11" t="s">
        <v>418</v>
      </c>
      <c r="F15" s="11">
        <v>51115444</v>
      </c>
      <c r="G15" s="11">
        <v>51115444</v>
      </c>
      <c r="H15" s="11" t="s">
        <v>418</v>
      </c>
      <c r="I15" s="11">
        <v>31466294.899999999</v>
      </c>
      <c r="J15" s="11">
        <v>51131755.899999999</v>
      </c>
      <c r="K15" s="11">
        <v>82598050.799999997</v>
      </c>
    </row>
    <row r="16" spans="1:11" ht="12" customHeight="1" x14ac:dyDescent="0.2">
      <c r="A16" s="2" t="str">
        <f>"Jul "&amp;RIGHT(A6,4)</f>
        <v>Jul 2025</v>
      </c>
      <c r="B16" s="11">
        <v>177065933.21000001</v>
      </c>
      <c r="C16" s="11">
        <v>4954.1149999999998</v>
      </c>
      <c r="D16" s="11">
        <v>177070887.32499999</v>
      </c>
      <c r="E16" s="11">
        <v>439689.1</v>
      </c>
      <c r="F16" s="11" t="s">
        <v>418</v>
      </c>
      <c r="G16" s="11">
        <v>439689.1</v>
      </c>
      <c r="H16" s="11">
        <v>153492.54</v>
      </c>
      <c r="I16" s="11">
        <v>177659114.84999999</v>
      </c>
      <c r="J16" s="11">
        <v>4954.1149999999998</v>
      </c>
      <c r="K16" s="11">
        <v>177664068.965</v>
      </c>
    </row>
    <row r="17" spans="1:11" ht="12" customHeight="1" x14ac:dyDescent="0.2">
      <c r="A17" s="2" t="str">
        <f>"Aug "&amp;RIGHT(A6,4)</f>
        <v>Aug 2025</v>
      </c>
      <c r="B17" s="11">
        <v>192788619.96000001</v>
      </c>
      <c r="C17" s="11">
        <v>991878.3</v>
      </c>
      <c r="D17" s="11">
        <v>193780498.25999999</v>
      </c>
      <c r="E17" s="11">
        <v>149834.19</v>
      </c>
      <c r="F17" s="11" t="s">
        <v>418</v>
      </c>
      <c r="G17" s="11">
        <v>149834.19</v>
      </c>
      <c r="H17" s="11">
        <v>198838.65</v>
      </c>
      <c r="I17" s="11">
        <v>193137292.80000001</v>
      </c>
      <c r="J17" s="11">
        <v>991878.3</v>
      </c>
      <c r="K17" s="11">
        <v>194129171.09999999</v>
      </c>
    </row>
    <row r="18" spans="1:11" ht="12" customHeight="1" x14ac:dyDescent="0.2">
      <c r="A18" s="2" t="str">
        <f>"Sep "&amp;RIGHT(A6,4)</f>
        <v>Sep 2025</v>
      </c>
      <c r="B18" s="11">
        <v>171058111.53</v>
      </c>
      <c r="C18" s="11">
        <v>1695764.3149999999</v>
      </c>
      <c r="D18" s="11">
        <v>172753875.845</v>
      </c>
      <c r="E18" s="11">
        <v>259157.24</v>
      </c>
      <c r="F18" s="11">
        <v>41391269</v>
      </c>
      <c r="G18" s="11">
        <v>41650426.240000002</v>
      </c>
      <c r="H18" s="11">
        <v>603.28</v>
      </c>
      <c r="I18" s="11">
        <v>171317872.05000001</v>
      </c>
      <c r="J18" s="11">
        <v>43087033.314999998</v>
      </c>
      <c r="K18" s="11">
        <v>214404905.36500001</v>
      </c>
    </row>
    <row r="19" spans="1:11" ht="12" customHeight="1" x14ac:dyDescent="0.2">
      <c r="A19" s="12" t="s">
        <v>55</v>
      </c>
      <c r="B19" s="13">
        <v>1648571662.6900001</v>
      </c>
      <c r="C19" s="13">
        <v>13674812.83</v>
      </c>
      <c r="D19" s="13">
        <v>1662246475.52</v>
      </c>
      <c r="E19" s="13">
        <v>2202731.35</v>
      </c>
      <c r="F19" s="13">
        <v>171808415</v>
      </c>
      <c r="G19" s="13">
        <v>174011146.34999999</v>
      </c>
      <c r="H19" s="13">
        <v>868231.92</v>
      </c>
      <c r="I19" s="13">
        <v>1651642625.96</v>
      </c>
      <c r="J19" s="13">
        <v>185483227.83000001</v>
      </c>
      <c r="K19" s="13">
        <v>1837125853.79</v>
      </c>
    </row>
    <row r="20" spans="1:11" ht="12" customHeight="1" x14ac:dyDescent="0.2">
      <c r="A20" s="14" t="s">
        <v>420</v>
      </c>
      <c r="B20" s="15">
        <v>225401381.65000001</v>
      </c>
      <c r="C20" s="15">
        <v>1807062.3</v>
      </c>
      <c r="D20" s="15">
        <v>227208443.94999999</v>
      </c>
      <c r="E20" s="15">
        <v>142358.22</v>
      </c>
      <c r="F20" s="15" t="s">
        <v>418</v>
      </c>
      <c r="G20" s="15">
        <v>142358.22</v>
      </c>
      <c r="H20" s="15">
        <v>531.87</v>
      </c>
      <c r="I20" s="15">
        <v>225544271.74000001</v>
      </c>
      <c r="J20" s="15">
        <v>1807062.3</v>
      </c>
      <c r="K20" s="15">
        <v>227351334.03999999</v>
      </c>
    </row>
    <row r="21" spans="1:11" ht="12" customHeight="1" x14ac:dyDescent="0.2">
      <c r="A21" s="3" t="str">
        <f>"FY "&amp;RIGHT(A6,4)+1</f>
        <v>FY 2026</v>
      </c>
    </row>
    <row r="22" spans="1:11" ht="12" customHeight="1" x14ac:dyDescent="0.2">
      <c r="A22" s="2" t="str">
        <f>"Oct "&amp;RIGHT(A6,4)</f>
        <v>Oct 2025</v>
      </c>
      <c r="B22" s="11">
        <v>236954042.77000001</v>
      </c>
      <c r="C22" s="11">
        <v>1638095.22</v>
      </c>
      <c r="D22" s="11">
        <v>238592137.99000001</v>
      </c>
      <c r="E22" s="11">
        <v>402941.45</v>
      </c>
      <c r="F22" s="11" t="s">
        <v>418</v>
      </c>
      <c r="G22" s="11">
        <v>402941.45</v>
      </c>
      <c r="H22" s="11" t="s">
        <v>418</v>
      </c>
      <c r="I22" s="11">
        <v>237356984.22</v>
      </c>
      <c r="J22" s="11">
        <v>1638095.22</v>
      </c>
      <c r="K22" s="11">
        <v>238995079.44</v>
      </c>
    </row>
    <row r="23" spans="1:11"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c r="K23" s="11" t="s">
        <v>418</v>
      </c>
    </row>
    <row r="24" spans="1:11"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c r="K24" s="11" t="s">
        <v>418</v>
      </c>
    </row>
    <row r="25" spans="1:11"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c r="K25" s="11" t="s">
        <v>418</v>
      </c>
    </row>
    <row r="26" spans="1:11"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c r="K26" s="11" t="s">
        <v>418</v>
      </c>
    </row>
    <row r="27" spans="1:11"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c r="K27" s="11" t="s">
        <v>418</v>
      </c>
    </row>
    <row r="28" spans="1:11"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c r="K28" s="11" t="s">
        <v>418</v>
      </c>
    </row>
    <row r="29" spans="1:11"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c r="K29" s="11" t="s">
        <v>418</v>
      </c>
    </row>
    <row r="30" spans="1:11"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c r="K30" s="11" t="s">
        <v>418</v>
      </c>
    </row>
    <row r="31" spans="1:11"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c r="K31" s="11" t="s">
        <v>418</v>
      </c>
    </row>
    <row r="32" spans="1:11"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c r="K32" s="11" t="s">
        <v>418</v>
      </c>
    </row>
    <row r="33" spans="1:11"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c r="K33" s="11" t="s">
        <v>418</v>
      </c>
    </row>
    <row r="34" spans="1:11" ht="12" customHeight="1" x14ac:dyDescent="0.2">
      <c r="A34" s="12" t="s">
        <v>55</v>
      </c>
      <c r="B34" s="13">
        <v>236954042.77000001</v>
      </c>
      <c r="C34" s="13">
        <v>1638095.22</v>
      </c>
      <c r="D34" s="13">
        <v>238592137.99000001</v>
      </c>
      <c r="E34" s="13">
        <v>402941.45</v>
      </c>
      <c r="F34" s="13" t="s">
        <v>418</v>
      </c>
      <c r="G34" s="13">
        <v>402941.45</v>
      </c>
      <c r="H34" s="13" t="s">
        <v>418</v>
      </c>
      <c r="I34" s="13">
        <v>237356984.22</v>
      </c>
      <c r="J34" s="13">
        <v>1638095.22</v>
      </c>
      <c r="K34" s="13">
        <v>238995079.44</v>
      </c>
    </row>
    <row r="35" spans="1:11" ht="12" customHeight="1" x14ac:dyDescent="0.2">
      <c r="A35" s="14" t="str">
        <f>"Total "&amp;MID(A20,7,LEN(A20)-13)&amp;" Months"</f>
        <v>Total 1 Months</v>
      </c>
      <c r="B35" s="15">
        <v>236954042.77000001</v>
      </c>
      <c r="C35" s="15">
        <v>1638095.22</v>
      </c>
      <c r="D35" s="15">
        <v>238592137.99000001</v>
      </c>
      <c r="E35" s="15">
        <v>402941.45</v>
      </c>
      <c r="F35" s="15" t="s">
        <v>418</v>
      </c>
      <c r="G35" s="15">
        <v>402941.45</v>
      </c>
      <c r="H35" s="15" t="s">
        <v>418</v>
      </c>
      <c r="I35" s="15">
        <v>237356984.22</v>
      </c>
      <c r="J35" s="15">
        <v>1638095.22</v>
      </c>
      <c r="K35" s="15">
        <v>238995079.44</v>
      </c>
    </row>
    <row r="36" spans="1:11" ht="12" customHeight="1" x14ac:dyDescent="0.2">
      <c r="A36" s="88"/>
      <c r="B36" s="88"/>
      <c r="C36" s="88"/>
      <c r="D36" s="88"/>
      <c r="E36" s="88"/>
      <c r="F36" s="88"/>
      <c r="G36" s="88"/>
      <c r="H36" s="88"/>
      <c r="I36" s="88"/>
      <c r="J36" s="88"/>
    </row>
    <row r="37" spans="1:11" ht="69.95" customHeight="1" x14ac:dyDescent="0.2">
      <c r="A37" s="90" t="s">
        <v>322</v>
      </c>
      <c r="B37" s="90"/>
      <c r="C37" s="90"/>
      <c r="D37" s="90"/>
      <c r="E37" s="90"/>
      <c r="F37" s="90"/>
      <c r="G37" s="90"/>
      <c r="H37" s="90"/>
      <c r="I37" s="90"/>
      <c r="J37" s="90"/>
    </row>
  </sheetData>
  <mergeCells count="10">
    <mergeCell ref="B5:K5"/>
    <mergeCell ref="A36:J36"/>
    <mergeCell ref="A37:J37"/>
    <mergeCell ref="A1:J1"/>
    <mergeCell ref="A2:J2"/>
    <mergeCell ref="A3:A4"/>
    <mergeCell ref="B3:D3"/>
    <mergeCell ref="E3:G3"/>
    <mergeCell ref="H3:H4"/>
    <mergeCell ref="I3:K3"/>
  </mergeCells>
  <phoneticPr fontId="0" type="noConversion"/>
  <pageMargins left="0.75" right="0.5" top="0.75" bottom="0.5" header="0.5" footer="0.25"/>
  <pageSetup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J37"/>
  <sheetViews>
    <sheetView showGridLines="0" workbookViewId="0">
      <selection sqref="A1:I1"/>
    </sheetView>
  </sheetViews>
  <sheetFormatPr defaultRowHeight="12.75" x14ac:dyDescent="0.2"/>
  <cols>
    <col min="1" max="1" width="11.42578125" customWidth="1"/>
    <col min="2" max="2" width="12.140625" customWidth="1"/>
    <col min="3" max="10" width="11.42578125" customWidth="1"/>
  </cols>
  <sheetData>
    <row r="1" spans="1:10" ht="12" customHeight="1" x14ac:dyDescent="0.2">
      <c r="A1" s="95" t="s">
        <v>442</v>
      </c>
      <c r="B1" s="95"/>
      <c r="C1" s="95"/>
      <c r="D1" s="95"/>
      <c r="E1" s="95"/>
      <c r="F1" s="95"/>
      <c r="G1" s="95"/>
      <c r="H1" s="95"/>
      <c r="I1" s="95"/>
      <c r="J1" s="142">
        <v>46045</v>
      </c>
    </row>
    <row r="2" spans="1:10" ht="12" customHeight="1" x14ac:dyDescent="0.2">
      <c r="A2" s="97" t="s">
        <v>162</v>
      </c>
      <c r="B2" s="97"/>
      <c r="C2" s="97"/>
      <c r="D2" s="97"/>
      <c r="E2" s="97"/>
      <c r="F2" s="97"/>
      <c r="G2" s="97"/>
      <c r="H2" s="97"/>
      <c r="I2" s="97"/>
      <c r="J2" s="1"/>
    </row>
    <row r="3" spans="1:10" ht="24" customHeight="1" x14ac:dyDescent="0.2">
      <c r="A3" s="99" t="s">
        <v>50</v>
      </c>
      <c r="B3" s="91" t="s">
        <v>232</v>
      </c>
      <c r="C3" s="91" t="s">
        <v>233</v>
      </c>
      <c r="D3" s="94" t="s">
        <v>163</v>
      </c>
      <c r="E3" s="94"/>
      <c r="F3" s="92"/>
      <c r="G3" s="94" t="s">
        <v>164</v>
      </c>
      <c r="H3" s="94"/>
      <c r="I3" s="92"/>
      <c r="J3" s="93" t="s">
        <v>237</v>
      </c>
    </row>
    <row r="4" spans="1:10" ht="24" customHeight="1" x14ac:dyDescent="0.2">
      <c r="A4" s="100"/>
      <c r="B4" s="92"/>
      <c r="C4" s="92"/>
      <c r="D4" s="10" t="s">
        <v>234</v>
      </c>
      <c r="E4" s="10" t="s">
        <v>235</v>
      </c>
      <c r="F4" s="10" t="s">
        <v>236</v>
      </c>
      <c r="G4" s="10" t="s">
        <v>153</v>
      </c>
      <c r="H4" s="10" t="s">
        <v>161</v>
      </c>
      <c r="I4" s="10" t="s">
        <v>55</v>
      </c>
      <c r="J4" s="94"/>
    </row>
    <row r="5" spans="1:10" ht="12" customHeight="1" x14ac:dyDescent="0.2">
      <c r="A5" s="1"/>
      <c r="B5" s="88" t="str">
        <f>REPT("-",100)&amp;" Dollars "&amp;REPT("-",136)</f>
        <v>---------------------------------------------------------------------------------------------------- Dollars ----------------------------------------------------------------------------------------------------------------------------------------</v>
      </c>
      <c r="C5" s="88"/>
      <c r="D5" s="88"/>
      <c r="E5" s="88"/>
      <c r="F5" s="88"/>
      <c r="G5" s="88"/>
      <c r="H5" s="88"/>
      <c r="I5" s="88"/>
      <c r="J5" s="88"/>
    </row>
    <row r="6" spans="1:10" ht="12" customHeight="1" x14ac:dyDescent="0.2">
      <c r="A6" s="3" t="s">
        <v>419</v>
      </c>
    </row>
    <row r="7" spans="1:10" ht="12" customHeight="1" x14ac:dyDescent="0.2">
      <c r="A7" s="2" t="str">
        <f>"Oct "&amp;RIGHT(A6,4)-1</f>
        <v>Oct 2024</v>
      </c>
      <c r="B7" s="11">
        <v>23640029.861499999</v>
      </c>
      <c r="C7" s="11">
        <v>7839759.0219999999</v>
      </c>
      <c r="D7" s="11" t="s">
        <v>418</v>
      </c>
      <c r="E7" s="11" t="s">
        <v>418</v>
      </c>
      <c r="F7" s="11" t="s">
        <v>418</v>
      </c>
      <c r="G7" s="11">
        <v>7839759.0219999999</v>
      </c>
      <c r="H7" s="11" t="str">
        <f t="shared" ref="H7:H20" si="0">IF(ISBLANK(E7),"",E7)</f>
        <v>--</v>
      </c>
      <c r="I7" s="11">
        <v>7839759.0219999999</v>
      </c>
      <c r="J7" s="11" t="s">
        <v>418</v>
      </c>
    </row>
    <row r="8" spans="1:10" ht="12" customHeight="1" x14ac:dyDescent="0.2">
      <c r="A8" s="2" t="str">
        <f>"Nov "&amp;RIGHT(A6,4)-1</f>
        <v>Nov 2024</v>
      </c>
      <c r="B8" s="11">
        <v>23617313.781399999</v>
      </c>
      <c r="C8" s="11">
        <v>7794470.6756999996</v>
      </c>
      <c r="D8" s="11" t="s">
        <v>418</v>
      </c>
      <c r="E8" s="11" t="s">
        <v>418</v>
      </c>
      <c r="F8" s="11" t="s">
        <v>418</v>
      </c>
      <c r="G8" s="11">
        <v>7794470.6756999996</v>
      </c>
      <c r="H8" s="11" t="str">
        <f t="shared" si="0"/>
        <v>--</v>
      </c>
      <c r="I8" s="11">
        <v>7794470.6756999996</v>
      </c>
      <c r="J8" s="11" t="s">
        <v>418</v>
      </c>
    </row>
    <row r="9" spans="1:10" ht="12" customHeight="1" x14ac:dyDescent="0.2">
      <c r="A9" s="2" t="str">
        <f>"Dec "&amp;RIGHT(A6,4)-1</f>
        <v>Dec 2024</v>
      </c>
      <c r="B9" s="11">
        <v>22913652.0517</v>
      </c>
      <c r="C9" s="11">
        <v>7606152.6233000001</v>
      </c>
      <c r="D9" s="11" t="s">
        <v>418</v>
      </c>
      <c r="E9" s="11" t="s">
        <v>418</v>
      </c>
      <c r="F9" s="11" t="s">
        <v>418</v>
      </c>
      <c r="G9" s="11">
        <v>7606152.6233000001</v>
      </c>
      <c r="H9" s="11" t="str">
        <f t="shared" si="0"/>
        <v>--</v>
      </c>
      <c r="I9" s="11">
        <v>7606152.6233000001</v>
      </c>
      <c r="J9" s="11" t="s">
        <v>418</v>
      </c>
    </row>
    <row r="10" spans="1:10" ht="12" customHeight="1" x14ac:dyDescent="0.2">
      <c r="A10" s="2" t="str">
        <f>"Jan "&amp;RIGHT(A6,4)</f>
        <v>Jan 2025</v>
      </c>
      <c r="B10" s="11">
        <v>23061701.972899999</v>
      </c>
      <c r="C10" s="11">
        <v>8296573.3372</v>
      </c>
      <c r="D10" s="11" t="s">
        <v>418</v>
      </c>
      <c r="E10" s="11" t="s">
        <v>418</v>
      </c>
      <c r="F10" s="11" t="s">
        <v>418</v>
      </c>
      <c r="G10" s="11">
        <v>8296573.3372</v>
      </c>
      <c r="H10" s="11" t="str">
        <f t="shared" si="0"/>
        <v>--</v>
      </c>
      <c r="I10" s="11">
        <v>8296573.3372</v>
      </c>
      <c r="J10" s="11" t="s">
        <v>418</v>
      </c>
    </row>
    <row r="11" spans="1:10" ht="12" customHeight="1" x14ac:dyDescent="0.2">
      <c r="A11" s="2" t="str">
        <f>"Feb "&amp;RIGHT(A6,4)</f>
        <v>Feb 2025</v>
      </c>
      <c r="B11" s="11">
        <v>23199240.335299999</v>
      </c>
      <c r="C11" s="11">
        <v>7743817.1217999998</v>
      </c>
      <c r="D11" s="11" t="s">
        <v>418</v>
      </c>
      <c r="E11" s="11" t="s">
        <v>418</v>
      </c>
      <c r="F11" s="11" t="s">
        <v>418</v>
      </c>
      <c r="G11" s="11">
        <v>7743817.1217999998</v>
      </c>
      <c r="H11" s="11" t="str">
        <f t="shared" si="0"/>
        <v>--</v>
      </c>
      <c r="I11" s="11">
        <v>7743817.1217999998</v>
      </c>
      <c r="J11" s="11" t="s">
        <v>418</v>
      </c>
    </row>
    <row r="12" spans="1:10" ht="12" customHeight="1" x14ac:dyDescent="0.2">
      <c r="A12" s="2" t="str">
        <f>"Mar "&amp;RIGHT(A6,4)</f>
        <v>Mar 2025</v>
      </c>
      <c r="B12" s="11">
        <v>23931240.005399998</v>
      </c>
      <c r="C12" s="11">
        <v>8126461.8156000003</v>
      </c>
      <c r="D12" s="11" t="s">
        <v>418</v>
      </c>
      <c r="E12" s="11" t="s">
        <v>418</v>
      </c>
      <c r="F12" s="11" t="s">
        <v>418</v>
      </c>
      <c r="G12" s="11">
        <v>8126461.8156000003</v>
      </c>
      <c r="H12" s="11" t="str">
        <f t="shared" si="0"/>
        <v>--</v>
      </c>
      <c r="I12" s="11">
        <v>8126461.8156000003</v>
      </c>
      <c r="J12" s="11" t="s">
        <v>418</v>
      </c>
    </row>
    <row r="13" spans="1:10" ht="12" customHeight="1" x14ac:dyDescent="0.2">
      <c r="A13" s="2" t="str">
        <f>"Apr "&amp;RIGHT(A6,4)</f>
        <v>Apr 2025</v>
      </c>
      <c r="B13" s="11">
        <v>23467497.645500001</v>
      </c>
      <c r="C13" s="11">
        <v>8347713.5034999996</v>
      </c>
      <c r="D13" s="11">
        <v>104687.7</v>
      </c>
      <c r="E13" s="11">
        <v>0</v>
      </c>
      <c r="F13" s="11">
        <v>104687.7</v>
      </c>
      <c r="G13" s="11">
        <v>8452401.2035000008</v>
      </c>
      <c r="H13" s="11">
        <f t="shared" si="0"/>
        <v>0</v>
      </c>
      <c r="I13" s="11">
        <v>8452401.2035000008</v>
      </c>
      <c r="J13" s="11" t="s">
        <v>418</v>
      </c>
    </row>
    <row r="14" spans="1:10" ht="12" customHeight="1" x14ac:dyDescent="0.2">
      <c r="A14" s="2" t="str">
        <f>"May "&amp;RIGHT(A6,4)</f>
        <v>May 2025</v>
      </c>
      <c r="B14" s="11">
        <v>23530733.575599998</v>
      </c>
      <c r="C14" s="11">
        <v>8509806.0413000006</v>
      </c>
      <c r="D14" s="11" t="s">
        <v>418</v>
      </c>
      <c r="E14" s="11" t="s">
        <v>418</v>
      </c>
      <c r="F14" s="11" t="s">
        <v>418</v>
      </c>
      <c r="G14" s="11">
        <v>8509806.0413000006</v>
      </c>
      <c r="H14" s="11" t="str">
        <f t="shared" si="0"/>
        <v>--</v>
      </c>
      <c r="I14" s="11">
        <v>8509806.0413000006</v>
      </c>
      <c r="J14" s="11" t="s">
        <v>418</v>
      </c>
    </row>
    <row r="15" spans="1:10" ht="12" customHeight="1" x14ac:dyDescent="0.2">
      <c r="A15" s="2" t="str">
        <f>"Jun "&amp;RIGHT(A6,4)</f>
        <v>Jun 2025</v>
      </c>
      <c r="B15" s="11">
        <v>23163139.802099999</v>
      </c>
      <c r="C15" s="11">
        <v>8502995.6500000004</v>
      </c>
      <c r="D15" s="11" t="s">
        <v>418</v>
      </c>
      <c r="E15" s="11" t="s">
        <v>418</v>
      </c>
      <c r="F15" s="11" t="s">
        <v>418</v>
      </c>
      <c r="G15" s="11">
        <v>8502995.6500000004</v>
      </c>
      <c r="H15" s="11" t="str">
        <f t="shared" si="0"/>
        <v>--</v>
      </c>
      <c r="I15" s="11">
        <v>8502995.6500000004</v>
      </c>
      <c r="J15" s="11" t="s">
        <v>418</v>
      </c>
    </row>
    <row r="16" spans="1:10" ht="12" customHeight="1" x14ac:dyDescent="0.2">
      <c r="A16" s="2" t="str">
        <f>"Jul "&amp;RIGHT(A6,4)</f>
        <v>Jul 2025</v>
      </c>
      <c r="B16" s="11">
        <v>23425509.7663</v>
      </c>
      <c r="C16" s="11">
        <v>8990079.0102999993</v>
      </c>
      <c r="D16" s="11">
        <v>1966920.83</v>
      </c>
      <c r="E16" s="11">
        <v>0</v>
      </c>
      <c r="F16" s="11">
        <v>1966920.83</v>
      </c>
      <c r="G16" s="11">
        <v>10956999.840299999</v>
      </c>
      <c r="H16" s="11">
        <f t="shared" si="0"/>
        <v>0</v>
      </c>
      <c r="I16" s="11">
        <v>10956999.840299999</v>
      </c>
      <c r="J16" s="11" t="s">
        <v>418</v>
      </c>
    </row>
    <row r="17" spans="1:10" ht="12" customHeight="1" x14ac:dyDescent="0.2">
      <c r="A17" s="2" t="str">
        <f>"Aug "&amp;RIGHT(A6,4)</f>
        <v>Aug 2025</v>
      </c>
      <c r="B17" s="11">
        <v>22694676.360599998</v>
      </c>
      <c r="C17" s="11">
        <v>8974566.7624999993</v>
      </c>
      <c r="D17" s="11">
        <v>24052.42</v>
      </c>
      <c r="E17" s="11">
        <v>0</v>
      </c>
      <c r="F17" s="11">
        <v>24052.42</v>
      </c>
      <c r="G17" s="11">
        <v>8998619.1824999992</v>
      </c>
      <c r="H17" s="11">
        <f t="shared" si="0"/>
        <v>0</v>
      </c>
      <c r="I17" s="11">
        <v>8998619.1824999992</v>
      </c>
      <c r="J17" s="11" t="s">
        <v>418</v>
      </c>
    </row>
    <row r="18" spans="1:10" ht="12" customHeight="1" x14ac:dyDescent="0.2">
      <c r="A18" s="2" t="str">
        <f>"Sep "&amp;RIGHT(A6,4)</f>
        <v>Sep 2025</v>
      </c>
      <c r="B18" s="11">
        <v>23339818.265900001</v>
      </c>
      <c r="C18" s="11">
        <v>9336449.6023999993</v>
      </c>
      <c r="D18" s="11">
        <v>116319.53</v>
      </c>
      <c r="E18" s="11">
        <v>0</v>
      </c>
      <c r="F18" s="11">
        <v>116319.53</v>
      </c>
      <c r="G18" s="11">
        <v>9452769.1324000005</v>
      </c>
      <c r="H18" s="11">
        <f t="shared" si="0"/>
        <v>0</v>
      </c>
      <c r="I18" s="11">
        <v>9452769.1324000005</v>
      </c>
      <c r="J18" s="11" t="s">
        <v>418</v>
      </c>
    </row>
    <row r="19" spans="1:10" ht="12" customHeight="1" x14ac:dyDescent="0.2">
      <c r="A19" s="12" t="s">
        <v>55</v>
      </c>
      <c r="B19" s="13">
        <v>279984553.4242</v>
      </c>
      <c r="C19" s="13">
        <v>100068845.1656</v>
      </c>
      <c r="D19" s="13">
        <v>2211980.48</v>
      </c>
      <c r="E19" s="13">
        <v>0</v>
      </c>
      <c r="F19" s="13">
        <v>2211980.48</v>
      </c>
      <c r="G19" s="13">
        <v>102280825.64560001</v>
      </c>
      <c r="H19" s="13">
        <f t="shared" si="0"/>
        <v>0</v>
      </c>
      <c r="I19" s="13">
        <v>102280825.64560001</v>
      </c>
      <c r="J19" s="13" t="s">
        <v>418</v>
      </c>
    </row>
    <row r="20" spans="1:10" ht="12" customHeight="1" x14ac:dyDescent="0.2">
      <c r="A20" s="14" t="s">
        <v>420</v>
      </c>
      <c r="B20" s="15">
        <v>23640029.861499999</v>
      </c>
      <c r="C20" s="15">
        <v>7839759.0219999999</v>
      </c>
      <c r="D20" s="15" t="s">
        <v>418</v>
      </c>
      <c r="E20" s="15" t="s">
        <v>418</v>
      </c>
      <c r="F20" s="15" t="s">
        <v>418</v>
      </c>
      <c r="G20" s="15">
        <v>7839759.0219999999</v>
      </c>
      <c r="H20" s="15" t="str">
        <f t="shared" si="0"/>
        <v>--</v>
      </c>
      <c r="I20" s="15">
        <v>7839759.0219999999</v>
      </c>
      <c r="J20" s="15" t="s">
        <v>418</v>
      </c>
    </row>
    <row r="21" spans="1:10" ht="12" customHeight="1" x14ac:dyDescent="0.2">
      <c r="A21" s="3" t="str">
        <f>"FY "&amp;RIGHT(A6,4)+1</f>
        <v>FY 2026</v>
      </c>
    </row>
    <row r="22" spans="1:10" ht="12" customHeight="1" x14ac:dyDescent="0.2">
      <c r="A22" s="2" t="str">
        <f>"Oct "&amp;RIGHT(A6,4)</f>
        <v>Oct 2025</v>
      </c>
      <c r="B22" s="11">
        <v>23223716.657099999</v>
      </c>
      <c r="C22" s="11">
        <v>9945972.6427999996</v>
      </c>
      <c r="D22" s="11">
        <v>55295.4</v>
      </c>
      <c r="E22" s="11">
        <v>0</v>
      </c>
      <c r="F22" s="11">
        <v>55295.4</v>
      </c>
      <c r="G22" s="11">
        <v>10001268.0428</v>
      </c>
      <c r="H22" s="11">
        <f t="shared" ref="H22:H35" si="1">IF(ISBLANK(E22),"",E22)</f>
        <v>0</v>
      </c>
      <c r="I22" s="11">
        <v>10001268.0428</v>
      </c>
      <c r="J22" s="11" t="s">
        <v>418</v>
      </c>
    </row>
    <row r="23" spans="1:10" ht="12" customHeight="1" x14ac:dyDescent="0.2">
      <c r="A23" s="2" t="str">
        <f>"Nov "&amp;RIGHT(A6,4)</f>
        <v>Nov 2025</v>
      </c>
      <c r="B23" s="11" t="s">
        <v>418</v>
      </c>
      <c r="C23" s="11" t="s">
        <v>418</v>
      </c>
      <c r="D23" s="11" t="s">
        <v>418</v>
      </c>
      <c r="E23" s="11" t="s">
        <v>418</v>
      </c>
      <c r="F23" s="11" t="s">
        <v>418</v>
      </c>
      <c r="G23" s="11" t="s">
        <v>418</v>
      </c>
      <c r="H23" s="11" t="str">
        <f t="shared" si="1"/>
        <v>--</v>
      </c>
      <c r="I23" s="11" t="s">
        <v>418</v>
      </c>
      <c r="J23" s="11" t="s">
        <v>418</v>
      </c>
    </row>
    <row r="24" spans="1:10" ht="12" customHeight="1" x14ac:dyDescent="0.2">
      <c r="A24" s="2" t="str">
        <f>"Dec "&amp;RIGHT(A6,4)</f>
        <v>Dec 2025</v>
      </c>
      <c r="B24" s="11" t="s">
        <v>418</v>
      </c>
      <c r="C24" s="11" t="s">
        <v>418</v>
      </c>
      <c r="D24" s="11" t="s">
        <v>418</v>
      </c>
      <c r="E24" s="11" t="s">
        <v>418</v>
      </c>
      <c r="F24" s="11" t="s">
        <v>418</v>
      </c>
      <c r="G24" s="11" t="s">
        <v>418</v>
      </c>
      <c r="H24" s="11" t="str">
        <f t="shared" si="1"/>
        <v>--</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tr">
        <f t="shared" si="1"/>
        <v>--</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tr">
        <f t="shared" si="1"/>
        <v>--</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tr">
        <f t="shared" si="1"/>
        <v>--</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tr">
        <f t="shared" si="1"/>
        <v>--</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tr">
        <f t="shared" si="1"/>
        <v>--</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tr">
        <f t="shared" si="1"/>
        <v>--</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tr">
        <f t="shared" si="1"/>
        <v>--</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tr">
        <f t="shared" si="1"/>
        <v>--</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tr">
        <f t="shared" si="1"/>
        <v>--</v>
      </c>
      <c r="I33" s="11" t="s">
        <v>418</v>
      </c>
      <c r="J33" s="11" t="s">
        <v>418</v>
      </c>
    </row>
    <row r="34" spans="1:10" ht="12" customHeight="1" x14ac:dyDescent="0.2">
      <c r="A34" s="12" t="s">
        <v>55</v>
      </c>
      <c r="B34" s="13">
        <v>23223716.657099999</v>
      </c>
      <c r="C34" s="13">
        <v>9945972.6427999996</v>
      </c>
      <c r="D34" s="13">
        <v>55295.4</v>
      </c>
      <c r="E34" s="13">
        <v>0</v>
      </c>
      <c r="F34" s="13">
        <v>55295.4</v>
      </c>
      <c r="G34" s="13">
        <v>10001268.0428</v>
      </c>
      <c r="H34" s="13">
        <f t="shared" si="1"/>
        <v>0</v>
      </c>
      <c r="I34" s="13">
        <v>10001268.0428</v>
      </c>
      <c r="J34" s="13" t="s">
        <v>418</v>
      </c>
    </row>
    <row r="35" spans="1:10" ht="12" customHeight="1" x14ac:dyDescent="0.2">
      <c r="A35" s="14" t="str">
        <f>"Total "&amp;MID(A20,7,LEN(A20)-13)&amp;" Months"</f>
        <v>Total 1 Months</v>
      </c>
      <c r="B35" s="15">
        <v>23223716.657099999</v>
      </c>
      <c r="C35" s="15">
        <v>9945972.6427999996</v>
      </c>
      <c r="D35" s="15">
        <v>55295.4</v>
      </c>
      <c r="E35" s="15">
        <v>0</v>
      </c>
      <c r="F35" s="15">
        <v>55295.4</v>
      </c>
      <c r="G35" s="15">
        <v>10001268.0428</v>
      </c>
      <c r="H35" s="15">
        <f t="shared" si="1"/>
        <v>0</v>
      </c>
      <c r="I35" s="15">
        <v>10001268.0428</v>
      </c>
      <c r="J35" s="15" t="s">
        <v>418</v>
      </c>
    </row>
    <row r="36" spans="1:10" ht="12" customHeight="1" x14ac:dyDescent="0.2">
      <c r="A36" s="88"/>
      <c r="B36" s="88"/>
      <c r="C36" s="88"/>
      <c r="D36" s="88"/>
      <c r="E36" s="88"/>
      <c r="F36" s="88"/>
      <c r="G36" s="88"/>
      <c r="H36" s="88"/>
      <c r="I36" s="88"/>
      <c r="J36" s="88"/>
    </row>
    <row r="37" spans="1:10" ht="69.95" customHeight="1" x14ac:dyDescent="0.2">
      <c r="A37" s="90" t="s">
        <v>388</v>
      </c>
      <c r="B37" s="90"/>
      <c r="C37" s="90"/>
      <c r="D37" s="90"/>
      <c r="E37" s="90"/>
      <c r="F37" s="90"/>
      <c r="G37" s="90"/>
      <c r="H37" s="90"/>
      <c r="I37" s="90"/>
      <c r="J37" s="90"/>
    </row>
  </sheetData>
  <mergeCells count="11">
    <mergeCell ref="J3:J4"/>
    <mergeCell ref="B5:J5"/>
    <mergeCell ref="A36:J36"/>
    <mergeCell ref="A37:J37"/>
    <mergeCell ref="A1:I1"/>
    <mergeCell ref="A2:I2"/>
    <mergeCell ref="A3:A4"/>
    <mergeCell ref="B3:B4"/>
    <mergeCell ref="C3:C4"/>
    <mergeCell ref="D3:F3"/>
    <mergeCell ref="G3:I3"/>
  </mergeCells>
  <phoneticPr fontId="0" type="noConversion"/>
  <pageMargins left="0.75" right="0.5" top="0.75" bottom="0.5" header="0.5" footer="0.25"/>
  <pageSetup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95" t="s">
        <v>442</v>
      </c>
      <c r="B1" s="95"/>
      <c r="C1" s="95"/>
      <c r="D1" s="95"/>
      <c r="E1" s="95"/>
      <c r="F1" s="95"/>
      <c r="G1" s="95"/>
      <c r="H1" s="95"/>
      <c r="I1" s="142">
        <v>46045</v>
      </c>
    </row>
    <row r="2" spans="1:9" ht="12" customHeight="1" x14ac:dyDescent="0.2">
      <c r="A2" s="97" t="s">
        <v>165</v>
      </c>
      <c r="B2" s="97"/>
      <c r="C2" s="97"/>
      <c r="D2" s="97"/>
      <c r="E2" s="97"/>
      <c r="F2" s="97"/>
      <c r="G2" s="97"/>
      <c r="H2" s="97"/>
      <c r="I2" s="1"/>
    </row>
    <row r="3" spans="1:9" ht="24" customHeight="1" x14ac:dyDescent="0.2">
      <c r="A3" s="99" t="s">
        <v>50</v>
      </c>
      <c r="B3" s="91" t="s">
        <v>239</v>
      </c>
      <c r="C3" s="94" t="s">
        <v>166</v>
      </c>
      <c r="D3" s="94"/>
      <c r="E3" s="92"/>
      <c r="F3" s="94" t="s">
        <v>238</v>
      </c>
      <c r="G3" s="94"/>
      <c r="H3" s="92"/>
      <c r="I3" s="93" t="s">
        <v>240</v>
      </c>
    </row>
    <row r="4" spans="1:9" ht="24" customHeight="1" x14ac:dyDescent="0.2">
      <c r="A4" s="100"/>
      <c r="B4" s="92"/>
      <c r="C4" s="10" t="s">
        <v>153</v>
      </c>
      <c r="D4" s="10" t="s">
        <v>161</v>
      </c>
      <c r="E4" s="10" t="s">
        <v>55</v>
      </c>
      <c r="F4" s="10" t="s">
        <v>140</v>
      </c>
      <c r="G4" s="10" t="s">
        <v>167</v>
      </c>
      <c r="H4" s="10" t="s">
        <v>55</v>
      </c>
      <c r="I4" s="94"/>
    </row>
    <row r="5" spans="1:9" ht="12" customHeight="1" x14ac:dyDescent="0.2">
      <c r="A5" s="1"/>
      <c r="B5" s="88" t="str">
        <f>REPT("-",88)&amp;" Dollars "&amp;REPT("-",148)</f>
        <v>---------------------------------------------------------------------------------------- Dollars ----------------------------------------------------------------------------------------------------------------------------------------------------</v>
      </c>
      <c r="C5" s="88"/>
      <c r="D5" s="88"/>
      <c r="E5" s="88"/>
      <c r="F5" s="88"/>
      <c r="G5" s="88"/>
      <c r="H5" s="88"/>
      <c r="I5" s="88"/>
    </row>
    <row r="6" spans="1:9" ht="12" customHeight="1" x14ac:dyDescent="0.2">
      <c r="A6" s="3" t="s">
        <v>419</v>
      </c>
    </row>
    <row r="7" spans="1:9" ht="12" customHeight="1" x14ac:dyDescent="0.2">
      <c r="A7" s="2" t="str">
        <f>"Oct "&amp;RIGHT(A6,4)-1</f>
        <v>Oct 2024</v>
      </c>
      <c r="B7" s="11" t="s">
        <v>418</v>
      </c>
      <c r="C7" s="11">
        <v>257024060.62349999</v>
      </c>
      <c r="D7" s="11">
        <v>1807062.3</v>
      </c>
      <c r="E7" s="11">
        <v>258831122.9235</v>
      </c>
      <c r="F7" s="11" t="s">
        <v>418</v>
      </c>
      <c r="G7" s="11" t="s">
        <v>418</v>
      </c>
      <c r="H7" s="11" t="s">
        <v>418</v>
      </c>
      <c r="I7" s="11">
        <v>258831122.9235</v>
      </c>
    </row>
    <row r="8" spans="1:9" ht="12" customHeight="1" x14ac:dyDescent="0.2">
      <c r="A8" s="2" t="str">
        <f>"Nov "&amp;RIGHT(A6,4)-1</f>
        <v>Nov 2024</v>
      </c>
      <c r="B8" s="11" t="s">
        <v>418</v>
      </c>
      <c r="C8" s="11">
        <v>196322556.5571</v>
      </c>
      <c r="D8" s="11">
        <v>1427762.7</v>
      </c>
      <c r="E8" s="11">
        <v>197750319.25709999</v>
      </c>
      <c r="F8" s="11" t="s">
        <v>418</v>
      </c>
      <c r="G8" s="11" t="s">
        <v>418</v>
      </c>
      <c r="H8" s="11" t="s">
        <v>418</v>
      </c>
      <c r="I8" s="11">
        <v>197750319.25709999</v>
      </c>
    </row>
    <row r="9" spans="1:9" ht="12" customHeight="1" x14ac:dyDescent="0.2">
      <c r="A9" s="2" t="str">
        <f>"Dec "&amp;RIGHT(A6,4)-1</f>
        <v>Dec 2024</v>
      </c>
      <c r="B9" s="11" t="s">
        <v>418</v>
      </c>
      <c r="C9" s="11">
        <v>160864104.08500001</v>
      </c>
      <c r="D9" s="11">
        <v>35362873.299999997</v>
      </c>
      <c r="E9" s="11">
        <v>196226977.38499999</v>
      </c>
      <c r="F9" s="11" t="s">
        <v>418</v>
      </c>
      <c r="G9" s="11" t="s">
        <v>418</v>
      </c>
      <c r="H9" s="11" t="s">
        <v>418</v>
      </c>
      <c r="I9" s="11">
        <v>196226977.38499999</v>
      </c>
    </row>
    <row r="10" spans="1:9" ht="12" customHeight="1" x14ac:dyDescent="0.2">
      <c r="A10" s="2" t="str">
        <f>"Jan "&amp;RIGHT(A6,4)</f>
        <v>Jan 2025</v>
      </c>
      <c r="B10" s="11" t="s">
        <v>418</v>
      </c>
      <c r="C10" s="11">
        <v>198035179.1701</v>
      </c>
      <c r="D10" s="11">
        <v>1324603.8</v>
      </c>
      <c r="E10" s="11">
        <v>199359782.97009999</v>
      </c>
      <c r="F10" s="11" t="s">
        <v>418</v>
      </c>
      <c r="G10" s="11" t="s">
        <v>418</v>
      </c>
      <c r="H10" s="11" t="s">
        <v>418</v>
      </c>
      <c r="I10" s="11">
        <v>199359782.97009999</v>
      </c>
    </row>
    <row r="11" spans="1:9" ht="12" customHeight="1" x14ac:dyDescent="0.2">
      <c r="A11" s="2" t="str">
        <f>"Feb "&amp;RIGHT(A6,4)</f>
        <v>Feb 2025</v>
      </c>
      <c r="B11" s="11" t="s">
        <v>418</v>
      </c>
      <c r="C11" s="11">
        <v>167032947.57710001</v>
      </c>
      <c r="D11" s="11">
        <v>1099725.3</v>
      </c>
      <c r="E11" s="11">
        <v>168132672.87709999</v>
      </c>
      <c r="F11" s="11" t="s">
        <v>418</v>
      </c>
      <c r="G11" s="11" t="s">
        <v>418</v>
      </c>
      <c r="H11" s="11" t="s">
        <v>418</v>
      </c>
      <c r="I11" s="11">
        <v>168132672.87709999</v>
      </c>
    </row>
    <row r="12" spans="1:9" ht="12" customHeight="1" x14ac:dyDescent="0.2">
      <c r="A12" s="2" t="str">
        <f>"Mar "&amp;RIGHT(A6,4)</f>
        <v>Mar 2025</v>
      </c>
      <c r="B12" s="11" t="s">
        <v>418</v>
      </c>
      <c r="C12" s="11">
        <v>151719848.891</v>
      </c>
      <c r="D12" s="11">
        <v>46397379.100000001</v>
      </c>
      <c r="E12" s="11">
        <v>198117227.991</v>
      </c>
      <c r="F12" s="11" t="s">
        <v>418</v>
      </c>
      <c r="G12" s="11" t="s">
        <v>418</v>
      </c>
      <c r="H12" s="11" t="s">
        <v>418</v>
      </c>
      <c r="I12" s="11">
        <v>198117227.991</v>
      </c>
    </row>
    <row r="13" spans="1:9" ht="12" customHeight="1" x14ac:dyDescent="0.2">
      <c r="A13" s="2" t="str">
        <f>"Apr "&amp;RIGHT(A6,4)</f>
        <v>Apr 2025</v>
      </c>
      <c r="B13" s="11" t="s">
        <v>418</v>
      </c>
      <c r="C13" s="11">
        <v>114908676.219</v>
      </c>
      <c r="D13" s="11">
        <v>1673515.8</v>
      </c>
      <c r="E13" s="11">
        <v>116582192.01899999</v>
      </c>
      <c r="F13" s="11" t="s">
        <v>418</v>
      </c>
      <c r="G13" s="11" t="s">
        <v>418</v>
      </c>
      <c r="H13" s="11" t="s">
        <v>418</v>
      </c>
      <c r="I13" s="11">
        <v>116582192.01899999</v>
      </c>
    </row>
    <row r="14" spans="1:9" ht="12" customHeight="1" x14ac:dyDescent="0.2">
      <c r="A14" s="2" t="str">
        <f>"May "&amp;RIGHT(A6,4)</f>
        <v>May 2025</v>
      </c>
      <c r="B14" s="11" t="s">
        <v>418</v>
      </c>
      <c r="C14" s="11">
        <v>83885529.306899995</v>
      </c>
      <c r="D14" s="11">
        <v>1174683.8999999999</v>
      </c>
      <c r="E14" s="11">
        <v>85060213.206900001</v>
      </c>
      <c r="F14" s="11" t="s">
        <v>418</v>
      </c>
      <c r="G14" s="11" t="s">
        <v>418</v>
      </c>
      <c r="H14" s="11" t="s">
        <v>418</v>
      </c>
      <c r="I14" s="11">
        <v>85060213.206900001</v>
      </c>
    </row>
    <row r="15" spans="1:9" ht="12" customHeight="1" x14ac:dyDescent="0.2">
      <c r="A15" s="2" t="str">
        <f>"Jun "&amp;RIGHT(A6,4)</f>
        <v>Jun 2025</v>
      </c>
      <c r="B15" s="11" t="s">
        <v>418</v>
      </c>
      <c r="C15" s="11">
        <v>63132430.3521</v>
      </c>
      <c r="D15" s="11">
        <v>51131755.899999999</v>
      </c>
      <c r="E15" s="11">
        <v>114264186.25210001</v>
      </c>
      <c r="F15" s="11" t="s">
        <v>418</v>
      </c>
      <c r="G15" s="11" t="s">
        <v>418</v>
      </c>
      <c r="H15" s="11" t="s">
        <v>418</v>
      </c>
      <c r="I15" s="11">
        <v>114264186.25210001</v>
      </c>
    </row>
    <row r="16" spans="1:9" ht="12" customHeight="1" x14ac:dyDescent="0.2">
      <c r="A16" s="2" t="str">
        <f>"Jul "&amp;RIGHT(A6,4)</f>
        <v>Jul 2025</v>
      </c>
      <c r="B16" s="11" t="s">
        <v>418</v>
      </c>
      <c r="C16" s="11">
        <v>212041624.45660001</v>
      </c>
      <c r="D16" s="11">
        <v>4954.1149999999998</v>
      </c>
      <c r="E16" s="11">
        <v>212046578.57159999</v>
      </c>
      <c r="F16" s="11" t="s">
        <v>418</v>
      </c>
      <c r="G16" s="11" t="s">
        <v>418</v>
      </c>
      <c r="H16" s="11" t="s">
        <v>418</v>
      </c>
      <c r="I16" s="11">
        <v>212046578.57159999</v>
      </c>
    </row>
    <row r="17" spans="1:9" ht="12" customHeight="1" x14ac:dyDescent="0.2">
      <c r="A17" s="2" t="str">
        <f>"Aug "&amp;RIGHT(A6,4)</f>
        <v>Aug 2025</v>
      </c>
      <c r="B17" s="11" t="s">
        <v>418</v>
      </c>
      <c r="C17" s="11">
        <v>224830588.34310001</v>
      </c>
      <c r="D17" s="11">
        <v>991878.3</v>
      </c>
      <c r="E17" s="11">
        <v>225822466.64309999</v>
      </c>
      <c r="F17" s="11" t="s">
        <v>418</v>
      </c>
      <c r="G17" s="11" t="s">
        <v>418</v>
      </c>
      <c r="H17" s="11" t="s">
        <v>418</v>
      </c>
      <c r="I17" s="11">
        <v>225822466.64309999</v>
      </c>
    </row>
    <row r="18" spans="1:9" ht="12" customHeight="1" x14ac:dyDescent="0.2">
      <c r="A18" s="2" t="str">
        <f>"Sep "&amp;RIGHT(A6,4)</f>
        <v>Sep 2025</v>
      </c>
      <c r="B18" s="11" t="s">
        <v>418</v>
      </c>
      <c r="C18" s="11">
        <v>204110459.4483</v>
      </c>
      <c r="D18" s="11">
        <v>43087033.314999998</v>
      </c>
      <c r="E18" s="11">
        <v>247197492.7633</v>
      </c>
      <c r="F18" s="11" t="s">
        <v>418</v>
      </c>
      <c r="G18" s="11" t="s">
        <v>418</v>
      </c>
      <c r="H18" s="11" t="s">
        <v>418</v>
      </c>
      <c r="I18" s="11">
        <v>247197492.7633</v>
      </c>
    </row>
    <row r="19" spans="1:9" ht="12" customHeight="1" x14ac:dyDescent="0.2">
      <c r="A19" s="12" t="s">
        <v>55</v>
      </c>
      <c r="B19" s="13" t="s">
        <v>418</v>
      </c>
      <c r="C19" s="13">
        <v>2033908005.0297999</v>
      </c>
      <c r="D19" s="13">
        <v>185483227.83000001</v>
      </c>
      <c r="E19" s="13">
        <v>2219391232.8597999</v>
      </c>
      <c r="F19" s="13" t="s">
        <v>418</v>
      </c>
      <c r="G19" s="13" t="s">
        <v>418</v>
      </c>
      <c r="H19" s="13" t="s">
        <v>418</v>
      </c>
      <c r="I19" s="13">
        <v>2219391232.8597999</v>
      </c>
    </row>
    <row r="20" spans="1:9" ht="12" customHeight="1" x14ac:dyDescent="0.2">
      <c r="A20" s="14" t="s">
        <v>420</v>
      </c>
      <c r="B20" s="15" t="s">
        <v>418</v>
      </c>
      <c r="C20" s="15">
        <v>257024060.62349999</v>
      </c>
      <c r="D20" s="15">
        <v>1807062.3</v>
      </c>
      <c r="E20" s="15">
        <v>258831122.9235</v>
      </c>
      <c r="F20" s="15" t="s">
        <v>418</v>
      </c>
      <c r="G20" s="15" t="s">
        <v>418</v>
      </c>
      <c r="H20" s="15" t="s">
        <v>418</v>
      </c>
      <c r="I20" s="15">
        <v>258831122.9235</v>
      </c>
    </row>
    <row r="21" spans="1:9" ht="12" customHeight="1" x14ac:dyDescent="0.2">
      <c r="A21" s="3" t="str">
        <f>"FY "&amp;RIGHT(A6,4)+1</f>
        <v>FY 2026</v>
      </c>
    </row>
    <row r="22" spans="1:9" ht="12" customHeight="1" x14ac:dyDescent="0.2">
      <c r="A22" s="2" t="str">
        <f>"Oct "&amp;RIGHT(A6,4)</f>
        <v>Oct 2025</v>
      </c>
      <c r="B22" s="11" t="s">
        <v>418</v>
      </c>
      <c r="C22" s="11">
        <v>270581968.9199</v>
      </c>
      <c r="D22" s="11">
        <v>1638095.22</v>
      </c>
      <c r="E22" s="11">
        <v>272220064.13990003</v>
      </c>
      <c r="F22" s="11" t="s">
        <v>418</v>
      </c>
      <c r="G22" s="11" t="s">
        <v>418</v>
      </c>
      <c r="H22" s="11" t="s">
        <v>418</v>
      </c>
      <c r="I22" s="11">
        <v>272220064.13990003</v>
      </c>
    </row>
    <row r="23" spans="1:9" ht="12" customHeight="1" x14ac:dyDescent="0.2">
      <c r="A23" s="2" t="str">
        <f>"Nov "&amp;RIGHT(A6,4)</f>
        <v>Nov 2025</v>
      </c>
      <c r="B23" s="11" t="s">
        <v>418</v>
      </c>
      <c r="C23" s="11" t="s">
        <v>418</v>
      </c>
      <c r="D23" s="11" t="s">
        <v>418</v>
      </c>
      <c r="E23" s="11" t="s">
        <v>418</v>
      </c>
      <c r="F23" s="11" t="s">
        <v>418</v>
      </c>
      <c r="G23" s="11" t="s">
        <v>418</v>
      </c>
      <c r="H23" s="11" t="s">
        <v>418</v>
      </c>
      <c r="I23" s="11" t="s">
        <v>418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t="s">
        <v>418</v>
      </c>
      <c r="C34" s="13">
        <v>270581968.9199</v>
      </c>
      <c r="D34" s="13">
        <v>1638095.22</v>
      </c>
      <c r="E34" s="13">
        <v>272220064.13990003</v>
      </c>
      <c r="F34" s="13" t="s">
        <v>418</v>
      </c>
      <c r="G34" s="13" t="s">
        <v>418</v>
      </c>
      <c r="H34" s="13" t="s">
        <v>418</v>
      </c>
      <c r="I34" s="13">
        <v>272220064.13990003</v>
      </c>
    </row>
    <row r="35" spans="1:9" ht="12" customHeight="1" x14ac:dyDescent="0.2">
      <c r="A35" s="14" t="str">
        <f>"Total "&amp;MID(A20,7,LEN(A20)-13)&amp;" Months"</f>
        <v>Total 1 Months</v>
      </c>
      <c r="B35" s="15" t="s">
        <v>418</v>
      </c>
      <c r="C35" s="15">
        <v>270581968.9199</v>
      </c>
      <c r="D35" s="15">
        <v>1638095.22</v>
      </c>
      <c r="E35" s="15">
        <v>272220064.13990003</v>
      </c>
      <c r="F35" s="15" t="s">
        <v>418</v>
      </c>
      <c r="G35" s="15" t="s">
        <v>418</v>
      </c>
      <c r="H35" s="15" t="s">
        <v>418</v>
      </c>
      <c r="I35" s="15">
        <v>272220064.13990003</v>
      </c>
    </row>
    <row r="36" spans="1:9" ht="12" customHeight="1" x14ac:dyDescent="0.2">
      <c r="A36" s="88"/>
      <c r="B36" s="88"/>
      <c r="C36" s="88"/>
      <c r="D36" s="88"/>
      <c r="E36" s="88"/>
      <c r="F36" s="88"/>
      <c r="G36" s="88"/>
      <c r="H36" s="88"/>
      <c r="I36" s="88"/>
    </row>
    <row r="37" spans="1:9" ht="69.95" customHeight="1" x14ac:dyDescent="0.2">
      <c r="A37" s="90" t="s">
        <v>324</v>
      </c>
      <c r="B37" s="90"/>
      <c r="C37" s="90"/>
      <c r="D37" s="90"/>
      <c r="E37" s="90"/>
      <c r="F37" s="90"/>
      <c r="G37" s="90"/>
      <c r="H37" s="90"/>
      <c r="I37" s="90"/>
    </row>
  </sheetData>
  <mergeCells count="10">
    <mergeCell ref="I3:I4"/>
    <mergeCell ref="B5:I5"/>
    <mergeCell ref="A36:I36"/>
    <mergeCell ref="A37:I37"/>
    <mergeCell ref="A1:H1"/>
    <mergeCell ref="A2:H2"/>
    <mergeCell ref="A3:A4"/>
    <mergeCell ref="B3:B4"/>
    <mergeCell ref="C3:E3"/>
    <mergeCell ref="F3:H3"/>
  </mergeCells>
  <phoneticPr fontId="0" type="noConversion"/>
  <pageMargins left="0.75" right="0.5" top="0.75" bottom="0.5" header="0.5" footer="0.25"/>
  <pageSetup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H37"/>
  <sheetViews>
    <sheetView showGridLines="0" workbookViewId="0">
      <selection sqref="A1:G1"/>
    </sheetView>
  </sheetViews>
  <sheetFormatPr defaultRowHeight="12.75" x14ac:dyDescent="0.2"/>
  <cols>
    <col min="1" max="1" width="12.140625" customWidth="1"/>
    <col min="2" max="6" width="11.42578125" customWidth="1"/>
    <col min="7" max="7" width="12.28515625" customWidth="1"/>
    <col min="8" max="8" width="12.140625" customWidth="1"/>
  </cols>
  <sheetData>
    <row r="1" spans="1:8" ht="12" customHeight="1" x14ac:dyDescent="0.2">
      <c r="A1" s="95" t="s">
        <v>442</v>
      </c>
      <c r="B1" s="95"/>
      <c r="C1" s="95"/>
      <c r="D1" s="95"/>
      <c r="E1" s="95"/>
      <c r="F1" s="95"/>
      <c r="G1" s="95"/>
      <c r="H1" s="142">
        <v>46045</v>
      </c>
    </row>
    <row r="2" spans="1:8" ht="12" customHeight="1" x14ac:dyDescent="0.2">
      <c r="A2" s="97" t="s">
        <v>168</v>
      </c>
      <c r="B2" s="97"/>
      <c r="C2" s="97"/>
      <c r="D2" s="97"/>
      <c r="E2" s="97"/>
      <c r="F2" s="97"/>
      <c r="G2" s="97"/>
      <c r="H2" s="1"/>
    </row>
    <row r="3" spans="1:8" ht="24" customHeight="1" x14ac:dyDescent="0.2">
      <c r="A3" s="99" t="s">
        <v>50</v>
      </c>
      <c r="B3" s="94" t="s">
        <v>241</v>
      </c>
      <c r="C3" s="94"/>
      <c r="D3" s="94"/>
      <c r="E3" s="92"/>
      <c r="F3" s="91" t="s">
        <v>242</v>
      </c>
      <c r="G3" s="91" t="s">
        <v>243</v>
      </c>
      <c r="H3" s="93" t="s">
        <v>244</v>
      </c>
    </row>
    <row r="4" spans="1:8" ht="24" customHeight="1" x14ac:dyDescent="0.2">
      <c r="A4" s="100"/>
      <c r="B4" s="10" t="s">
        <v>169</v>
      </c>
      <c r="C4" s="10" t="s">
        <v>170</v>
      </c>
      <c r="D4" s="10" t="s">
        <v>134</v>
      </c>
      <c r="E4" s="10" t="s">
        <v>55</v>
      </c>
      <c r="F4" s="92"/>
      <c r="G4" s="92"/>
      <c r="H4" s="94"/>
    </row>
    <row r="5" spans="1:8" ht="12" customHeight="1" x14ac:dyDescent="0.2">
      <c r="A5" s="1"/>
      <c r="B5" s="88" t="str">
        <f>REPT("-",80)&amp;" Dollars "&amp;REPT("-",80)</f>
        <v>-------------------------------------------------------------------------------- Dollars --------------------------------------------------------------------------------</v>
      </c>
      <c r="C5" s="88"/>
      <c r="D5" s="88"/>
      <c r="E5" s="88"/>
      <c r="F5" s="88"/>
      <c r="G5" s="88"/>
      <c r="H5" s="88"/>
    </row>
    <row r="6" spans="1:8" ht="12" customHeight="1" x14ac:dyDescent="0.2">
      <c r="A6" s="3" t="s">
        <v>419</v>
      </c>
    </row>
    <row r="7" spans="1:8" ht="12" customHeight="1" x14ac:dyDescent="0.2">
      <c r="A7" s="2" t="str">
        <f>"Oct "&amp;RIGHT(A6,4)-1</f>
        <v>Oct 2024</v>
      </c>
      <c r="B7" s="11" t="s">
        <v>418</v>
      </c>
      <c r="C7" s="11" t="s">
        <v>418</v>
      </c>
      <c r="D7" s="11" t="s">
        <v>418</v>
      </c>
      <c r="E7" s="11" t="s">
        <v>418</v>
      </c>
      <c r="F7" s="11" t="s">
        <v>418</v>
      </c>
      <c r="G7" s="11">
        <v>0</v>
      </c>
      <c r="H7" s="11" t="s">
        <v>418</v>
      </c>
    </row>
    <row r="8" spans="1:8" ht="12" customHeight="1" x14ac:dyDescent="0.2">
      <c r="A8" s="2" t="str">
        <f>"Nov "&amp;RIGHT(A6,4)-1</f>
        <v>Nov 2024</v>
      </c>
      <c r="B8" s="11" t="s">
        <v>418</v>
      </c>
      <c r="C8" s="11" t="s">
        <v>418</v>
      </c>
      <c r="D8" s="11" t="s">
        <v>418</v>
      </c>
      <c r="E8" s="11" t="s">
        <v>418</v>
      </c>
      <c r="F8" s="11">
        <v>80481.600000000006</v>
      </c>
      <c r="G8" s="11">
        <v>0</v>
      </c>
      <c r="H8" s="11" t="s">
        <v>418</v>
      </c>
    </row>
    <row r="9" spans="1:8" ht="12" customHeight="1" x14ac:dyDescent="0.2">
      <c r="A9" s="2" t="str">
        <f>"Dec "&amp;RIGHT(A6,4)-1</f>
        <v>Dec 2024</v>
      </c>
      <c r="B9" s="11" t="s">
        <v>418</v>
      </c>
      <c r="C9" s="11" t="s">
        <v>418</v>
      </c>
      <c r="D9" s="11" t="s">
        <v>418</v>
      </c>
      <c r="E9" s="11" t="s">
        <v>418</v>
      </c>
      <c r="F9" s="11">
        <v>20102.02</v>
      </c>
      <c r="G9" s="11">
        <v>0</v>
      </c>
      <c r="H9" s="11" t="s">
        <v>418</v>
      </c>
    </row>
    <row r="10" spans="1:8" ht="12" customHeight="1" x14ac:dyDescent="0.2">
      <c r="A10" s="2" t="str">
        <f>"Jan "&amp;RIGHT(A6,4)</f>
        <v>Jan 2025</v>
      </c>
      <c r="B10" s="11" t="s">
        <v>418</v>
      </c>
      <c r="C10" s="11" t="s">
        <v>418</v>
      </c>
      <c r="D10" s="11" t="s">
        <v>418</v>
      </c>
      <c r="E10" s="11" t="s">
        <v>418</v>
      </c>
      <c r="F10" s="11" t="s">
        <v>418</v>
      </c>
      <c r="G10" s="11">
        <v>0</v>
      </c>
      <c r="H10" s="11" t="s">
        <v>418</v>
      </c>
    </row>
    <row r="11" spans="1:8" ht="12" customHeight="1" x14ac:dyDescent="0.2">
      <c r="A11" s="2" t="str">
        <f>"Feb "&amp;RIGHT(A6,4)</f>
        <v>Feb 2025</v>
      </c>
      <c r="B11" s="11" t="s">
        <v>418</v>
      </c>
      <c r="C11" s="11" t="s">
        <v>418</v>
      </c>
      <c r="D11" s="11" t="s">
        <v>418</v>
      </c>
      <c r="E11" s="11" t="s">
        <v>418</v>
      </c>
      <c r="F11" s="11" t="s">
        <v>418</v>
      </c>
      <c r="G11" s="11">
        <v>0</v>
      </c>
      <c r="H11" s="11" t="s">
        <v>418</v>
      </c>
    </row>
    <row r="12" spans="1:8" ht="12" customHeight="1" x14ac:dyDescent="0.2">
      <c r="A12" s="2" t="str">
        <f>"Mar "&amp;RIGHT(A6,4)</f>
        <v>Mar 2025</v>
      </c>
      <c r="B12" s="11" t="s">
        <v>418</v>
      </c>
      <c r="C12" s="11" t="s">
        <v>418</v>
      </c>
      <c r="D12" s="11" t="s">
        <v>418</v>
      </c>
      <c r="E12" s="11" t="s">
        <v>418</v>
      </c>
      <c r="F12" s="11" t="s">
        <v>418</v>
      </c>
      <c r="G12" s="11">
        <v>0</v>
      </c>
      <c r="H12" s="11" t="s">
        <v>418</v>
      </c>
    </row>
    <row r="13" spans="1:8" ht="12" customHeight="1" x14ac:dyDescent="0.2">
      <c r="A13" s="2" t="str">
        <f>"Apr "&amp;RIGHT(A6,4)</f>
        <v>Apr 2025</v>
      </c>
      <c r="B13" s="11" t="s">
        <v>418</v>
      </c>
      <c r="C13" s="11" t="s">
        <v>418</v>
      </c>
      <c r="D13" s="11" t="s">
        <v>418</v>
      </c>
      <c r="E13" s="11" t="s">
        <v>418</v>
      </c>
      <c r="F13" s="11" t="s">
        <v>418</v>
      </c>
      <c r="G13" s="11">
        <v>0</v>
      </c>
      <c r="H13" s="11" t="s">
        <v>418</v>
      </c>
    </row>
    <row r="14" spans="1:8" ht="12" customHeight="1" x14ac:dyDescent="0.2">
      <c r="A14" s="2" t="str">
        <f>"May "&amp;RIGHT(A6,4)</f>
        <v>May 2025</v>
      </c>
      <c r="B14" s="11" t="s">
        <v>418</v>
      </c>
      <c r="C14" s="11" t="s">
        <v>418</v>
      </c>
      <c r="D14" s="11" t="s">
        <v>418</v>
      </c>
      <c r="E14" s="11" t="s">
        <v>418</v>
      </c>
      <c r="F14" s="11" t="s">
        <v>418</v>
      </c>
      <c r="G14" s="11">
        <v>0</v>
      </c>
      <c r="H14" s="11" t="s">
        <v>418</v>
      </c>
    </row>
    <row r="15" spans="1:8" ht="12" customHeight="1" x14ac:dyDescent="0.2">
      <c r="A15" s="2" t="str">
        <f>"Jun "&amp;RIGHT(A6,4)</f>
        <v>Jun 2025</v>
      </c>
      <c r="B15" s="11" t="s">
        <v>418</v>
      </c>
      <c r="C15" s="11" t="s">
        <v>418</v>
      </c>
      <c r="D15" s="11" t="s">
        <v>418</v>
      </c>
      <c r="E15" s="11" t="s">
        <v>418</v>
      </c>
      <c r="F15" s="11" t="s">
        <v>418</v>
      </c>
      <c r="G15" s="11">
        <v>0</v>
      </c>
      <c r="H15" s="11" t="s">
        <v>418</v>
      </c>
    </row>
    <row r="16" spans="1:8" ht="12" customHeight="1" x14ac:dyDescent="0.2">
      <c r="A16" s="2" t="str">
        <f>"Jul "&amp;RIGHT(A6,4)</f>
        <v>Jul 2025</v>
      </c>
      <c r="B16" s="11" t="s">
        <v>418</v>
      </c>
      <c r="C16" s="11" t="s">
        <v>418</v>
      </c>
      <c r="D16" s="11" t="s">
        <v>418</v>
      </c>
      <c r="E16" s="11" t="s">
        <v>418</v>
      </c>
      <c r="F16" s="11" t="s">
        <v>418</v>
      </c>
      <c r="G16" s="11">
        <v>0</v>
      </c>
      <c r="H16" s="11" t="s">
        <v>418</v>
      </c>
    </row>
    <row r="17" spans="1:8" ht="12" customHeight="1" x14ac:dyDescent="0.2">
      <c r="A17" s="2" t="str">
        <f>"Aug "&amp;RIGHT(A6,4)</f>
        <v>Aug 2025</v>
      </c>
      <c r="B17" s="11" t="s">
        <v>418</v>
      </c>
      <c r="C17" s="11" t="s">
        <v>418</v>
      </c>
      <c r="D17" s="11" t="s">
        <v>418</v>
      </c>
      <c r="E17" s="11" t="s">
        <v>418</v>
      </c>
      <c r="F17" s="11" t="s">
        <v>418</v>
      </c>
      <c r="G17" s="11">
        <v>0</v>
      </c>
      <c r="H17" s="11" t="s">
        <v>418</v>
      </c>
    </row>
    <row r="18" spans="1:8" ht="12" customHeight="1" x14ac:dyDescent="0.2">
      <c r="A18" s="2" t="str">
        <f>"Sep "&amp;RIGHT(A6,4)</f>
        <v>Sep 2025</v>
      </c>
      <c r="B18" s="11" t="s">
        <v>418</v>
      </c>
      <c r="C18" s="11" t="s">
        <v>418</v>
      </c>
      <c r="D18" s="11" t="s">
        <v>418</v>
      </c>
      <c r="E18" s="11" t="s">
        <v>418</v>
      </c>
      <c r="F18" s="11" t="s">
        <v>418</v>
      </c>
      <c r="G18" s="11">
        <v>0</v>
      </c>
      <c r="H18" s="11" t="s">
        <v>418</v>
      </c>
    </row>
    <row r="19" spans="1:8" ht="12" customHeight="1" x14ac:dyDescent="0.2">
      <c r="A19" s="12" t="s">
        <v>55</v>
      </c>
      <c r="B19" s="13" t="s">
        <v>418</v>
      </c>
      <c r="C19" s="13" t="s">
        <v>418</v>
      </c>
      <c r="D19" s="13" t="s">
        <v>418</v>
      </c>
      <c r="E19" s="13" t="s">
        <v>418</v>
      </c>
      <c r="F19" s="13">
        <v>100583.62</v>
      </c>
      <c r="G19" s="13">
        <v>0</v>
      </c>
      <c r="H19" s="13" t="s">
        <v>418</v>
      </c>
    </row>
    <row r="20" spans="1:8" ht="12" customHeight="1" x14ac:dyDescent="0.2">
      <c r="A20" s="14" t="s">
        <v>420</v>
      </c>
      <c r="B20" s="15" t="s">
        <v>418</v>
      </c>
      <c r="C20" s="15" t="s">
        <v>418</v>
      </c>
      <c r="D20" s="15" t="s">
        <v>418</v>
      </c>
      <c r="E20" s="15" t="s">
        <v>418</v>
      </c>
      <c r="F20" s="15" t="s">
        <v>418</v>
      </c>
      <c r="G20" s="15">
        <v>0</v>
      </c>
      <c r="H20" s="15" t="s">
        <v>418</v>
      </c>
    </row>
    <row r="21" spans="1:8" ht="12" customHeight="1" x14ac:dyDescent="0.2">
      <c r="A21" s="3" t="str">
        <f>"FY "&amp;RIGHT(A6,4)+1</f>
        <v>FY 2026</v>
      </c>
    </row>
    <row r="22" spans="1:8" ht="12" customHeight="1" x14ac:dyDescent="0.2">
      <c r="A22" s="2" t="str">
        <f>"Oct "&amp;RIGHT(A6,4)</f>
        <v>Oct 2025</v>
      </c>
      <c r="B22" s="11" t="s">
        <v>418</v>
      </c>
      <c r="C22" s="11" t="s">
        <v>418</v>
      </c>
      <c r="D22" s="11" t="s">
        <v>418</v>
      </c>
      <c r="E22" s="11" t="s">
        <v>418</v>
      </c>
      <c r="F22" s="11">
        <v>1882698.71</v>
      </c>
      <c r="G22" s="11" t="s">
        <v>418</v>
      </c>
      <c r="H22" s="11" t="s">
        <v>418</v>
      </c>
    </row>
    <row r="23" spans="1:8" ht="12" customHeight="1" x14ac:dyDescent="0.2">
      <c r="A23" s="2" t="str">
        <f>"Nov "&amp;RIGHT(A6,4)</f>
        <v>Nov 2025</v>
      </c>
      <c r="B23" s="11" t="s">
        <v>418</v>
      </c>
      <c r="C23" s="11" t="s">
        <v>418</v>
      </c>
      <c r="D23" s="11" t="s">
        <v>418</v>
      </c>
      <c r="E23" s="11" t="s">
        <v>418</v>
      </c>
      <c r="F23" s="11" t="s">
        <v>418</v>
      </c>
      <c r="G23" s="11" t="s">
        <v>418</v>
      </c>
      <c r="H23" s="11" t="s">
        <v>418</v>
      </c>
    </row>
    <row r="24" spans="1:8" ht="12" customHeight="1" x14ac:dyDescent="0.2">
      <c r="A24" s="2" t="str">
        <f>"Dec "&amp;RIGHT(A6,4)</f>
        <v>Dec 2025</v>
      </c>
      <c r="B24" s="11" t="s">
        <v>418</v>
      </c>
      <c r="C24" s="11" t="s">
        <v>418</v>
      </c>
      <c r="D24" s="11" t="s">
        <v>418</v>
      </c>
      <c r="E24" s="11" t="s">
        <v>418</v>
      </c>
      <c r="F24" s="11" t="s">
        <v>418</v>
      </c>
      <c r="G24" s="11" t="s">
        <v>418</v>
      </c>
      <c r="H24" s="11" t="s">
        <v>418</v>
      </c>
    </row>
    <row r="25" spans="1:8" ht="12" customHeight="1" x14ac:dyDescent="0.2">
      <c r="A25" s="2" t="str">
        <f>"Jan "&amp;RIGHT(A6,4)+1</f>
        <v>Jan 2026</v>
      </c>
      <c r="B25" s="11" t="s">
        <v>418</v>
      </c>
      <c r="C25" s="11" t="s">
        <v>418</v>
      </c>
      <c r="D25" s="11" t="s">
        <v>418</v>
      </c>
      <c r="E25" s="11" t="s">
        <v>418</v>
      </c>
      <c r="F25" s="11" t="s">
        <v>418</v>
      </c>
      <c r="G25" s="11" t="s">
        <v>418</v>
      </c>
      <c r="H25" s="11" t="s">
        <v>418</v>
      </c>
    </row>
    <row r="26" spans="1:8" ht="12" customHeight="1" x14ac:dyDescent="0.2">
      <c r="A26" s="2" t="str">
        <f>"Feb "&amp;RIGHT(A6,4)+1</f>
        <v>Feb 2026</v>
      </c>
      <c r="B26" s="11" t="s">
        <v>418</v>
      </c>
      <c r="C26" s="11" t="s">
        <v>418</v>
      </c>
      <c r="D26" s="11" t="s">
        <v>418</v>
      </c>
      <c r="E26" s="11" t="s">
        <v>418</v>
      </c>
      <c r="F26" s="11" t="s">
        <v>418</v>
      </c>
      <c r="G26" s="11" t="s">
        <v>418</v>
      </c>
      <c r="H26" s="11" t="s">
        <v>418</v>
      </c>
    </row>
    <row r="27" spans="1:8" ht="12" customHeight="1" x14ac:dyDescent="0.2">
      <c r="A27" s="2" t="str">
        <f>"Mar "&amp;RIGHT(A6,4)+1</f>
        <v>Mar 2026</v>
      </c>
      <c r="B27" s="11" t="s">
        <v>418</v>
      </c>
      <c r="C27" s="11" t="s">
        <v>418</v>
      </c>
      <c r="D27" s="11" t="s">
        <v>418</v>
      </c>
      <c r="E27" s="11" t="s">
        <v>418</v>
      </c>
      <c r="F27" s="11" t="s">
        <v>418</v>
      </c>
      <c r="G27" s="11" t="s">
        <v>418</v>
      </c>
      <c r="H27" s="11" t="s">
        <v>418</v>
      </c>
    </row>
    <row r="28" spans="1:8" ht="12" customHeight="1" x14ac:dyDescent="0.2">
      <c r="A28" s="2" t="str">
        <f>"Apr "&amp;RIGHT(A6,4)+1</f>
        <v>Apr 2026</v>
      </c>
      <c r="B28" s="11" t="s">
        <v>418</v>
      </c>
      <c r="C28" s="11" t="s">
        <v>418</v>
      </c>
      <c r="D28" s="11" t="s">
        <v>418</v>
      </c>
      <c r="E28" s="11" t="s">
        <v>418</v>
      </c>
      <c r="F28" s="11" t="s">
        <v>418</v>
      </c>
      <c r="G28" s="11" t="s">
        <v>418</v>
      </c>
      <c r="H28" s="11" t="s">
        <v>418</v>
      </c>
    </row>
    <row r="29" spans="1:8" ht="12" customHeight="1" x14ac:dyDescent="0.2">
      <c r="A29" s="2" t="str">
        <f>"May "&amp;RIGHT(A6,4)+1</f>
        <v>May 2026</v>
      </c>
      <c r="B29" s="11" t="s">
        <v>418</v>
      </c>
      <c r="C29" s="11" t="s">
        <v>418</v>
      </c>
      <c r="D29" s="11" t="s">
        <v>418</v>
      </c>
      <c r="E29" s="11" t="s">
        <v>418</v>
      </c>
      <c r="F29" s="11" t="s">
        <v>418</v>
      </c>
      <c r="G29" s="11" t="s">
        <v>418</v>
      </c>
      <c r="H29" s="11" t="s">
        <v>418</v>
      </c>
    </row>
    <row r="30" spans="1:8" ht="12" customHeight="1" x14ac:dyDescent="0.2">
      <c r="A30" s="2" t="str">
        <f>"Jun "&amp;RIGHT(A6,4)+1</f>
        <v>Jun 2026</v>
      </c>
      <c r="B30" s="11" t="s">
        <v>418</v>
      </c>
      <c r="C30" s="11" t="s">
        <v>418</v>
      </c>
      <c r="D30" s="11" t="s">
        <v>418</v>
      </c>
      <c r="E30" s="11" t="s">
        <v>418</v>
      </c>
      <c r="F30" s="11" t="s">
        <v>418</v>
      </c>
      <c r="G30" s="11" t="s">
        <v>418</v>
      </c>
      <c r="H30" s="11" t="s">
        <v>418</v>
      </c>
    </row>
    <row r="31" spans="1:8" ht="12" customHeight="1" x14ac:dyDescent="0.2">
      <c r="A31" s="2" t="str">
        <f>"Jul "&amp;RIGHT(A6,4)+1</f>
        <v>Jul 2026</v>
      </c>
      <c r="B31" s="11" t="s">
        <v>418</v>
      </c>
      <c r="C31" s="11" t="s">
        <v>418</v>
      </c>
      <c r="D31" s="11" t="s">
        <v>418</v>
      </c>
      <c r="E31" s="11" t="s">
        <v>418</v>
      </c>
      <c r="F31" s="11" t="s">
        <v>418</v>
      </c>
      <c r="G31" s="11" t="s">
        <v>418</v>
      </c>
      <c r="H31" s="11" t="s">
        <v>418</v>
      </c>
    </row>
    <row r="32" spans="1:8" ht="12" customHeight="1" x14ac:dyDescent="0.2">
      <c r="A32" s="2" t="str">
        <f>"Aug "&amp;RIGHT(A6,4)+1</f>
        <v>Aug 2026</v>
      </c>
      <c r="B32" s="11" t="s">
        <v>418</v>
      </c>
      <c r="C32" s="11" t="s">
        <v>418</v>
      </c>
      <c r="D32" s="11" t="s">
        <v>418</v>
      </c>
      <c r="E32" s="11" t="s">
        <v>418</v>
      </c>
      <c r="F32" s="11" t="s">
        <v>418</v>
      </c>
      <c r="G32" s="11" t="s">
        <v>418</v>
      </c>
      <c r="H32" s="11" t="s">
        <v>418</v>
      </c>
    </row>
    <row r="33" spans="1:8" ht="12" customHeight="1" x14ac:dyDescent="0.2">
      <c r="A33" s="2" t="str">
        <f>"Sep "&amp;RIGHT(A6,4)+1</f>
        <v>Sep 2026</v>
      </c>
      <c r="B33" s="11" t="s">
        <v>418</v>
      </c>
      <c r="C33" s="11" t="s">
        <v>418</v>
      </c>
      <c r="D33" s="11" t="s">
        <v>418</v>
      </c>
      <c r="E33" s="11" t="s">
        <v>418</v>
      </c>
      <c r="F33" s="11" t="s">
        <v>418</v>
      </c>
      <c r="G33" s="11" t="s">
        <v>418</v>
      </c>
      <c r="H33" s="11" t="s">
        <v>418</v>
      </c>
    </row>
    <row r="34" spans="1:8" ht="12" customHeight="1" x14ac:dyDescent="0.2">
      <c r="A34" s="12" t="s">
        <v>55</v>
      </c>
      <c r="B34" s="13" t="s">
        <v>418</v>
      </c>
      <c r="C34" s="13" t="s">
        <v>418</v>
      </c>
      <c r="D34" s="13" t="s">
        <v>418</v>
      </c>
      <c r="E34" s="13" t="s">
        <v>418</v>
      </c>
      <c r="F34" s="13">
        <v>1882698.71</v>
      </c>
      <c r="G34" s="13" t="s">
        <v>418</v>
      </c>
      <c r="H34" s="13" t="s">
        <v>418</v>
      </c>
    </row>
    <row r="35" spans="1:8" ht="12" customHeight="1" x14ac:dyDescent="0.2">
      <c r="A35" s="14" t="str">
        <f>"Total "&amp;MID(A20,7,LEN(A20)-13)&amp;" Months"</f>
        <v>Total 1 Months</v>
      </c>
      <c r="B35" s="15" t="s">
        <v>418</v>
      </c>
      <c r="C35" s="15" t="s">
        <v>418</v>
      </c>
      <c r="D35" s="15" t="s">
        <v>418</v>
      </c>
      <c r="E35" s="15" t="s">
        <v>418</v>
      </c>
      <c r="F35" s="15">
        <v>1882698.71</v>
      </c>
      <c r="G35" s="15" t="s">
        <v>418</v>
      </c>
      <c r="H35" s="15" t="s">
        <v>418</v>
      </c>
    </row>
    <row r="36" spans="1:8" ht="12" customHeight="1" x14ac:dyDescent="0.2">
      <c r="A36" s="88"/>
      <c r="B36" s="88"/>
      <c r="C36" s="88"/>
      <c r="D36" s="88"/>
      <c r="E36" s="88"/>
      <c r="F36" s="88"/>
      <c r="G36" s="88"/>
      <c r="H36" s="88"/>
    </row>
    <row r="37" spans="1:8" ht="69.95" customHeight="1" x14ac:dyDescent="0.2">
      <c r="A37" s="90" t="s">
        <v>387</v>
      </c>
      <c r="B37" s="90"/>
      <c r="C37" s="90"/>
      <c r="D37" s="90"/>
      <c r="E37" s="90"/>
      <c r="F37" s="90"/>
      <c r="G37" s="90"/>
      <c r="H37" s="90"/>
    </row>
  </sheetData>
  <mergeCells count="10">
    <mergeCell ref="H3:H4"/>
    <mergeCell ref="B5:H5"/>
    <mergeCell ref="A36:H36"/>
    <mergeCell ref="A37:H37"/>
    <mergeCell ref="A1:G1"/>
    <mergeCell ref="A2:G2"/>
    <mergeCell ref="A3:A4"/>
    <mergeCell ref="B3:E3"/>
    <mergeCell ref="F3:F4"/>
    <mergeCell ref="G3:G4"/>
  </mergeCells>
  <phoneticPr fontId="0" type="noConversion"/>
  <pageMargins left="0.75" right="0.5" top="0.75" bottom="0.5" header="0.5" footer="0.25"/>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J37"/>
  <sheetViews>
    <sheetView showGridLines="0" zoomScaleNormal="100" workbookViewId="0">
      <selection activeCell="A2" sqref="A2:I2"/>
    </sheetView>
  </sheetViews>
  <sheetFormatPr defaultRowHeight="12.75" x14ac:dyDescent="0.2"/>
  <cols>
    <col min="1" max="5" width="11.42578125" customWidth="1"/>
    <col min="6" max="7" width="12.28515625" customWidth="1"/>
    <col min="8" max="8" width="12.42578125" customWidth="1"/>
    <col min="9" max="9" width="11.42578125" customWidth="1"/>
    <col min="10" max="10" width="12.5703125" bestFit="1" customWidth="1"/>
  </cols>
  <sheetData>
    <row r="1" spans="1:10" ht="12" customHeight="1" x14ac:dyDescent="0.2">
      <c r="A1" s="95" t="s">
        <v>442</v>
      </c>
      <c r="B1" s="95"/>
      <c r="C1" s="95"/>
      <c r="D1" s="95"/>
      <c r="E1" s="95"/>
      <c r="F1" s="95"/>
      <c r="G1" s="95"/>
      <c r="H1" s="95"/>
      <c r="I1" s="95"/>
      <c r="J1" s="142">
        <v>46045</v>
      </c>
    </row>
    <row r="2" spans="1:10" ht="12" customHeight="1" x14ac:dyDescent="0.2">
      <c r="A2" s="97" t="s">
        <v>314</v>
      </c>
      <c r="B2" s="97"/>
      <c r="C2" s="97"/>
      <c r="D2" s="97"/>
      <c r="E2" s="97"/>
      <c r="F2" s="97"/>
      <c r="G2" s="97"/>
      <c r="H2" s="97"/>
      <c r="I2" s="97"/>
      <c r="J2" s="1"/>
    </row>
    <row r="3" spans="1:10" ht="24" customHeight="1" x14ac:dyDescent="0.2">
      <c r="A3" s="99" t="s">
        <v>50</v>
      </c>
      <c r="B3" s="94" t="s">
        <v>193</v>
      </c>
      <c r="C3" s="92"/>
      <c r="D3" s="94" t="s">
        <v>56</v>
      </c>
      <c r="E3" s="92"/>
      <c r="F3" s="91" t="s">
        <v>194</v>
      </c>
      <c r="G3" s="91" t="s">
        <v>326</v>
      </c>
      <c r="H3" s="91" t="s">
        <v>57</v>
      </c>
      <c r="I3" s="91" t="s">
        <v>325</v>
      </c>
      <c r="J3" s="93" t="s">
        <v>58</v>
      </c>
    </row>
    <row r="4" spans="1:10" ht="24" customHeight="1" x14ac:dyDescent="0.2">
      <c r="A4" s="100"/>
      <c r="B4" s="10" t="s">
        <v>59</v>
      </c>
      <c r="C4" s="10" t="s">
        <v>60</v>
      </c>
      <c r="D4" s="10" t="s">
        <v>61</v>
      </c>
      <c r="E4" s="10" t="s">
        <v>200</v>
      </c>
      <c r="F4" s="92"/>
      <c r="G4" s="101"/>
      <c r="H4" s="92"/>
      <c r="I4" s="92"/>
      <c r="J4" s="94"/>
    </row>
    <row r="5" spans="1:10" ht="12" customHeight="1" x14ac:dyDescent="0.2">
      <c r="A5" s="1"/>
      <c r="B5" s="88" t="str">
        <f>REPT("-",17)&amp;" Number "&amp;REPT("-",17)</f>
        <v>----------------- Number -----------------</v>
      </c>
      <c r="C5" s="88"/>
      <c r="D5" s="88" t="str">
        <f>REPT("-",67)&amp;" Dollars "&amp;REPT("-",67)</f>
        <v>------------------------------------------------------------------- Dollars -------------------------------------------------------------------</v>
      </c>
      <c r="E5" s="88"/>
      <c r="F5" s="88"/>
      <c r="G5" s="88"/>
      <c r="H5" s="88"/>
      <c r="I5" s="88"/>
      <c r="J5" s="88"/>
    </row>
    <row r="6" spans="1:10" ht="12" customHeight="1" x14ac:dyDescent="0.2">
      <c r="A6" s="3" t="s">
        <v>419</v>
      </c>
    </row>
    <row r="7" spans="1:10" ht="12" customHeight="1" x14ac:dyDescent="0.2">
      <c r="A7" s="2" t="str">
        <f>"Oct "&amp;RIGHT(A6,4)-1</f>
        <v>Oct 2024</v>
      </c>
      <c r="B7" s="11">
        <v>21296388</v>
      </c>
      <c r="C7" s="11">
        <v>40168084</v>
      </c>
      <c r="D7" s="16">
        <v>193.4188</v>
      </c>
      <c r="E7" s="11">
        <v>7769262547</v>
      </c>
      <c r="F7" s="11" t="s">
        <v>418</v>
      </c>
      <c r="G7" s="11" t="s">
        <v>418</v>
      </c>
      <c r="H7" s="11" t="s">
        <v>418</v>
      </c>
      <c r="I7" s="11">
        <v>33997833</v>
      </c>
      <c r="J7" s="11">
        <v>7803260380</v>
      </c>
    </row>
    <row r="8" spans="1:10" ht="12" customHeight="1" x14ac:dyDescent="0.2">
      <c r="A8" s="2" t="str">
        <f>"Nov "&amp;RIGHT(A6,4)-1</f>
        <v>Nov 2024</v>
      </c>
      <c r="B8" s="11">
        <v>22928793</v>
      </c>
      <c r="C8" s="11">
        <v>43018848</v>
      </c>
      <c r="D8" s="16">
        <v>193.9494</v>
      </c>
      <c r="E8" s="11">
        <v>8343481357</v>
      </c>
      <c r="F8" s="11" t="s">
        <v>418</v>
      </c>
      <c r="G8" s="11" t="s">
        <v>418</v>
      </c>
      <c r="H8" s="11" t="s">
        <v>418</v>
      </c>
      <c r="I8" s="11">
        <v>33997833</v>
      </c>
      <c r="J8" s="11">
        <v>8377479190</v>
      </c>
    </row>
    <row r="9" spans="1:10" ht="12" customHeight="1" x14ac:dyDescent="0.2">
      <c r="A9" s="2" t="str">
        <f>"Dec "&amp;RIGHT(A6,4)-1</f>
        <v>Dec 2024</v>
      </c>
      <c r="B9" s="11">
        <v>22902423</v>
      </c>
      <c r="C9" s="11">
        <v>42957379</v>
      </c>
      <c r="D9" s="16">
        <v>190.36789999999999</v>
      </c>
      <c r="E9" s="11">
        <v>8177708101</v>
      </c>
      <c r="F9" s="11">
        <v>1238891416</v>
      </c>
      <c r="G9" s="11">
        <v>86600821</v>
      </c>
      <c r="H9" s="11">
        <v>102062585</v>
      </c>
      <c r="I9" s="11">
        <v>33997833</v>
      </c>
      <c r="J9" s="11">
        <v>9639260756</v>
      </c>
    </row>
    <row r="10" spans="1:10" ht="12" customHeight="1" x14ac:dyDescent="0.2">
      <c r="A10" s="2" t="str">
        <f>"Jan "&amp;RIGHT(A6,4)</f>
        <v>Jan 2025</v>
      </c>
      <c r="B10" s="11">
        <v>22718585</v>
      </c>
      <c r="C10" s="11">
        <v>42828449</v>
      </c>
      <c r="D10" s="16">
        <v>185.91159999999999</v>
      </c>
      <c r="E10" s="11">
        <v>7962304363</v>
      </c>
      <c r="F10" s="11" t="s">
        <v>418</v>
      </c>
      <c r="G10" s="11" t="s">
        <v>418</v>
      </c>
      <c r="H10" s="11" t="s">
        <v>418</v>
      </c>
      <c r="I10" s="11">
        <v>33997833</v>
      </c>
      <c r="J10" s="11">
        <v>7996302196</v>
      </c>
    </row>
    <row r="11" spans="1:10" ht="12" customHeight="1" x14ac:dyDescent="0.2">
      <c r="A11" s="2" t="str">
        <f>"Feb "&amp;RIGHT(A6,4)</f>
        <v>Feb 2025</v>
      </c>
      <c r="B11" s="11">
        <v>22600332</v>
      </c>
      <c r="C11" s="11">
        <v>42180523</v>
      </c>
      <c r="D11" s="16">
        <v>187.4614</v>
      </c>
      <c r="E11" s="11">
        <v>7907221718</v>
      </c>
      <c r="F11" s="11" t="s">
        <v>418</v>
      </c>
      <c r="G11" s="11" t="s">
        <v>418</v>
      </c>
      <c r="H11" s="11" t="s">
        <v>418</v>
      </c>
      <c r="I11" s="11">
        <v>33997833</v>
      </c>
      <c r="J11" s="11">
        <v>7941219551</v>
      </c>
    </row>
    <row r="12" spans="1:10" ht="12" customHeight="1" x14ac:dyDescent="0.2">
      <c r="A12" s="2" t="str">
        <f>"Mar "&amp;RIGHT(A6,4)</f>
        <v>Mar 2025</v>
      </c>
      <c r="B12" s="11">
        <v>22633956</v>
      </c>
      <c r="C12" s="11">
        <v>42193855</v>
      </c>
      <c r="D12" s="16">
        <v>188.0805</v>
      </c>
      <c r="E12" s="11">
        <v>7935843121</v>
      </c>
      <c r="F12" s="11">
        <v>1246043538</v>
      </c>
      <c r="G12" s="11">
        <v>84067353</v>
      </c>
      <c r="H12" s="11">
        <v>78966263</v>
      </c>
      <c r="I12" s="11">
        <v>33997833</v>
      </c>
      <c r="J12" s="11">
        <v>9378918108</v>
      </c>
    </row>
    <row r="13" spans="1:10" ht="12" customHeight="1" x14ac:dyDescent="0.2">
      <c r="A13" s="2" t="str">
        <f>"Apr "&amp;RIGHT(A6,4)</f>
        <v>Apr 2025</v>
      </c>
      <c r="B13" s="11">
        <v>22531012</v>
      </c>
      <c r="C13" s="11">
        <v>42353149</v>
      </c>
      <c r="D13" s="16">
        <v>186.8597</v>
      </c>
      <c r="E13" s="11">
        <v>7914097578</v>
      </c>
      <c r="F13" s="11" t="s">
        <v>418</v>
      </c>
      <c r="G13" s="11" t="s">
        <v>418</v>
      </c>
      <c r="H13" s="11" t="s">
        <v>418</v>
      </c>
      <c r="I13" s="11">
        <v>33997833</v>
      </c>
      <c r="J13" s="11">
        <v>7948095411</v>
      </c>
    </row>
    <row r="14" spans="1:10" ht="12" customHeight="1" x14ac:dyDescent="0.2">
      <c r="A14" s="2" t="str">
        <f>"May "&amp;RIGHT(A6,4)</f>
        <v>May 2025</v>
      </c>
      <c r="B14" s="11">
        <v>22492408</v>
      </c>
      <c r="C14" s="11">
        <v>42248301</v>
      </c>
      <c r="D14" s="16">
        <v>186.31319999999999</v>
      </c>
      <c r="E14" s="11">
        <v>7871418160</v>
      </c>
      <c r="F14" s="11" t="s">
        <v>418</v>
      </c>
      <c r="G14" s="11" t="s">
        <v>418</v>
      </c>
      <c r="H14" s="11" t="s">
        <v>418</v>
      </c>
      <c r="I14" s="11">
        <v>33997833</v>
      </c>
      <c r="J14" s="11">
        <v>7905415993</v>
      </c>
    </row>
    <row r="15" spans="1:10" ht="12" customHeight="1" x14ac:dyDescent="0.2">
      <c r="A15" s="2" t="str">
        <f>"Jun "&amp;RIGHT(A6,4)</f>
        <v>Jun 2025</v>
      </c>
      <c r="B15" s="11">
        <v>22387591</v>
      </c>
      <c r="C15" s="11">
        <v>42084880</v>
      </c>
      <c r="D15" s="16">
        <v>185.21520000000001</v>
      </c>
      <c r="E15" s="11">
        <v>7794759898</v>
      </c>
      <c r="F15" s="11">
        <v>1305608712</v>
      </c>
      <c r="G15" s="11">
        <v>90273510</v>
      </c>
      <c r="H15" s="11">
        <v>110776167</v>
      </c>
      <c r="I15" s="11">
        <v>33997833</v>
      </c>
      <c r="J15" s="11">
        <v>9335416120</v>
      </c>
    </row>
    <row r="16" spans="1:10" ht="12" customHeight="1" x14ac:dyDescent="0.2">
      <c r="A16" s="2" t="str">
        <f>"Jul "&amp;RIGHT(A6,4)</f>
        <v>Jul 2025</v>
      </c>
      <c r="B16" s="11">
        <v>22349187</v>
      </c>
      <c r="C16" s="11">
        <v>42012830</v>
      </c>
      <c r="D16" s="16">
        <v>186.12129999999999</v>
      </c>
      <c r="E16" s="11">
        <v>7819481918</v>
      </c>
      <c r="F16" s="11" t="s">
        <v>418</v>
      </c>
      <c r="G16" s="11" t="s">
        <v>418</v>
      </c>
      <c r="H16" s="11" t="s">
        <v>418</v>
      </c>
      <c r="I16" s="11">
        <v>33997833</v>
      </c>
      <c r="J16" s="11">
        <v>7853479751</v>
      </c>
    </row>
    <row r="17" spans="1:10" ht="12" customHeight="1" x14ac:dyDescent="0.2">
      <c r="A17" s="2" t="str">
        <f>"Aug "&amp;RIGHT(A6,4)</f>
        <v>Aug 2025</v>
      </c>
      <c r="B17" s="11">
        <v>22250808</v>
      </c>
      <c r="C17" s="11">
        <v>41836900</v>
      </c>
      <c r="D17" s="16">
        <v>186.1634</v>
      </c>
      <c r="E17" s="11">
        <v>7788500021</v>
      </c>
      <c r="F17" s="11" t="s">
        <v>418</v>
      </c>
      <c r="G17" s="11" t="s">
        <v>418</v>
      </c>
      <c r="H17" s="11" t="s">
        <v>418</v>
      </c>
      <c r="I17" s="11">
        <v>33997833</v>
      </c>
      <c r="J17" s="11">
        <v>7822497854</v>
      </c>
    </row>
    <row r="18" spans="1:10" ht="12" customHeight="1" x14ac:dyDescent="0.2">
      <c r="A18" s="2" t="str">
        <f>"Sep "&amp;RIGHT(A6,4)</f>
        <v>Sep 2025</v>
      </c>
      <c r="B18" s="11">
        <v>22159433</v>
      </c>
      <c r="C18" s="11">
        <v>41616887</v>
      </c>
      <c r="D18" s="16">
        <v>185.48419999999999</v>
      </c>
      <c r="E18" s="11">
        <v>7719276214</v>
      </c>
      <c r="F18" s="11">
        <v>1657676404.3334</v>
      </c>
      <c r="G18" s="11">
        <v>128433591</v>
      </c>
      <c r="H18" s="11">
        <v>130909610.33329999</v>
      </c>
      <c r="I18" s="11">
        <v>33997837</v>
      </c>
      <c r="J18" s="11">
        <v>9670293656.6667004</v>
      </c>
    </row>
    <row r="19" spans="1:10" ht="12" customHeight="1" x14ac:dyDescent="0.2">
      <c r="A19" s="12" t="s">
        <v>55</v>
      </c>
      <c r="B19" s="13">
        <v>22437576.333299998</v>
      </c>
      <c r="C19" s="13">
        <v>42125007.083300002</v>
      </c>
      <c r="D19" s="17">
        <v>187.9393</v>
      </c>
      <c r="E19" s="13">
        <v>95003354996</v>
      </c>
      <c r="F19" s="13">
        <v>5448220070.3333998</v>
      </c>
      <c r="G19" s="13">
        <v>389375275</v>
      </c>
      <c r="H19" s="13">
        <v>422714625.33329999</v>
      </c>
      <c r="I19" s="13">
        <v>407974000</v>
      </c>
      <c r="J19" s="13">
        <v>101671638966.6667</v>
      </c>
    </row>
    <row r="20" spans="1:10" ht="12" customHeight="1" x14ac:dyDescent="0.2">
      <c r="A20" s="14" t="s">
        <v>420</v>
      </c>
      <c r="B20" s="15">
        <v>21296388</v>
      </c>
      <c r="C20" s="15">
        <v>40168084</v>
      </c>
      <c r="D20" s="18">
        <v>193.4188</v>
      </c>
      <c r="E20" s="15">
        <v>7769262547</v>
      </c>
      <c r="F20" s="15" t="s">
        <v>418</v>
      </c>
      <c r="G20" s="15" t="s">
        <v>418</v>
      </c>
      <c r="H20" s="15" t="s">
        <v>418</v>
      </c>
      <c r="I20" s="15">
        <v>33997833</v>
      </c>
      <c r="J20" s="15">
        <v>7803260380</v>
      </c>
    </row>
    <row r="21" spans="1:10" ht="12" customHeight="1" x14ac:dyDescent="0.2">
      <c r="A21" s="3" t="str">
        <f>"FY "&amp;RIGHT(A6,4)+1</f>
        <v>FY 2026</v>
      </c>
      <c r="B21" s="11"/>
      <c r="C21" s="11"/>
      <c r="D21" s="11"/>
      <c r="E21" s="11"/>
      <c r="F21" s="11"/>
      <c r="G21" s="11"/>
      <c r="H21" s="11"/>
      <c r="I21" s="11"/>
      <c r="J21" s="11"/>
    </row>
    <row r="22" spans="1:10" ht="12" customHeight="1" x14ac:dyDescent="0.2">
      <c r="A22" s="2" t="str">
        <f>"Oct "&amp;RIGHT(A6,4)</f>
        <v>Oct 2025</v>
      </c>
      <c r="B22" s="11">
        <v>21910794.239599999</v>
      </c>
      <c r="C22" s="11">
        <v>41077606.683499999</v>
      </c>
      <c r="D22" s="16">
        <v>190.7225</v>
      </c>
      <c r="E22" s="11">
        <v>7834423341.6393003</v>
      </c>
      <c r="F22" s="11" t="s">
        <v>418</v>
      </c>
      <c r="G22" s="11" t="s">
        <v>418</v>
      </c>
      <c r="H22" s="11" t="s">
        <v>418</v>
      </c>
      <c r="I22" s="11" t="s">
        <v>418</v>
      </c>
      <c r="J22" s="11">
        <v>7834423341.6393003</v>
      </c>
    </row>
    <row r="23" spans="1:10" ht="12" customHeight="1" x14ac:dyDescent="0.2">
      <c r="A23" s="2" t="str">
        <f>"Nov "&amp;RIGHT(A6,4)</f>
        <v>Nov 2025</v>
      </c>
      <c r="B23" s="11" t="s">
        <v>418</v>
      </c>
      <c r="C23" s="11" t="s">
        <v>418</v>
      </c>
      <c r="D23" s="16" t="s">
        <v>418</v>
      </c>
      <c r="E23" s="11" t="s">
        <v>418</v>
      </c>
      <c r="F23" s="11" t="s">
        <v>418</v>
      </c>
      <c r="G23" s="11" t="s">
        <v>418</v>
      </c>
      <c r="H23" s="11" t="s">
        <v>418</v>
      </c>
      <c r="I23" s="11" t="s">
        <v>418</v>
      </c>
      <c r="J23" s="11" t="s">
        <v>418</v>
      </c>
    </row>
    <row r="24" spans="1:10" ht="12" customHeight="1" x14ac:dyDescent="0.2">
      <c r="A24" s="2" t="str">
        <f>"Dec "&amp;RIGHT(A6,4)</f>
        <v>Dec 2025</v>
      </c>
      <c r="B24" s="11" t="s">
        <v>418</v>
      </c>
      <c r="C24" s="11" t="s">
        <v>418</v>
      </c>
      <c r="D24" s="16"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6"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6"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6"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6"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6"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6"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6"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6"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6" t="s">
        <v>418</v>
      </c>
      <c r="E33" s="11" t="s">
        <v>418</v>
      </c>
      <c r="F33" s="11" t="s">
        <v>418</v>
      </c>
      <c r="G33" s="11" t="s">
        <v>418</v>
      </c>
      <c r="H33" s="11" t="s">
        <v>418</v>
      </c>
      <c r="I33" s="11" t="s">
        <v>418</v>
      </c>
      <c r="J33" s="11" t="s">
        <v>418</v>
      </c>
    </row>
    <row r="34" spans="1:10" ht="12" customHeight="1" x14ac:dyDescent="0.2">
      <c r="A34" s="12" t="s">
        <v>55</v>
      </c>
      <c r="B34" s="13">
        <v>21910794.239599999</v>
      </c>
      <c r="C34" s="13">
        <v>41077606.683499999</v>
      </c>
      <c r="D34" s="17">
        <v>190.7225</v>
      </c>
      <c r="E34" s="13">
        <v>7834423341.6393003</v>
      </c>
      <c r="F34" s="13" t="s">
        <v>418</v>
      </c>
      <c r="G34" s="13" t="s">
        <v>418</v>
      </c>
      <c r="H34" s="13" t="s">
        <v>418</v>
      </c>
      <c r="I34" s="13" t="s">
        <v>418</v>
      </c>
      <c r="J34" s="13">
        <v>7834423341.6393003</v>
      </c>
    </row>
    <row r="35" spans="1:10" ht="12" customHeight="1" x14ac:dyDescent="0.2">
      <c r="A35" s="14" t="str">
        <f>"Total "&amp;MID(A20,7,LEN(A20)-13)&amp;" Months"</f>
        <v>Total 1 Months</v>
      </c>
      <c r="B35" s="15">
        <v>21910794.239599999</v>
      </c>
      <c r="C35" s="15">
        <v>41077606.683499999</v>
      </c>
      <c r="D35" s="18">
        <v>190.7225</v>
      </c>
      <c r="E35" s="15">
        <v>7834423341.6393003</v>
      </c>
      <c r="F35" s="15" t="s">
        <v>418</v>
      </c>
      <c r="G35" s="15" t="s">
        <v>418</v>
      </c>
      <c r="H35" s="15" t="s">
        <v>418</v>
      </c>
      <c r="I35" s="15" t="s">
        <v>418</v>
      </c>
      <c r="J35" s="15">
        <v>7834423341.6393003</v>
      </c>
    </row>
    <row r="36" spans="1:10" ht="12" customHeight="1" x14ac:dyDescent="0.2">
      <c r="A36" s="88"/>
      <c r="B36" s="88"/>
      <c r="C36" s="88"/>
      <c r="D36" s="88"/>
      <c r="E36" s="88"/>
      <c r="F36" s="88"/>
      <c r="G36" s="88"/>
      <c r="H36" s="88"/>
      <c r="I36" s="88"/>
      <c r="J36" s="88"/>
    </row>
    <row r="37" spans="1:10" ht="97.15" customHeight="1" x14ac:dyDescent="0.2">
      <c r="A37" s="90" t="s">
        <v>379</v>
      </c>
      <c r="B37" s="90"/>
      <c r="C37" s="90"/>
      <c r="D37" s="90"/>
      <c r="E37" s="90"/>
      <c r="F37" s="90"/>
      <c r="G37" s="90"/>
      <c r="H37" s="90"/>
      <c r="I37" s="90"/>
      <c r="J37" s="90"/>
    </row>
  </sheetData>
  <mergeCells count="14">
    <mergeCell ref="A37:J37"/>
    <mergeCell ref="J3:J4"/>
    <mergeCell ref="B5:C5"/>
    <mergeCell ref="D5:J5"/>
    <mergeCell ref="A36:J36"/>
    <mergeCell ref="F3:F4"/>
    <mergeCell ref="H3:H4"/>
    <mergeCell ref="I3:I4"/>
    <mergeCell ref="G3:G4"/>
    <mergeCell ref="A1:I1"/>
    <mergeCell ref="A2:I2"/>
    <mergeCell ref="A3:A4"/>
    <mergeCell ref="B3:C3"/>
    <mergeCell ref="D3:E3"/>
  </mergeCells>
  <phoneticPr fontId="0" type="noConversion"/>
  <pageMargins left="0.75" right="0.5" top="0.75" bottom="0.5" header="0.5" footer="0.25"/>
  <pageSetup scale="3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J37"/>
  <sheetViews>
    <sheetView showGridLines="0" workbookViewId="0">
      <selection sqref="A1:H1"/>
    </sheetView>
  </sheetViews>
  <sheetFormatPr defaultRowHeight="12.75" x14ac:dyDescent="0.2"/>
  <cols>
    <col min="1" max="1" width="12.140625" customWidth="1"/>
    <col min="2" max="9" width="11.42578125" customWidth="1"/>
    <col min="10" max="10" width="27.42578125" customWidth="1"/>
  </cols>
  <sheetData>
    <row r="1" spans="1:9" ht="12" customHeight="1" x14ac:dyDescent="0.2">
      <c r="A1" s="95" t="s">
        <v>442</v>
      </c>
      <c r="B1" s="95"/>
      <c r="C1" s="95"/>
      <c r="D1" s="95"/>
      <c r="E1" s="95"/>
      <c r="F1" s="95"/>
      <c r="G1" s="95"/>
      <c r="H1" s="95"/>
      <c r="I1" s="142">
        <v>46045</v>
      </c>
    </row>
    <row r="2" spans="1:9" ht="12" customHeight="1" x14ac:dyDescent="0.2">
      <c r="A2" s="97" t="s">
        <v>246</v>
      </c>
      <c r="B2" s="97"/>
      <c r="C2" s="97"/>
      <c r="D2" s="97"/>
      <c r="E2" s="97"/>
      <c r="F2" s="97"/>
      <c r="G2" s="97"/>
      <c r="H2" s="97"/>
      <c r="I2" s="1"/>
    </row>
    <row r="3" spans="1:9" ht="24" customHeight="1" x14ac:dyDescent="0.2">
      <c r="A3" s="99" t="s">
        <v>50</v>
      </c>
      <c r="B3" s="94" t="s">
        <v>171</v>
      </c>
      <c r="C3" s="94"/>
      <c r="D3" s="92"/>
      <c r="E3" s="91" t="s">
        <v>172</v>
      </c>
      <c r="F3" s="91" t="s">
        <v>173</v>
      </c>
      <c r="G3" s="91" t="s">
        <v>174</v>
      </c>
      <c r="H3" s="91" t="s">
        <v>247</v>
      </c>
      <c r="I3" s="93" t="s">
        <v>175</v>
      </c>
    </row>
    <row r="4" spans="1:9" ht="24" customHeight="1" x14ac:dyDescent="0.2">
      <c r="A4" s="100"/>
      <c r="B4" s="10" t="s">
        <v>245</v>
      </c>
      <c r="C4" s="10" t="s">
        <v>176</v>
      </c>
      <c r="D4" s="10" t="s">
        <v>55</v>
      </c>
      <c r="E4" s="92"/>
      <c r="F4" s="92"/>
      <c r="G4" s="92"/>
      <c r="H4" s="92"/>
      <c r="I4" s="94"/>
    </row>
    <row r="5" spans="1:9" ht="12" customHeight="1" x14ac:dyDescent="0.2">
      <c r="A5" s="1"/>
      <c r="B5" s="88" t="str">
        <f>REPT("-",88)&amp;" Dollars "&amp;REPT("-",148)</f>
        <v>---------------------------------------------------------------------------------------- Dollars ----------------------------------------------------------------------------------------------------------------------------------------------------</v>
      </c>
      <c r="C5" s="88"/>
      <c r="D5" s="88"/>
      <c r="E5" s="88"/>
      <c r="F5" s="88"/>
      <c r="G5" s="88"/>
      <c r="H5" s="88"/>
      <c r="I5" s="88"/>
    </row>
    <row r="6" spans="1:9" ht="12" customHeight="1" x14ac:dyDescent="0.2">
      <c r="A6" s="3" t="s">
        <v>419</v>
      </c>
    </row>
    <row r="7" spans="1:9" ht="12" customHeight="1" x14ac:dyDescent="0.2">
      <c r="A7" s="2" t="str">
        <f>"Oct "&amp;RIGHT(A6,4)-1</f>
        <v>Oct 2024</v>
      </c>
      <c r="B7" s="11">
        <v>793.22</v>
      </c>
      <c r="C7" s="11">
        <v>112322.34</v>
      </c>
      <c r="D7" s="11">
        <v>113115.56</v>
      </c>
      <c r="E7" s="11" t="s">
        <v>418</v>
      </c>
      <c r="F7" s="11" t="s">
        <v>418</v>
      </c>
      <c r="G7" s="11">
        <v>113115.56</v>
      </c>
      <c r="H7" s="11">
        <v>198119951.91999999</v>
      </c>
      <c r="I7" s="11">
        <v>198233067.47999999</v>
      </c>
    </row>
    <row r="8" spans="1:9" ht="12" customHeight="1" x14ac:dyDescent="0.2">
      <c r="A8" s="2" t="str">
        <f>"Nov "&amp;RIGHT(A6,4)-1</f>
        <v>Nov 2024</v>
      </c>
      <c r="B8" s="11">
        <v>1098.8449000000001</v>
      </c>
      <c r="C8" s="11">
        <v>157733.42000000001</v>
      </c>
      <c r="D8" s="11">
        <v>158832.26490000001</v>
      </c>
      <c r="E8" s="11" t="s">
        <v>418</v>
      </c>
      <c r="F8" s="11" t="s">
        <v>418</v>
      </c>
      <c r="G8" s="11">
        <v>239313.86489999999</v>
      </c>
      <c r="H8" s="11">
        <v>175741344.49000001</v>
      </c>
      <c r="I8" s="11">
        <v>175980658.3549</v>
      </c>
    </row>
    <row r="9" spans="1:9" ht="12" customHeight="1" x14ac:dyDescent="0.2">
      <c r="A9" s="2" t="str">
        <f>"Dec "&amp;RIGHT(A6,4)-1</f>
        <v>Dec 2024</v>
      </c>
      <c r="B9" s="11">
        <v>840.17229999999995</v>
      </c>
      <c r="C9" s="11">
        <v>77135.5</v>
      </c>
      <c r="D9" s="11">
        <v>77975.672300000006</v>
      </c>
      <c r="E9" s="11" t="s">
        <v>418</v>
      </c>
      <c r="F9" s="11" t="s">
        <v>418</v>
      </c>
      <c r="G9" s="11">
        <v>98077.692299999995</v>
      </c>
      <c r="H9" s="11">
        <v>163044351.71000001</v>
      </c>
      <c r="I9" s="11">
        <v>163142429.4023</v>
      </c>
    </row>
    <row r="10" spans="1:9" ht="12" customHeight="1" x14ac:dyDescent="0.2">
      <c r="A10" s="2" t="str">
        <f>"Jan "&amp;RIGHT(A6,4)</f>
        <v>Jan 2025</v>
      </c>
      <c r="B10" s="11">
        <v>662.03</v>
      </c>
      <c r="C10" s="11">
        <v>44887.12</v>
      </c>
      <c r="D10" s="11">
        <v>45549.15</v>
      </c>
      <c r="E10" s="11" t="s">
        <v>418</v>
      </c>
      <c r="F10" s="11" t="s">
        <v>418</v>
      </c>
      <c r="G10" s="11">
        <v>45549.15</v>
      </c>
      <c r="H10" s="11">
        <v>128394868.83</v>
      </c>
      <c r="I10" s="11">
        <v>128440417.98</v>
      </c>
    </row>
    <row r="11" spans="1:9" ht="12" customHeight="1" x14ac:dyDescent="0.2">
      <c r="A11" s="2" t="str">
        <f>"Feb "&amp;RIGHT(A6,4)</f>
        <v>Feb 2025</v>
      </c>
      <c r="B11" s="11">
        <v>728.30499999999995</v>
      </c>
      <c r="C11" s="11" t="s">
        <v>418</v>
      </c>
      <c r="D11" s="11">
        <v>728.30499999999995</v>
      </c>
      <c r="E11" s="11" t="s">
        <v>418</v>
      </c>
      <c r="F11" s="11" t="s">
        <v>418</v>
      </c>
      <c r="G11" s="11">
        <v>728.30499999999995</v>
      </c>
      <c r="H11" s="11">
        <v>96539729.920000002</v>
      </c>
      <c r="I11" s="11">
        <v>96540458.224999994</v>
      </c>
    </row>
    <row r="12" spans="1:9" ht="12" customHeight="1" x14ac:dyDescent="0.2">
      <c r="A12" s="2" t="str">
        <f>"Mar "&amp;RIGHT(A6,4)</f>
        <v>Mar 2025</v>
      </c>
      <c r="B12" s="11">
        <v>854.75</v>
      </c>
      <c r="C12" s="11" t="s">
        <v>418</v>
      </c>
      <c r="D12" s="11">
        <v>854.75</v>
      </c>
      <c r="E12" s="11" t="s">
        <v>418</v>
      </c>
      <c r="F12" s="11" t="s">
        <v>418</v>
      </c>
      <c r="G12" s="11">
        <v>854.75</v>
      </c>
      <c r="H12" s="11">
        <v>95781082.329999998</v>
      </c>
      <c r="I12" s="11">
        <v>95781937.079999998</v>
      </c>
    </row>
    <row r="13" spans="1:9" ht="12" customHeight="1" x14ac:dyDescent="0.2">
      <c r="A13" s="2" t="str">
        <f>"Apr "&amp;RIGHT(A6,4)</f>
        <v>Apr 2025</v>
      </c>
      <c r="B13" s="11">
        <v>728.72</v>
      </c>
      <c r="C13" s="11">
        <v>24570</v>
      </c>
      <c r="D13" s="11">
        <v>25298.720000000001</v>
      </c>
      <c r="E13" s="11" t="s">
        <v>418</v>
      </c>
      <c r="F13" s="11" t="s">
        <v>418</v>
      </c>
      <c r="G13" s="11">
        <v>25298.720000000001</v>
      </c>
      <c r="H13" s="11">
        <v>95307771.180000007</v>
      </c>
      <c r="I13" s="11">
        <v>95333069.900000006</v>
      </c>
    </row>
    <row r="14" spans="1:9" ht="12" customHeight="1" x14ac:dyDescent="0.2">
      <c r="A14" s="2" t="str">
        <f>"May "&amp;RIGHT(A6,4)</f>
        <v>May 2025</v>
      </c>
      <c r="B14" s="11">
        <v>595.04499999999996</v>
      </c>
      <c r="C14" s="11" t="s">
        <v>418</v>
      </c>
      <c r="D14" s="11">
        <v>595.04499999999996</v>
      </c>
      <c r="E14" s="11" t="s">
        <v>418</v>
      </c>
      <c r="F14" s="11" t="s">
        <v>418</v>
      </c>
      <c r="G14" s="11">
        <v>595.04499999999996</v>
      </c>
      <c r="H14" s="11">
        <v>108990524.45</v>
      </c>
      <c r="I14" s="11">
        <v>108991119.495</v>
      </c>
    </row>
    <row r="15" spans="1:9" ht="12" customHeight="1" x14ac:dyDescent="0.2">
      <c r="A15" s="2" t="str">
        <f>"Jun "&amp;RIGHT(A6,4)</f>
        <v>Jun 2025</v>
      </c>
      <c r="B15" s="11">
        <v>582.505</v>
      </c>
      <c r="C15" s="11" t="s">
        <v>418</v>
      </c>
      <c r="D15" s="11">
        <v>582.505</v>
      </c>
      <c r="E15" s="11" t="s">
        <v>418</v>
      </c>
      <c r="F15" s="11" t="s">
        <v>418</v>
      </c>
      <c r="G15" s="11">
        <v>582.505</v>
      </c>
      <c r="H15" s="11">
        <v>124713650.67</v>
      </c>
      <c r="I15" s="11">
        <v>124714233.175</v>
      </c>
    </row>
    <row r="16" spans="1:9" ht="12" customHeight="1" x14ac:dyDescent="0.2">
      <c r="A16" s="2" t="str">
        <f>"Jul "&amp;RIGHT(A6,4)</f>
        <v>Jul 2025</v>
      </c>
      <c r="B16" s="11">
        <v>746.70500000000004</v>
      </c>
      <c r="C16" s="11">
        <v>24570</v>
      </c>
      <c r="D16" s="11">
        <v>25316.705000000002</v>
      </c>
      <c r="E16" s="11" t="s">
        <v>418</v>
      </c>
      <c r="F16" s="11" t="s">
        <v>418</v>
      </c>
      <c r="G16" s="11">
        <v>25316.705000000002</v>
      </c>
      <c r="H16" s="11">
        <v>119218623.29000001</v>
      </c>
      <c r="I16" s="11">
        <v>119243939.995</v>
      </c>
    </row>
    <row r="17" spans="1:9" ht="12" customHeight="1" x14ac:dyDescent="0.2">
      <c r="A17" s="2" t="str">
        <f>"Aug "&amp;RIGHT(A6,4)</f>
        <v>Aug 2025</v>
      </c>
      <c r="B17" s="11">
        <v>486.7</v>
      </c>
      <c r="C17" s="11" t="s">
        <v>418</v>
      </c>
      <c r="D17" s="11">
        <v>486.7</v>
      </c>
      <c r="E17" s="11" t="s">
        <v>418</v>
      </c>
      <c r="F17" s="11" t="s">
        <v>418</v>
      </c>
      <c r="G17" s="11">
        <v>486.7</v>
      </c>
      <c r="H17" s="11">
        <v>116412085.78</v>
      </c>
      <c r="I17" s="11">
        <v>116412572.48</v>
      </c>
    </row>
    <row r="18" spans="1:9" ht="12" customHeight="1" x14ac:dyDescent="0.2">
      <c r="A18" s="2" t="str">
        <f>"Sep "&amp;RIGHT(A6,4)</f>
        <v>Sep 2025</v>
      </c>
      <c r="B18" s="11">
        <v>459.22500000000002</v>
      </c>
      <c r="C18" s="11" t="s">
        <v>418</v>
      </c>
      <c r="D18" s="11">
        <v>459.22500000000002</v>
      </c>
      <c r="E18" s="11" t="s">
        <v>418</v>
      </c>
      <c r="F18" s="11" t="s">
        <v>418</v>
      </c>
      <c r="G18" s="11">
        <v>459.22500000000002</v>
      </c>
      <c r="H18" s="11">
        <v>113668141.22</v>
      </c>
      <c r="I18" s="11">
        <v>113668600.44499999</v>
      </c>
    </row>
    <row r="19" spans="1:9" ht="12" customHeight="1" x14ac:dyDescent="0.2">
      <c r="A19" s="12" t="s">
        <v>55</v>
      </c>
      <c r="B19" s="13">
        <v>8576.2222000000002</v>
      </c>
      <c r="C19" s="13">
        <v>441218.38</v>
      </c>
      <c r="D19" s="13">
        <v>449794.60220000002</v>
      </c>
      <c r="E19" s="13" t="s">
        <v>418</v>
      </c>
      <c r="F19" s="13" t="s">
        <v>418</v>
      </c>
      <c r="G19" s="13">
        <v>550378.22219999996</v>
      </c>
      <c r="H19" s="13">
        <v>1535932125.79</v>
      </c>
      <c r="I19" s="13">
        <v>1536482504.0122001</v>
      </c>
    </row>
    <row r="20" spans="1:9" ht="12" customHeight="1" x14ac:dyDescent="0.2">
      <c r="A20" s="14" t="s">
        <v>420</v>
      </c>
      <c r="B20" s="15">
        <v>793.22</v>
      </c>
      <c r="C20" s="15">
        <v>112322.34</v>
      </c>
      <c r="D20" s="15">
        <v>113115.56</v>
      </c>
      <c r="E20" s="15" t="s">
        <v>418</v>
      </c>
      <c r="F20" s="15" t="s">
        <v>418</v>
      </c>
      <c r="G20" s="15">
        <v>113115.56</v>
      </c>
      <c r="H20" s="15">
        <v>198119951.91999999</v>
      </c>
      <c r="I20" s="15">
        <v>198233067.47999999</v>
      </c>
    </row>
    <row r="21" spans="1:9" ht="12" customHeight="1" x14ac:dyDescent="0.2">
      <c r="A21" s="3" t="str">
        <f>"FY "&amp;RIGHT(A6,4)+1</f>
        <v>FY 2026</v>
      </c>
    </row>
    <row r="22" spans="1:9" ht="12" customHeight="1" x14ac:dyDescent="0.2">
      <c r="A22" s="2" t="str">
        <f>"Oct "&amp;RIGHT(A6,4)</f>
        <v>Oct 2025</v>
      </c>
      <c r="B22" s="11">
        <v>282.60000000000002</v>
      </c>
      <c r="C22" s="11" t="s">
        <v>418</v>
      </c>
      <c r="D22" s="11">
        <v>282.60000000000002</v>
      </c>
      <c r="E22" s="11" t="s">
        <v>418</v>
      </c>
      <c r="F22" s="11" t="s">
        <v>418</v>
      </c>
      <c r="G22" s="11">
        <v>1882981.31</v>
      </c>
      <c r="H22" s="11">
        <v>126950033.28</v>
      </c>
      <c r="I22" s="11">
        <v>128833014.59</v>
      </c>
    </row>
    <row r="23" spans="1:9" ht="12" customHeight="1" x14ac:dyDescent="0.2">
      <c r="A23" s="2" t="str">
        <f>"Nov "&amp;RIGHT(A6,4)</f>
        <v>Nov 2025</v>
      </c>
      <c r="B23" s="11" t="s">
        <v>418</v>
      </c>
      <c r="C23" s="11" t="s">
        <v>418</v>
      </c>
      <c r="D23" s="11" t="s">
        <v>418</v>
      </c>
      <c r="E23" s="11" t="s">
        <v>418</v>
      </c>
      <c r="F23" s="11" t="s">
        <v>418</v>
      </c>
      <c r="G23" s="11" t="s">
        <v>418</v>
      </c>
      <c r="H23" s="11" t="s">
        <v>418</v>
      </c>
      <c r="I23" s="11" t="s">
        <v>418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row>
    <row r="34" spans="1:10" ht="12" customHeight="1" x14ac:dyDescent="0.2">
      <c r="A34" s="12" t="s">
        <v>55</v>
      </c>
      <c r="B34" s="13">
        <v>282.60000000000002</v>
      </c>
      <c r="C34" s="13" t="s">
        <v>418</v>
      </c>
      <c r="D34" s="13">
        <v>282.60000000000002</v>
      </c>
      <c r="E34" s="13" t="s">
        <v>418</v>
      </c>
      <c r="F34" s="13" t="s">
        <v>418</v>
      </c>
      <c r="G34" s="13">
        <v>1882981.31</v>
      </c>
      <c r="H34" s="13">
        <v>126950033.28</v>
      </c>
      <c r="I34" s="13">
        <v>128833014.59</v>
      </c>
    </row>
    <row r="35" spans="1:10" ht="12" customHeight="1" x14ac:dyDescent="0.2">
      <c r="A35" s="14" t="str">
        <f>"Total "&amp;MID(A20,7,LEN(A20)-13)&amp;" Months"</f>
        <v>Total 1 Months</v>
      </c>
      <c r="B35" s="15">
        <v>282.60000000000002</v>
      </c>
      <c r="C35" s="15" t="s">
        <v>418</v>
      </c>
      <c r="D35" s="15">
        <v>282.60000000000002</v>
      </c>
      <c r="E35" s="15" t="s">
        <v>418</v>
      </c>
      <c r="F35" s="15" t="s">
        <v>418</v>
      </c>
      <c r="G35" s="15">
        <v>1882981.31</v>
      </c>
      <c r="H35" s="15">
        <v>126950033.28</v>
      </c>
      <c r="I35" s="15">
        <v>128833014.59</v>
      </c>
    </row>
    <row r="36" spans="1:10" ht="12" customHeight="1" x14ac:dyDescent="0.2">
      <c r="A36" s="115"/>
      <c r="B36" s="115"/>
      <c r="C36" s="115"/>
      <c r="D36" s="115"/>
      <c r="E36" s="115"/>
      <c r="F36" s="115"/>
      <c r="G36" s="115"/>
      <c r="H36" s="115"/>
      <c r="I36" s="115"/>
      <c r="J36" s="115"/>
    </row>
    <row r="37" spans="1:10" ht="69.95" customHeight="1" x14ac:dyDescent="0.2">
      <c r="A37" s="90" t="s">
        <v>386</v>
      </c>
      <c r="B37" s="90"/>
      <c r="C37" s="90"/>
      <c r="D37" s="90"/>
      <c r="E37" s="90"/>
      <c r="F37" s="90"/>
      <c r="G37" s="90"/>
      <c r="H37" s="90"/>
      <c r="I37" s="90"/>
      <c r="J37" s="90"/>
    </row>
  </sheetData>
  <mergeCells count="12">
    <mergeCell ref="A37:J37"/>
    <mergeCell ref="A1:H1"/>
    <mergeCell ref="A2:H2"/>
    <mergeCell ref="A3:A4"/>
    <mergeCell ref="B3:D3"/>
    <mergeCell ref="E3:E4"/>
    <mergeCell ref="F3:F4"/>
    <mergeCell ref="G3:G4"/>
    <mergeCell ref="H3:H4"/>
    <mergeCell ref="I3:I4"/>
    <mergeCell ref="B5:I5"/>
    <mergeCell ref="A36:J36"/>
  </mergeCells>
  <phoneticPr fontId="0" type="noConversion"/>
  <pageMargins left="0.75" right="0.5" top="0.75" bottom="0.5" header="0.5" footer="0.25"/>
  <pageSetup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G38"/>
  <sheetViews>
    <sheetView showGridLines="0" workbookViewId="0">
      <selection sqref="A1:F1"/>
    </sheetView>
  </sheetViews>
  <sheetFormatPr defaultRowHeight="12.75" x14ac:dyDescent="0.2"/>
  <cols>
    <col min="1" max="1" width="12.140625" customWidth="1"/>
    <col min="2" max="7" width="11.42578125" customWidth="1"/>
  </cols>
  <sheetData>
    <row r="1" spans="1:7" ht="12" customHeight="1" x14ac:dyDescent="0.2">
      <c r="A1" s="95" t="s">
        <v>442</v>
      </c>
      <c r="B1" s="95"/>
      <c r="C1" s="95"/>
      <c r="D1" s="95"/>
      <c r="E1" s="95"/>
      <c r="F1" s="95"/>
      <c r="G1" s="142">
        <v>46045</v>
      </c>
    </row>
    <row r="2" spans="1:7" ht="12" customHeight="1" x14ac:dyDescent="0.2">
      <c r="A2" s="97" t="s">
        <v>177</v>
      </c>
      <c r="B2" s="97"/>
      <c r="C2" s="97"/>
      <c r="D2" s="97"/>
      <c r="E2" s="97"/>
      <c r="F2" s="97"/>
      <c r="G2" s="1"/>
    </row>
    <row r="3" spans="1:7" ht="24" customHeight="1" x14ac:dyDescent="0.2">
      <c r="A3" s="99" t="s">
        <v>50</v>
      </c>
      <c r="B3" s="94" t="s">
        <v>178</v>
      </c>
      <c r="C3" s="94"/>
      <c r="D3" s="92"/>
      <c r="E3" s="94" t="s">
        <v>179</v>
      </c>
      <c r="F3" s="92"/>
      <c r="G3" s="93" t="s">
        <v>180</v>
      </c>
    </row>
    <row r="4" spans="1:7" ht="24" customHeight="1" x14ac:dyDescent="0.2">
      <c r="A4" s="99"/>
      <c r="B4" s="91" t="s">
        <v>181</v>
      </c>
      <c r="C4" s="91" t="s">
        <v>182</v>
      </c>
      <c r="D4" s="91" t="s">
        <v>55</v>
      </c>
      <c r="E4" s="91" t="s">
        <v>183</v>
      </c>
      <c r="F4" s="91" t="s">
        <v>248</v>
      </c>
      <c r="G4" s="93"/>
    </row>
    <row r="5" spans="1:7" ht="24" customHeight="1" x14ac:dyDescent="0.2">
      <c r="A5" s="100"/>
      <c r="B5" s="92"/>
      <c r="C5" s="92"/>
      <c r="D5" s="92"/>
      <c r="E5" s="92"/>
      <c r="F5" s="92"/>
      <c r="G5" s="94"/>
    </row>
    <row r="6" spans="1:7" ht="12" customHeight="1" x14ac:dyDescent="0.2">
      <c r="A6" s="1"/>
      <c r="B6" s="88" t="str">
        <f>REPT("-",64)&amp;" Dollars "&amp;REPT("-",64)</f>
        <v>---------------------------------------------------------------- Dollars ----------------------------------------------------------------</v>
      </c>
      <c r="C6" s="88"/>
      <c r="D6" s="88"/>
      <c r="E6" s="88"/>
      <c r="F6" s="88"/>
      <c r="G6" s="88"/>
    </row>
    <row r="7" spans="1:7" ht="12" customHeight="1" x14ac:dyDescent="0.2">
      <c r="A7" s="3" t="s">
        <v>419</v>
      </c>
    </row>
    <row r="8" spans="1:7" ht="12" customHeight="1" x14ac:dyDescent="0.2">
      <c r="A8" s="2" t="str">
        <f>"Oct "&amp;RIGHT(A7,4)-1</f>
        <v>Oct 2024</v>
      </c>
      <c r="B8" s="11">
        <v>258831122.9235</v>
      </c>
      <c r="C8" s="11" t="s">
        <v>418</v>
      </c>
      <c r="D8" s="11">
        <v>258831122.9235</v>
      </c>
      <c r="E8" s="11">
        <v>113115.56</v>
      </c>
      <c r="F8" s="11">
        <v>198119951.91999999</v>
      </c>
      <c r="G8" s="11">
        <v>457064190.40350002</v>
      </c>
    </row>
    <row r="9" spans="1:7" ht="12" customHeight="1" x14ac:dyDescent="0.2">
      <c r="A9" s="2" t="str">
        <f>"Nov "&amp;RIGHT(A7,4)-1</f>
        <v>Nov 2024</v>
      </c>
      <c r="B9" s="11">
        <v>197750319.25709999</v>
      </c>
      <c r="C9" s="11" t="s">
        <v>418</v>
      </c>
      <c r="D9" s="11">
        <v>197750319.25709999</v>
      </c>
      <c r="E9" s="11">
        <v>239313.86489999999</v>
      </c>
      <c r="F9" s="11">
        <v>175741344.49000001</v>
      </c>
      <c r="G9" s="11">
        <v>373730977.61199999</v>
      </c>
    </row>
    <row r="10" spans="1:7" ht="12" customHeight="1" x14ac:dyDescent="0.2">
      <c r="A10" s="2" t="str">
        <f>"Dec "&amp;RIGHT(A7,4)-1</f>
        <v>Dec 2024</v>
      </c>
      <c r="B10" s="11">
        <v>196226977.38499999</v>
      </c>
      <c r="C10" s="11" t="s">
        <v>418</v>
      </c>
      <c r="D10" s="11">
        <v>196226977.38499999</v>
      </c>
      <c r="E10" s="11">
        <v>98077.692299999995</v>
      </c>
      <c r="F10" s="11">
        <v>163044351.71000001</v>
      </c>
      <c r="G10" s="11">
        <v>359369406.78729999</v>
      </c>
    </row>
    <row r="11" spans="1:7" ht="12" customHeight="1" x14ac:dyDescent="0.2">
      <c r="A11" s="2" t="str">
        <f>"Jan "&amp;RIGHT(A7,4)</f>
        <v>Jan 2025</v>
      </c>
      <c r="B11" s="11">
        <v>199359782.97009999</v>
      </c>
      <c r="C11" s="11" t="s">
        <v>418</v>
      </c>
      <c r="D11" s="11">
        <v>199359782.97009999</v>
      </c>
      <c r="E11" s="11">
        <v>45549.15</v>
      </c>
      <c r="F11" s="11">
        <v>128394868.83</v>
      </c>
      <c r="G11" s="11">
        <v>327800200.9501</v>
      </c>
    </row>
    <row r="12" spans="1:7" ht="12" customHeight="1" x14ac:dyDescent="0.2">
      <c r="A12" s="2" t="str">
        <f>"Feb "&amp;RIGHT(A7,4)</f>
        <v>Feb 2025</v>
      </c>
      <c r="B12" s="11">
        <v>168132672.87709999</v>
      </c>
      <c r="C12" s="11" t="s">
        <v>418</v>
      </c>
      <c r="D12" s="11">
        <v>168132672.87709999</v>
      </c>
      <c r="E12" s="11">
        <v>728.30499999999995</v>
      </c>
      <c r="F12" s="11">
        <v>96539729.920000002</v>
      </c>
      <c r="G12" s="11">
        <v>264673131.10210001</v>
      </c>
    </row>
    <row r="13" spans="1:7" ht="12" customHeight="1" x14ac:dyDescent="0.2">
      <c r="A13" s="2" t="str">
        <f>"Mar "&amp;RIGHT(A7,4)</f>
        <v>Mar 2025</v>
      </c>
      <c r="B13" s="11">
        <v>198117227.991</v>
      </c>
      <c r="C13" s="11" t="s">
        <v>418</v>
      </c>
      <c r="D13" s="11">
        <v>198117227.991</v>
      </c>
      <c r="E13" s="11">
        <v>854.75</v>
      </c>
      <c r="F13" s="11">
        <v>95781082.329999998</v>
      </c>
      <c r="G13" s="11">
        <v>293899165.07099998</v>
      </c>
    </row>
    <row r="14" spans="1:7" ht="12" customHeight="1" x14ac:dyDescent="0.2">
      <c r="A14" s="2" t="str">
        <f>"Apr "&amp;RIGHT(A7,4)</f>
        <v>Apr 2025</v>
      </c>
      <c r="B14" s="11">
        <v>116686879.719</v>
      </c>
      <c r="C14" s="11" t="s">
        <v>418</v>
      </c>
      <c r="D14" s="11">
        <v>116686879.719</v>
      </c>
      <c r="E14" s="11">
        <v>25298.720000000001</v>
      </c>
      <c r="F14" s="11">
        <v>95307771.180000007</v>
      </c>
      <c r="G14" s="11">
        <v>212019949.61899999</v>
      </c>
    </row>
    <row r="15" spans="1:7" ht="12" customHeight="1" x14ac:dyDescent="0.2">
      <c r="A15" s="2" t="str">
        <f>"May "&amp;RIGHT(A7,4)</f>
        <v>May 2025</v>
      </c>
      <c r="B15" s="11">
        <v>85060213.206900001</v>
      </c>
      <c r="C15" s="11" t="s">
        <v>418</v>
      </c>
      <c r="D15" s="11">
        <v>85060213.206900001</v>
      </c>
      <c r="E15" s="11">
        <v>595.04499999999996</v>
      </c>
      <c r="F15" s="11">
        <v>108990524.45</v>
      </c>
      <c r="G15" s="11">
        <v>194051332.70190001</v>
      </c>
    </row>
    <row r="16" spans="1:7" ht="12" customHeight="1" x14ac:dyDescent="0.2">
      <c r="A16" s="2" t="str">
        <f>"Jun "&amp;RIGHT(A7,4)</f>
        <v>Jun 2025</v>
      </c>
      <c r="B16" s="11">
        <v>114264186.25210001</v>
      </c>
      <c r="C16" s="11" t="s">
        <v>418</v>
      </c>
      <c r="D16" s="11">
        <v>114264186.25210001</v>
      </c>
      <c r="E16" s="11">
        <v>582.505</v>
      </c>
      <c r="F16" s="11">
        <v>124713650.67</v>
      </c>
      <c r="G16" s="11">
        <v>238978419.4271</v>
      </c>
    </row>
    <row r="17" spans="1:7" ht="12" customHeight="1" x14ac:dyDescent="0.2">
      <c r="A17" s="2" t="str">
        <f>"Jul "&amp;RIGHT(A7,4)</f>
        <v>Jul 2025</v>
      </c>
      <c r="B17" s="11">
        <v>214013499.4016</v>
      </c>
      <c r="C17" s="11" t="s">
        <v>418</v>
      </c>
      <c r="D17" s="11">
        <v>214013499.4016</v>
      </c>
      <c r="E17" s="11">
        <v>25316.705000000002</v>
      </c>
      <c r="F17" s="11">
        <v>119218623.29000001</v>
      </c>
      <c r="G17" s="11">
        <v>333257439.39660001</v>
      </c>
    </row>
    <row r="18" spans="1:7" ht="12" customHeight="1" x14ac:dyDescent="0.2">
      <c r="A18" s="2" t="str">
        <f>"Aug "&amp;RIGHT(A7,4)</f>
        <v>Aug 2025</v>
      </c>
      <c r="B18" s="11">
        <v>225846519.06310001</v>
      </c>
      <c r="C18" s="11" t="s">
        <v>418</v>
      </c>
      <c r="D18" s="11">
        <v>225846519.06310001</v>
      </c>
      <c r="E18" s="11">
        <v>486.7</v>
      </c>
      <c r="F18" s="11">
        <v>116412085.78</v>
      </c>
      <c r="G18" s="11">
        <v>342259091.5431</v>
      </c>
    </row>
    <row r="19" spans="1:7" ht="12" customHeight="1" x14ac:dyDescent="0.2">
      <c r="A19" s="2" t="str">
        <f>"Sep "&amp;RIGHT(A7,4)</f>
        <v>Sep 2025</v>
      </c>
      <c r="B19" s="11">
        <v>247313812.2933</v>
      </c>
      <c r="C19" s="11" t="s">
        <v>418</v>
      </c>
      <c r="D19" s="11">
        <v>247313812.2933</v>
      </c>
      <c r="E19" s="11">
        <v>459.22500000000002</v>
      </c>
      <c r="F19" s="11">
        <v>113668141.22</v>
      </c>
      <c r="G19" s="11">
        <v>360982412.73830003</v>
      </c>
    </row>
    <row r="20" spans="1:7" ht="12" customHeight="1" x14ac:dyDescent="0.2">
      <c r="A20" s="12" t="s">
        <v>55</v>
      </c>
      <c r="B20" s="13">
        <v>2221603213.3397999</v>
      </c>
      <c r="C20" s="13" t="s">
        <v>418</v>
      </c>
      <c r="D20" s="13">
        <v>2221603213.3397999</v>
      </c>
      <c r="E20" s="13">
        <v>550378.22219999996</v>
      </c>
      <c r="F20" s="13">
        <v>1535932125.79</v>
      </c>
      <c r="G20" s="13">
        <v>3758085717.3520002</v>
      </c>
    </row>
    <row r="21" spans="1:7" ht="12" customHeight="1" x14ac:dyDescent="0.2">
      <c r="A21" s="14" t="s">
        <v>420</v>
      </c>
      <c r="B21" s="15">
        <v>258831122.9235</v>
      </c>
      <c r="C21" s="15" t="s">
        <v>418</v>
      </c>
      <c r="D21" s="15">
        <v>258831122.9235</v>
      </c>
      <c r="E21" s="15">
        <v>113115.56</v>
      </c>
      <c r="F21" s="15">
        <v>198119951.91999999</v>
      </c>
      <c r="G21" s="15">
        <v>457064190.40350002</v>
      </c>
    </row>
    <row r="22" spans="1:7" ht="12" customHeight="1" x14ac:dyDescent="0.2">
      <c r="A22" s="3" t="str">
        <f>"FY "&amp;RIGHT(A7,4)+1</f>
        <v>FY 2026</v>
      </c>
    </row>
    <row r="23" spans="1:7" ht="12" customHeight="1" x14ac:dyDescent="0.2">
      <c r="A23" s="2" t="str">
        <f>"Oct "&amp;RIGHT(A7,4)</f>
        <v>Oct 2025</v>
      </c>
      <c r="B23" s="11">
        <v>272275359.5399</v>
      </c>
      <c r="C23" s="11" t="s">
        <v>418</v>
      </c>
      <c r="D23" s="11">
        <v>272275359.5399</v>
      </c>
      <c r="E23" s="11">
        <v>1882981.31</v>
      </c>
      <c r="F23" s="11">
        <v>126950033.28</v>
      </c>
      <c r="G23" s="11">
        <v>401108374.12989998</v>
      </c>
    </row>
    <row r="24" spans="1:7" ht="12" customHeight="1" x14ac:dyDescent="0.2">
      <c r="A24" s="2" t="str">
        <f>"Nov "&amp;RIGHT(A7,4)</f>
        <v>Nov 2025</v>
      </c>
      <c r="B24" s="11" t="s">
        <v>418</v>
      </c>
      <c r="C24" s="11" t="s">
        <v>418</v>
      </c>
      <c r="D24" s="11" t="s">
        <v>418</v>
      </c>
      <c r="E24" s="11" t="s">
        <v>418</v>
      </c>
      <c r="F24" s="11" t="s">
        <v>418</v>
      </c>
      <c r="G24" s="11" t="s">
        <v>418</v>
      </c>
    </row>
    <row r="25" spans="1:7" ht="12" customHeight="1" x14ac:dyDescent="0.2">
      <c r="A25" s="2" t="str">
        <f>"Dec "&amp;RIGHT(A7,4)</f>
        <v>Dec 2025</v>
      </c>
      <c r="B25" s="11" t="s">
        <v>418</v>
      </c>
      <c r="C25" s="11" t="s">
        <v>418</v>
      </c>
      <c r="D25" s="11" t="s">
        <v>418</v>
      </c>
      <c r="E25" s="11" t="s">
        <v>418</v>
      </c>
      <c r="F25" s="11" t="s">
        <v>418</v>
      </c>
      <c r="G25" s="11" t="s">
        <v>418</v>
      </c>
    </row>
    <row r="26" spans="1:7" ht="12" customHeight="1" x14ac:dyDescent="0.2">
      <c r="A26" s="2" t="str">
        <f>"Jan "&amp;RIGHT(A7,4)+1</f>
        <v>Jan 2026</v>
      </c>
      <c r="B26" s="11" t="s">
        <v>418</v>
      </c>
      <c r="C26" s="11" t="s">
        <v>418</v>
      </c>
      <c r="D26" s="11" t="s">
        <v>418</v>
      </c>
      <c r="E26" s="11" t="s">
        <v>418</v>
      </c>
      <c r="F26" s="11" t="s">
        <v>418</v>
      </c>
      <c r="G26" s="11" t="s">
        <v>418</v>
      </c>
    </row>
    <row r="27" spans="1:7" ht="12" customHeight="1" x14ac:dyDescent="0.2">
      <c r="A27" s="2" t="str">
        <f>"Feb "&amp;RIGHT(A7,4)+1</f>
        <v>Feb 2026</v>
      </c>
      <c r="B27" s="11" t="s">
        <v>418</v>
      </c>
      <c r="C27" s="11" t="s">
        <v>418</v>
      </c>
      <c r="D27" s="11" t="s">
        <v>418</v>
      </c>
      <c r="E27" s="11" t="s">
        <v>418</v>
      </c>
      <c r="F27" s="11" t="s">
        <v>418</v>
      </c>
      <c r="G27" s="11" t="s">
        <v>418</v>
      </c>
    </row>
    <row r="28" spans="1:7" ht="12" customHeight="1" x14ac:dyDescent="0.2">
      <c r="A28" s="2" t="str">
        <f>"Mar "&amp;RIGHT(A7,4)+1</f>
        <v>Mar 2026</v>
      </c>
      <c r="B28" s="11" t="s">
        <v>418</v>
      </c>
      <c r="C28" s="11" t="s">
        <v>418</v>
      </c>
      <c r="D28" s="11" t="s">
        <v>418</v>
      </c>
      <c r="E28" s="11" t="s">
        <v>418</v>
      </c>
      <c r="F28" s="11" t="s">
        <v>418</v>
      </c>
      <c r="G28" s="11" t="s">
        <v>418</v>
      </c>
    </row>
    <row r="29" spans="1:7" ht="12" customHeight="1" x14ac:dyDescent="0.2">
      <c r="A29" s="2" t="str">
        <f>"Apr "&amp;RIGHT(A7,4)+1</f>
        <v>Apr 2026</v>
      </c>
      <c r="B29" s="11" t="s">
        <v>418</v>
      </c>
      <c r="C29" s="11" t="s">
        <v>418</v>
      </c>
      <c r="D29" s="11" t="s">
        <v>418</v>
      </c>
      <c r="E29" s="11" t="s">
        <v>418</v>
      </c>
      <c r="F29" s="11" t="s">
        <v>418</v>
      </c>
      <c r="G29" s="11" t="s">
        <v>418</v>
      </c>
    </row>
    <row r="30" spans="1:7" ht="12" customHeight="1" x14ac:dyDescent="0.2">
      <c r="A30" s="2" t="str">
        <f>"May "&amp;RIGHT(A7,4)+1</f>
        <v>May 2026</v>
      </c>
      <c r="B30" s="11" t="s">
        <v>418</v>
      </c>
      <c r="C30" s="11" t="s">
        <v>418</v>
      </c>
      <c r="D30" s="11" t="s">
        <v>418</v>
      </c>
      <c r="E30" s="11" t="s">
        <v>418</v>
      </c>
      <c r="F30" s="11" t="s">
        <v>418</v>
      </c>
      <c r="G30" s="11" t="s">
        <v>418</v>
      </c>
    </row>
    <row r="31" spans="1:7" ht="12" customHeight="1" x14ac:dyDescent="0.2">
      <c r="A31" s="2" t="str">
        <f>"Jun "&amp;RIGHT(A7,4)+1</f>
        <v>Jun 2026</v>
      </c>
      <c r="B31" s="11" t="s">
        <v>418</v>
      </c>
      <c r="C31" s="11" t="s">
        <v>418</v>
      </c>
      <c r="D31" s="11" t="s">
        <v>418</v>
      </c>
      <c r="E31" s="11" t="s">
        <v>418</v>
      </c>
      <c r="F31" s="11" t="s">
        <v>418</v>
      </c>
      <c r="G31" s="11" t="s">
        <v>418</v>
      </c>
    </row>
    <row r="32" spans="1:7" ht="12" customHeight="1" x14ac:dyDescent="0.2">
      <c r="A32" s="2" t="str">
        <f>"Jul "&amp;RIGHT(A7,4)+1</f>
        <v>Jul 2026</v>
      </c>
      <c r="B32" s="11" t="s">
        <v>418</v>
      </c>
      <c r="C32" s="11" t="s">
        <v>418</v>
      </c>
      <c r="D32" s="11" t="s">
        <v>418</v>
      </c>
      <c r="E32" s="11" t="s">
        <v>418</v>
      </c>
      <c r="F32" s="11" t="s">
        <v>418</v>
      </c>
      <c r="G32" s="11" t="s">
        <v>418</v>
      </c>
    </row>
    <row r="33" spans="1:7" ht="12" customHeight="1" x14ac:dyDescent="0.2">
      <c r="A33" s="2" t="str">
        <f>"Aug "&amp;RIGHT(A7,4)+1</f>
        <v>Aug 2026</v>
      </c>
      <c r="B33" s="11" t="s">
        <v>418</v>
      </c>
      <c r="C33" s="11" t="s">
        <v>418</v>
      </c>
      <c r="D33" s="11" t="s">
        <v>418</v>
      </c>
      <c r="E33" s="11" t="s">
        <v>418</v>
      </c>
      <c r="F33" s="11" t="s">
        <v>418</v>
      </c>
      <c r="G33" s="11" t="s">
        <v>418</v>
      </c>
    </row>
    <row r="34" spans="1:7" ht="12" customHeight="1" x14ac:dyDescent="0.2">
      <c r="A34" s="2" t="str">
        <f>"Sep "&amp;RIGHT(A7,4)+1</f>
        <v>Sep 2026</v>
      </c>
      <c r="B34" s="11" t="s">
        <v>418</v>
      </c>
      <c r="C34" s="11" t="s">
        <v>418</v>
      </c>
      <c r="D34" s="11" t="s">
        <v>418</v>
      </c>
      <c r="E34" s="11" t="s">
        <v>418</v>
      </c>
      <c r="F34" s="11" t="s">
        <v>418</v>
      </c>
      <c r="G34" s="11" t="s">
        <v>418</v>
      </c>
    </row>
    <row r="35" spans="1:7" ht="12" customHeight="1" x14ac:dyDescent="0.2">
      <c r="A35" s="12" t="s">
        <v>55</v>
      </c>
      <c r="B35" s="13">
        <v>272275359.5399</v>
      </c>
      <c r="C35" s="13" t="s">
        <v>418</v>
      </c>
      <c r="D35" s="13">
        <v>272275359.5399</v>
      </c>
      <c r="E35" s="13">
        <v>1882981.31</v>
      </c>
      <c r="F35" s="13">
        <v>126950033.28</v>
      </c>
      <c r="G35" s="13">
        <v>401108374.12989998</v>
      </c>
    </row>
    <row r="36" spans="1:7" ht="12" customHeight="1" x14ac:dyDescent="0.2">
      <c r="A36" s="14" t="str">
        <f>"Total "&amp;MID(A21,7,LEN(A21)-13)&amp;" Months"</f>
        <v>Total 1 Months</v>
      </c>
      <c r="B36" s="15">
        <v>272275359.5399</v>
      </c>
      <c r="C36" s="15" t="s">
        <v>418</v>
      </c>
      <c r="D36" s="15">
        <v>272275359.5399</v>
      </c>
      <c r="E36" s="15">
        <v>1882981.31</v>
      </c>
      <c r="F36" s="15">
        <v>126950033.28</v>
      </c>
      <c r="G36" s="15">
        <v>401108374.12989998</v>
      </c>
    </row>
    <row r="37" spans="1:7" ht="12" customHeight="1" x14ac:dyDescent="0.2">
      <c r="A37" s="88"/>
      <c r="B37" s="88"/>
      <c r="C37" s="88"/>
      <c r="D37" s="88"/>
      <c r="E37" s="88"/>
      <c r="F37" s="88"/>
      <c r="G37" s="88"/>
    </row>
    <row r="38" spans="1:7" ht="69.95" customHeight="1" x14ac:dyDescent="0.2">
      <c r="A38" s="90" t="s">
        <v>385</v>
      </c>
      <c r="B38" s="90"/>
      <c r="C38" s="90"/>
      <c r="D38" s="90"/>
      <c r="E38" s="90"/>
      <c r="F38" s="90"/>
      <c r="G38" s="90"/>
    </row>
  </sheetData>
  <mergeCells count="14">
    <mergeCell ref="A1:F1"/>
    <mergeCell ref="A2:F2"/>
    <mergeCell ref="A3:A5"/>
    <mergeCell ref="B3:D3"/>
    <mergeCell ref="E3:F3"/>
    <mergeCell ref="E4:E5"/>
    <mergeCell ref="F4:F5"/>
    <mergeCell ref="A38:G38"/>
    <mergeCell ref="G3:G5"/>
    <mergeCell ref="B4:B5"/>
    <mergeCell ref="C4:C5"/>
    <mergeCell ref="D4:D5"/>
    <mergeCell ref="B6:G6"/>
    <mergeCell ref="A37:G37"/>
  </mergeCells>
  <phoneticPr fontId="0" type="noConversion"/>
  <pageMargins left="0.75" right="0.5" top="0.75" bottom="0.5" header="0.5" footer="0.25"/>
  <pageSetup orientation="landscape"/>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H37"/>
  <sheetViews>
    <sheetView showGridLines="0" workbookViewId="0">
      <selection sqref="A1:G1"/>
    </sheetView>
  </sheetViews>
  <sheetFormatPr defaultRowHeight="12.75" x14ac:dyDescent="0.2"/>
  <cols>
    <col min="1" max="1" width="12.140625" customWidth="1"/>
    <col min="2" max="2" width="12.5703125" customWidth="1"/>
    <col min="3" max="8" width="11.42578125" customWidth="1"/>
  </cols>
  <sheetData>
    <row r="1" spans="1:8" ht="12" customHeight="1" x14ac:dyDescent="0.2">
      <c r="A1" s="95" t="s">
        <v>442</v>
      </c>
      <c r="B1" s="95"/>
      <c r="C1" s="95"/>
      <c r="D1" s="95"/>
      <c r="E1" s="95"/>
      <c r="F1" s="95"/>
      <c r="G1" s="95"/>
      <c r="H1" s="142">
        <v>46045</v>
      </c>
    </row>
    <row r="2" spans="1:8" ht="12" customHeight="1" x14ac:dyDescent="0.2">
      <c r="A2" s="97" t="s">
        <v>249</v>
      </c>
      <c r="B2" s="97"/>
      <c r="C2" s="97"/>
      <c r="D2" s="97"/>
      <c r="E2" s="97"/>
      <c r="F2" s="97"/>
      <c r="G2" s="97"/>
      <c r="H2" s="1"/>
    </row>
    <row r="3" spans="1:8" ht="24" customHeight="1" x14ac:dyDescent="0.2">
      <c r="A3" s="99" t="s">
        <v>50</v>
      </c>
      <c r="B3" s="91" t="s">
        <v>319</v>
      </c>
      <c r="C3" s="91" t="s">
        <v>258</v>
      </c>
      <c r="D3" s="94" t="s">
        <v>53</v>
      </c>
      <c r="E3" s="92"/>
      <c r="F3" s="94" t="s">
        <v>184</v>
      </c>
      <c r="G3" s="94"/>
      <c r="H3" s="94"/>
    </row>
    <row r="4" spans="1:8" ht="24" customHeight="1" x14ac:dyDescent="0.2">
      <c r="A4" s="100"/>
      <c r="B4" s="92"/>
      <c r="C4" s="92"/>
      <c r="D4" s="10" t="s">
        <v>250</v>
      </c>
      <c r="E4" s="10" t="s">
        <v>337</v>
      </c>
      <c r="F4" s="10" t="s">
        <v>369</v>
      </c>
      <c r="G4" s="10" t="s">
        <v>251</v>
      </c>
      <c r="H4" s="9" t="s">
        <v>55</v>
      </c>
    </row>
    <row r="5" spans="1:8" ht="12" customHeight="1" x14ac:dyDescent="0.2">
      <c r="A5" s="1"/>
      <c r="B5" s="88" t="str">
        <f>REPT("-",78)&amp;" Dollars "&amp;REPT("-",78)</f>
        <v>------------------------------------------------------------------------------ Dollars ------------------------------------------------------------------------------</v>
      </c>
      <c r="C5" s="88"/>
      <c r="D5" s="88"/>
      <c r="E5" s="88"/>
      <c r="F5" s="88"/>
      <c r="G5" s="88"/>
      <c r="H5" s="88"/>
    </row>
    <row r="6" spans="1:8" ht="12" customHeight="1" x14ac:dyDescent="0.2">
      <c r="A6" s="3" t="s">
        <v>419</v>
      </c>
    </row>
    <row r="7" spans="1:8" ht="12" customHeight="1" x14ac:dyDescent="0.2">
      <c r="A7" s="2" t="str">
        <f>"Oct "&amp;RIGHT(A6,4)-1</f>
        <v>Oct 2024</v>
      </c>
      <c r="B7" s="11">
        <v>7803260380</v>
      </c>
      <c r="C7" s="11" t="s">
        <v>418</v>
      </c>
      <c r="D7" s="11">
        <v>1205611941</v>
      </c>
      <c r="E7" s="11">
        <v>23640029.861499999</v>
      </c>
      <c r="F7" s="11">
        <v>7840552.2419999996</v>
      </c>
      <c r="G7" s="11">
        <v>112322.34</v>
      </c>
      <c r="H7" s="11">
        <v>7952874.5820000004</v>
      </c>
    </row>
    <row r="8" spans="1:8" ht="12" customHeight="1" x14ac:dyDescent="0.2">
      <c r="A8" s="2" t="str">
        <f>"Nov "&amp;RIGHT(A6,4)-1</f>
        <v>Nov 2024</v>
      </c>
      <c r="B8" s="11">
        <v>8377479190</v>
      </c>
      <c r="C8" s="11" t="s">
        <v>418</v>
      </c>
      <c r="D8" s="11">
        <v>602445285</v>
      </c>
      <c r="E8" s="11">
        <v>23617313.781399999</v>
      </c>
      <c r="F8" s="11">
        <v>7795569.5206000004</v>
      </c>
      <c r="G8" s="11">
        <v>157733.42000000001</v>
      </c>
      <c r="H8" s="11">
        <v>7953302.9406000003</v>
      </c>
    </row>
    <row r="9" spans="1:8" ht="12" customHeight="1" x14ac:dyDescent="0.2">
      <c r="A9" s="2" t="str">
        <f>"Dec "&amp;RIGHT(A6,4)-1</f>
        <v>Dec 2024</v>
      </c>
      <c r="B9" s="11">
        <v>9639260756</v>
      </c>
      <c r="C9" s="11">
        <v>10254443</v>
      </c>
      <c r="D9" s="11">
        <v>589075584</v>
      </c>
      <c r="E9" s="11">
        <v>45209717.051700003</v>
      </c>
      <c r="F9" s="11">
        <v>14023322.045600001</v>
      </c>
      <c r="G9" s="11">
        <v>77135.5</v>
      </c>
      <c r="H9" s="11">
        <v>14100457.545600001</v>
      </c>
    </row>
    <row r="10" spans="1:8" ht="12" customHeight="1" x14ac:dyDescent="0.2">
      <c r="A10" s="2" t="str">
        <f>"Jan "&amp;RIGHT(A6,4)</f>
        <v>Jan 2025</v>
      </c>
      <c r="B10" s="11">
        <v>7996302196</v>
      </c>
      <c r="C10" s="11" t="s">
        <v>418</v>
      </c>
      <c r="D10" s="11">
        <v>593964951.66670001</v>
      </c>
      <c r="E10" s="11">
        <v>23061701.972899999</v>
      </c>
      <c r="F10" s="11">
        <v>8297235.3672000002</v>
      </c>
      <c r="G10" s="11">
        <v>44887.12</v>
      </c>
      <c r="H10" s="11">
        <v>8342122.4872000003</v>
      </c>
    </row>
    <row r="11" spans="1:8" ht="12" customHeight="1" x14ac:dyDescent="0.2">
      <c r="A11" s="2" t="str">
        <f>"Feb "&amp;RIGHT(A6,4)</f>
        <v>Feb 2025</v>
      </c>
      <c r="B11" s="11">
        <v>7941219551</v>
      </c>
      <c r="C11" s="11" t="s">
        <v>418</v>
      </c>
      <c r="D11" s="11">
        <v>567196392.33329999</v>
      </c>
      <c r="E11" s="11">
        <v>23199240.335299999</v>
      </c>
      <c r="F11" s="11">
        <v>7744545.4267999995</v>
      </c>
      <c r="G11" s="11" t="s">
        <v>418</v>
      </c>
      <c r="H11" s="11">
        <v>7744545.4267999995</v>
      </c>
    </row>
    <row r="12" spans="1:8" ht="12" customHeight="1" x14ac:dyDescent="0.2">
      <c r="A12" s="2" t="str">
        <f>"Mar "&amp;RIGHT(A6,4)</f>
        <v>Mar 2025</v>
      </c>
      <c r="B12" s="11">
        <v>9378918108</v>
      </c>
      <c r="C12" s="11">
        <v>5925816</v>
      </c>
      <c r="D12" s="11">
        <v>575448865</v>
      </c>
      <c r="E12" s="11">
        <v>45918480.005400002</v>
      </c>
      <c r="F12" s="11">
        <v>18448880.8156</v>
      </c>
      <c r="G12" s="11" t="s">
        <v>418</v>
      </c>
      <c r="H12" s="11">
        <v>18448880.8156</v>
      </c>
    </row>
    <row r="13" spans="1:8" ht="12" customHeight="1" x14ac:dyDescent="0.2">
      <c r="A13" s="2" t="str">
        <f>"Apr "&amp;RIGHT(A6,4)</f>
        <v>Apr 2025</v>
      </c>
      <c r="B13" s="11">
        <v>7948095411</v>
      </c>
      <c r="C13" s="11" t="s">
        <v>418</v>
      </c>
      <c r="D13" s="11">
        <v>605409363</v>
      </c>
      <c r="E13" s="11">
        <v>23467497.645500001</v>
      </c>
      <c r="F13" s="11">
        <v>8348442.2235000003</v>
      </c>
      <c r="G13" s="11">
        <v>129257.7</v>
      </c>
      <c r="H13" s="11">
        <v>8477699.9234999996</v>
      </c>
    </row>
    <row r="14" spans="1:8" ht="12" customHeight="1" x14ac:dyDescent="0.2">
      <c r="A14" s="2" t="str">
        <f>"May "&amp;RIGHT(A6,4)</f>
        <v>May 2025</v>
      </c>
      <c r="B14" s="11">
        <v>7905415993</v>
      </c>
      <c r="C14" s="11" t="s">
        <v>418</v>
      </c>
      <c r="D14" s="11">
        <v>577800253</v>
      </c>
      <c r="E14" s="11">
        <v>23530733.575599998</v>
      </c>
      <c r="F14" s="11">
        <v>8510401.0863000005</v>
      </c>
      <c r="G14" s="11" t="s">
        <v>418</v>
      </c>
      <c r="H14" s="11">
        <v>8510401.0863000005</v>
      </c>
    </row>
    <row r="15" spans="1:8" ht="12" customHeight="1" x14ac:dyDescent="0.2">
      <c r="A15" s="2" t="str">
        <f>"Jun "&amp;RIGHT(A6,4)</f>
        <v>Jun 2025</v>
      </c>
      <c r="B15" s="11">
        <v>9335416120</v>
      </c>
      <c r="C15" s="11">
        <v>16376792</v>
      </c>
      <c r="D15" s="11">
        <v>591233547</v>
      </c>
      <c r="E15" s="11">
        <v>42618191.802100003</v>
      </c>
      <c r="F15" s="11">
        <v>22488956.405000001</v>
      </c>
      <c r="G15" s="11" t="s">
        <v>418</v>
      </c>
      <c r="H15" s="11">
        <v>22488956.405000001</v>
      </c>
    </row>
    <row r="16" spans="1:8" ht="12" customHeight="1" x14ac:dyDescent="0.2">
      <c r="A16" s="2" t="str">
        <f>"Jul "&amp;RIGHT(A6,4)</f>
        <v>Jul 2025</v>
      </c>
      <c r="B16" s="11">
        <v>7853479751</v>
      </c>
      <c r="C16" s="11" t="s">
        <v>418</v>
      </c>
      <c r="D16" s="11">
        <v>584621264</v>
      </c>
      <c r="E16" s="11">
        <v>23425509.7663</v>
      </c>
      <c r="F16" s="11">
        <v>8990825.7152999993</v>
      </c>
      <c r="G16" s="11">
        <v>1991490.83</v>
      </c>
      <c r="H16" s="11">
        <v>10982316.545299999</v>
      </c>
    </row>
    <row r="17" spans="1:8" ht="12" customHeight="1" x14ac:dyDescent="0.2">
      <c r="A17" s="2" t="str">
        <f>"Aug "&amp;RIGHT(A6,4)</f>
        <v>Aug 2025</v>
      </c>
      <c r="B17" s="11">
        <v>7822497854</v>
      </c>
      <c r="C17" s="11" t="s">
        <v>418</v>
      </c>
      <c r="D17" s="11">
        <v>577686208</v>
      </c>
      <c r="E17" s="11">
        <v>22694676.360599998</v>
      </c>
      <c r="F17" s="11">
        <v>8975053.4625000004</v>
      </c>
      <c r="G17" s="11">
        <v>24052.42</v>
      </c>
      <c r="H17" s="11">
        <v>8999105.8825000003</v>
      </c>
    </row>
    <row r="18" spans="1:8" ht="12" customHeight="1" x14ac:dyDescent="0.2">
      <c r="A18" s="2" t="str">
        <f>"Sep "&amp;RIGHT(A6,4)</f>
        <v>Sep 2025</v>
      </c>
      <c r="B18" s="11">
        <v>9670293656.6667004</v>
      </c>
      <c r="C18" s="11">
        <v>2021903</v>
      </c>
      <c r="D18" s="11">
        <v>671241364</v>
      </c>
      <c r="E18" s="11">
        <v>29649109.265900001</v>
      </c>
      <c r="F18" s="11">
        <v>22185088.744100001</v>
      </c>
      <c r="G18" s="11">
        <v>116319.53</v>
      </c>
      <c r="H18" s="11">
        <v>22301408.274099998</v>
      </c>
    </row>
    <row r="19" spans="1:8" ht="12" customHeight="1" x14ac:dyDescent="0.2">
      <c r="A19" s="12" t="s">
        <v>55</v>
      </c>
      <c r="B19" s="13">
        <v>101671638966.6667</v>
      </c>
      <c r="C19" s="13">
        <v>34578954</v>
      </c>
      <c r="D19" s="13">
        <v>7741735018</v>
      </c>
      <c r="E19" s="13">
        <v>350032201.4242</v>
      </c>
      <c r="F19" s="13">
        <v>143648873.05450001</v>
      </c>
      <c r="G19" s="13">
        <v>2653198.86</v>
      </c>
      <c r="H19" s="13">
        <v>146302071.9145</v>
      </c>
    </row>
    <row r="20" spans="1:8" ht="12" customHeight="1" x14ac:dyDescent="0.2">
      <c r="A20" s="14" t="s">
        <v>420</v>
      </c>
      <c r="B20" s="15">
        <v>7803260380</v>
      </c>
      <c r="C20" s="15" t="s">
        <v>418</v>
      </c>
      <c r="D20" s="15">
        <v>1205611941</v>
      </c>
      <c r="E20" s="15">
        <v>23640029.861499999</v>
      </c>
      <c r="F20" s="15">
        <v>7840552.2419999996</v>
      </c>
      <c r="G20" s="15">
        <v>112322.34</v>
      </c>
      <c r="H20" s="15">
        <v>7952874.5820000004</v>
      </c>
    </row>
    <row r="21" spans="1:8" ht="12" customHeight="1" x14ac:dyDescent="0.2">
      <c r="A21" s="3" t="str">
        <f>"FY "&amp;RIGHT(A6,4)+1</f>
        <v>FY 2026</v>
      </c>
    </row>
    <row r="22" spans="1:8" ht="12" customHeight="1" x14ac:dyDescent="0.2">
      <c r="A22" s="2" t="str">
        <f>"Oct "&amp;RIGHT(A6,4)</f>
        <v>Oct 2025</v>
      </c>
      <c r="B22" s="11">
        <v>7834423341.6393003</v>
      </c>
      <c r="C22" s="11" t="s">
        <v>418</v>
      </c>
      <c r="D22" s="11">
        <v>1147225498.0833001</v>
      </c>
      <c r="E22" s="11">
        <v>23223716.657099999</v>
      </c>
      <c r="F22" s="11">
        <v>9946255.2427999992</v>
      </c>
      <c r="G22" s="11">
        <v>55295.4</v>
      </c>
      <c r="H22" s="11">
        <v>10001550.6428</v>
      </c>
    </row>
    <row r="23" spans="1:8" ht="12" customHeight="1" x14ac:dyDescent="0.2">
      <c r="A23" s="2" t="str">
        <f>"Nov "&amp;RIGHT(A6,4)</f>
        <v>Nov 2025</v>
      </c>
      <c r="B23" s="11" t="s">
        <v>418</v>
      </c>
      <c r="C23" s="11" t="s">
        <v>418</v>
      </c>
      <c r="D23" s="11" t="s">
        <v>418</v>
      </c>
      <c r="E23" s="11" t="s">
        <v>418</v>
      </c>
      <c r="F23" s="11" t="s">
        <v>418</v>
      </c>
      <c r="G23" s="11" t="s">
        <v>418</v>
      </c>
      <c r="H23" s="11" t="s">
        <v>418</v>
      </c>
    </row>
    <row r="24" spans="1:8" ht="12" customHeight="1" x14ac:dyDescent="0.2">
      <c r="A24" s="2" t="str">
        <f>"Dec "&amp;RIGHT(A6,4)</f>
        <v>Dec 2025</v>
      </c>
      <c r="B24" s="11" t="s">
        <v>418</v>
      </c>
      <c r="C24" s="11" t="s">
        <v>418</v>
      </c>
      <c r="D24" s="11" t="s">
        <v>418</v>
      </c>
      <c r="E24" s="11" t="s">
        <v>418</v>
      </c>
      <c r="F24" s="11" t="s">
        <v>418</v>
      </c>
      <c r="G24" s="11" t="s">
        <v>418</v>
      </c>
      <c r="H24" s="11" t="s">
        <v>418</v>
      </c>
    </row>
    <row r="25" spans="1:8" ht="12" customHeight="1" x14ac:dyDescent="0.2">
      <c r="A25" s="2" t="str">
        <f>"Jan "&amp;RIGHT(A6,4)+1</f>
        <v>Jan 2026</v>
      </c>
      <c r="B25" s="11" t="s">
        <v>418</v>
      </c>
      <c r="C25" s="11" t="s">
        <v>418</v>
      </c>
      <c r="D25" s="11" t="s">
        <v>418</v>
      </c>
      <c r="E25" s="11" t="s">
        <v>418</v>
      </c>
      <c r="F25" s="11" t="s">
        <v>418</v>
      </c>
      <c r="G25" s="11" t="s">
        <v>418</v>
      </c>
      <c r="H25" s="11" t="s">
        <v>418</v>
      </c>
    </row>
    <row r="26" spans="1:8" ht="12" customHeight="1" x14ac:dyDescent="0.2">
      <c r="A26" s="2" t="str">
        <f>"Feb "&amp;RIGHT(A6,4)+1</f>
        <v>Feb 2026</v>
      </c>
      <c r="B26" s="11" t="s">
        <v>418</v>
      </c>
      <c r="C26" s="11" t="s">
        <v>418</v>
      </c>
      <c r="D26" s="11" t="s">
        <v>418</v>
      </c>
      <c r="E26" s="11" t="s">
        <v>418</v>
      </c>
      <c r="F26" s="11" t="s">
        <v>418</v>
      </c>
      <c r="G26" s="11" t="s">
        <v>418</v>
      </c>
      <c r="H26" s="11" t="s">
        <v>418</v>
      </c>
    </row>
    <row r="27" spans="1:8" ht="12" customHeight="1" x14ac:dyDescent="0.2">
      <c r="A27" s="2" t="str">
        <f>"Mar "&amp;RIGHT(A6,4)+1</f>
        <v>Mar 2026</v>
      </c>
      <c r="B27" s="11" t="s">
        <v>418</v>
      </c>
      <c r="C27" s="11" t="s">
        <v>418</v>
      </c>
      <c r="D27" s="11" t="s">
        <v>418</v>
      </c>
      <c r="E27" s="11" t="s">
        <v>418</v>
      </c>
      <c r="F27" s="11" t="s">
        <v>418</v>
      </c>
      <c r="G27" s="11" t="s">
        <v>418</v>
      </c>
      <c r="H27" s="11" t="s">
        <v>418</v>
      </c>
    </row>
    <row r="28" spans="1:8" ht="12" customHeight="1" x14ac:dyDescent="0.2">
      <c r="A28" s="2" t="str">
        <f>"Apr "&amp;RIGHT(A6,4)+1</f>
        <v>Apr 2026</v>
      </c>
      <c r="B28" s="11" t="s">
        <v>418</v>
      </c>
      <c r="C28" s="11" t="s">
        <v>418</v>
      </c>
      <c r="D28" s="11" t="s">
        <v>418</v>
      </c>
      <c r="E28" s="11" t="s">
        <v>418</v>
      </c>
      <c r="F28" s="11" t="s">
        <v>418</v>
      </c>
      <c r="G28" s="11" t="s">
        <v>418</v>
      </c>
      <c r="H28" s="11" t="s">
        <v>418</v>
      </c>
    </row>
    <row r="29" spans="1:8" ht="12" customHeight="1" x14ac:dyDescent="0.2">
      <c r="A29" s="2" t="str">
        <f>"May "&amp;RIGHT(A6,4)+1</f>
        <v>May 2026</v>
      </c>
      <c r="B29" s="11" t="s">
        <v>418</v>
      </c>
      <c r="C29" s="11" t="s">
        <v>418</v>
      </c>
      <c r="D29" s="11" t="s">
        <v>418</v>
      </c>
      <c r="E29" s="11" t="s">
        <v>418</v>
      </c>
      <c r="F29" s="11" t="s">
        <v>418</v>
      </c>
      <c r="G29" s="11" t="s">
        <v>418</v>
      </c>
      <c r="H29" s="11" t="s">
        <v>418</v>
      </c>
    </row>
    <row r="30" spans="1:8" ht="12" customHeight="1" x14ac:dyDescent="0.2">
      <c r="A30" s="2" t="str">
        <f>"Jun "&amp;RIGHT(A6,4)+1</f>
        <v>Jun 2026</v>
      </c>
      <c r="B30" s="11" t="s">
        <v>418</v>
      </c>
      <c r="C30" s="11" t="s">
        <v>418</v>
      </c>
      <c r="D30" s="11" t="s">
        <v>418</v>
      </c>
      <c r="E30" s="11" t="s">
        <v>418</v>
      </c>
      <c r="F30" s="11" t="s">
        <v>418</v>
      </c>
      <c r="G30" s="11" t="s">
        <v>418</v>
      </c>
      <c r="H30" s="11" t="s">
        <v>418</v>
      </c>
    </row>
    <row r="31" spans="1:8" ht="12" customHeight="1" x14ac:dyDescent="0.2">
      <c r="A31" s="2" t="str">
        <f>"Jul "&amp;RIGHT(A6,4)+1</f>
        <v>Jul 2026</v>
      </c>
      <c r="B31" s="11" t="s">
        <v>418</v>
      </c>
      <c r="C31" s="11" t="s">
        <v>418</v>
      </c>
      <c r="D31" s="11" t="s">
        <v>418</v>
      </c>
      <c r="E31" s="11" t="s">
        <v>418</v>
      </c>
      <c r="F31" s="11" t="s">
        <v>418</v>
      </c>
      <c r="G31" s="11" t="s">
        <v>418</v>
      </c>
      <c r="H31" s="11" t="s">
        <v>418</v>
      </c>
    </row>
    <row r="32" spans="1:8" ht="12" customHeight="1" x14ac:dyDescent="0.2">
      <c r="A32" s="2" t="str">
        <f>"Aug "&amp;RIGHT(A6,4)+1</f>
        <v>Aug 2026</v>
      </c>
      <c r="B32" s="11" t="s">
        <v>418</v>
      </c>
      <c r="C32" s="11" t="s">
        <v>418</v>
      </c>
      <c r="D32" s="11" t="s">
        <v>418</v>
      </c>
      <c r="E32" s="11" t="s">
        <v>418</v>
      </c>
      <c r="F32" s="11" t="s">
        <v>418</v>
      </c>
      <c r="G32" s="11" t="s">
        <v>418</v>
      </c>
      <c r="H32" s="11" t="s">
        <v>418</v>
      </c>
    </row>
    <row r="33" spans="1:8" ht="12" customHeight="1" x14ac:dyDescent="0.2">
      <c r="A33" s="2" t="str">
        <f>"Sep "&amp;RIGHT(A6,4)+1</f>
        <v>Sep 2026</v>
      </c>
      <c r="B33" s="11" t="s">
        <v>418</v>
      </c>
      <c r="C33" s="11" t="s">
        <v>418</v>
      </c>
      <c r="D33" s="11" t="s">
        <v>418</v>
      </c>
      <c r="E33" s="11" t="s">
        <v>418</v>
      </c>
      <c r="F33" s="11" t="s">
        <v>418</v>
      </c>
      <c r="G33" s="11" t="s">
        <v>418</v>
      </c>
      <c r="H33" s="11" t="s">
        <v>418</v>
      </c>
    </row>
    <row r="34" spans="1:8" ht="12" customHeight="1" x14ac:dyDescent="0.2">
      <c r="A34" s="12" t="s">
        <v>55</v>
      </c>
      <c r="B34" s="13">
        <v>7834423341.6393003</v>
      </c>
      <c r="C34" s="13" t="s">
        <v>418</v>
      </c>
      <c r="D34" s="13">
        <v>1147225498.0833001</v>
      </c>
      <c r="E34" s="13">
        <v>23223716.657099999</v>
      </c>
      <c r="F34" s="13">
        <v>9946255.2427999992</v>
      </c>
      <c r="G34" s="13">
        <v>55295.4</v>
      </c>
      <c r="H34" s="13">
        <v>10001550.6428</v>
      </c>
    </row>
    <row r="35" spans="1:8" ht="12" customHeight="1" x14ac:dyDescent="0.2">
      <c r="A35" s="14" t="str">
        <f>"Total "&amp;MID(A20,7,LEN(A20)-13)&amp;" Months"</f>
        <v>Total 1 Months</v>
      </c>
      <c r="B35" s="15">
        <v>7834423341.6393003</v>
      </c>
      <c r="C35" s="15" t="s">
        <v>418</v>
      </c>
      <c r="D35" s="15">
        <v>1147225498.0833001</v>
      </c>
      <c r="E35" s="15">
        <v>23223716.657099999</v>
      </c>
      <c r="F35" s="15">
        <v>9946255.2427999992</v>
      </c>
      <c r="G35" s="15">
        <v>55295.4</v>
      </c>
      <c r="H35" s="15">
        <v>10001550.6428</v>
      </c>
    </row>
    <row r="36" spans="1:8" ht="12" customHeight="1" x14ac:dyDescent="0.2">
      <c r="A36" s="88"/>
      <c r="B36" s="88"/>
      <c r="C36" s="88"/>
      <c r="D36" s="88"/>
      <c r="E36" s="88"/>
      <c r="F36" s="88"/>
      <c r="G36" s="88"/>
      <c r="H36" s="88"/>
    </row>
    <row r="37" spans="1:8" ht="84" customHeight="1" x14ac:dyDescent="0.2">
      <c r="A37" s="90" t="s">
        <v>384</v>
      </c>
      <c r="B37" s="90"/>
      <c r="C37" s="90"/>
      <c r="D37" s="90"/>
      <c r="E37" s="90"/>
      <c r="F37" s="90"/>
      <c r="G37" s="90"/>
      <c r="H37" s="90"/>
    </row>
  </sheetData>
  <mergeCells count="10">
    <mergeCell ref="A37:H37"/>
    <mergeCell ref="B5:H5"/>
    <mergeCell ref="A36:H36"/>
    <mergeCell ref="A1:G1"/>
    <mergeCell ref="A2:G2"/>
    <mergeCell ref="A3:A4"/>
    <mergeCell ref="C3:C4"/>
    <mergeCell ref="D3:E3"/>
    <mergeCell ref="F3:H3"/>
    <mergeCell ref="B3:B4"/>
  </mergeCells>
  <phoneticPr fontId="0" type="noConversion"/>
  <pageMargins left="0.75" right="0.5" top="0.75" bottom="0.5" header="0.5" footer="0.25"/>
  <pageSetup orientation="landscape"/>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7"/>
  <sheetViews>
    <sheetView showGridLines="0" workbookViewId="0">
      <selection sqref="A1:H1"/>
    </sheetView>
  </sheetViews>
  <sheetFormatPr defaultRowHeight="12.75" x14ac:dyDescent="0.2"/>
  <cols>
    <col min="1" max="1" width="12.140625" customWidth="1"/>
    <col min="2" max="9" width="11.42578125" customWidth="1"/>
  </cols>
  <sheetData>
    <row r="1" spans="1:9" ht="12" customHeight="1" x14ac:dyDescent="0.2">
      <c r="A1" s="95" t="s">
        <v>442</v>
      </c>
      <c r="B1" s="95"/>
      <c r="C1" s="95"/>
      <c r="D1" s="95"/>
      <c r="E1" s="95"/>
      <c r="F1" s="95"/>
      <c r="G1" s="95"/>
      <c r="H1" s="95"/>
      <c r="I1" s="142">
        <v>46045</v>
      </c>
    </row>
    <row r="2" spans="1:9" ht="12" customHeight="1" x14ac:dyDescent="0.2">
      <c r="A2" s="97" t="s">
        <v>252</v>
      </c>
      <c r="B2" s="97"/>
      <c r="C2" s="97"/>
      <c r="D2" s="97"/>
      <c r="E2" s="97"/>
      <c r="F2" s="97"/>
      <c r="G2" s="97"/>
      <c r="H2" s="97"/>
      <c r="I2" s="1"/>
    </row>
    <row r="3" spans="1:9" ht="24" customHeight="1" x14ac:dyDescent="0.2">
      <c r="A3" s="99" t="s">
        <v>50</v>
      </c>
      <c r="B3" s="94" t="s">
        <v>253</v>
      </c>
      <c r="C3" s="94"/>
      <c r="D3" s="94"/>
      <c r="E3" s="94"/>
      <c r="F3" s="94"/>
      <c r="G3" s="94"/>
      <c r="H3" s="92"/>
      <c r="I3" s="93" t="s">
        <v>52</v>
      </c>
    </row>
    <row r="4" spans="1:9" ht="24" customHeight="1" x14ac:dyDescent="0.2">
      <c r="A4" s="100"/>
      <c r="B4" s="10" t="s">
        <v>185</v>
      </c>
      <c r="C4" s="10" t="s">
        <v>186</v>
      </c>
      <c r="D4" s="10" t="s">
        <v>187</v>
      </c>
      <c r="E4" s="10" t="s">
        <v>170</v>
      </c>
      <c r="F4" s="10" t="s">
        <v>188</v>
      </c>
      <c r="G4" s="10" t="s">
        <v>189</v>
      </c>
      <c r="H4" s="10" t="s">
        <v>55</v>
      </c>
      <c r="I4" s="94"/>
    </row>
    <row r="5" spans="1:9" ht="12" customHeight="1" x14ac:dyDescent="0.2">
      <c r="A5" s="1"/>
      <c r="B5" s="88" t="str">
        <f>REPT("-",90)&amp;" Dollars "&amp;REPT("-",90)</f>
        <v>------------------------------------------------------------------------------------------ Dollars ------------------------------------------------------------------------------------------</v>
      </c>
      <c r="C5" s="88"/>
      <c r="D5" s="88"/>
      <c r="E5" s="88"/>
      <c r="F5" s="88"/>
      <c r="G5" s="88"/>
      <c r="H5" s="88"/>
      <c r="I5" s="88"/>
    </row>
    <row r="6" spans="1:9" ht="12" customHeight="1" x14ac:dyDescent="0.2">
      <c r="A6" s="3" t="s">
        <v>419</v>
      </c>
    </row>
    <row r="7" spans="1:9" ht="12" customHeight="1" x14ac:dyDescent="0.2">
      <c r="A7" s="2" t="str">
        <f>"Oct "&amp;RIGHT(A6,4)-1</f>
        <v>Oct 2024</v>
      </c>
      <c r="B7" s="11">
        <v>2225659937.29</v>
      </c>
      <c r="C7" s="11" t="s">
        <v>418</v>
      </c>
      <c r="D7" s="11">
        <v>705848662.87</v>
      </c>
      <c r="E7" s="11">
        <v>381597159.86000001</v>
      </c>
      <c r="F7" s="11">
        <v>558296.31999999995</v>
      </c>
      <c r="G7" s="11" t="s">
        <v>418</v>
      </c>
      <c r="H7" s="11">
        <v>3313664056.3400002</v>
      </c>
      <c r="I7" s="11">
        <v>480142.23</v>
      </c>
    </row>
    <row r="8" spans="1:9" ht="12" customHeight="1" x14ac:dyDescent="0.2">
      <c r="A8" s="2" t="str">
        <f>"Nov "&amp;RIGHT(A6,4)-1</f>
        <v>Nov 2024</v>
      </c>
      <c r="B8" s="11">
        <v>1716869217.5799999</v>
      </c>
      <c r="C8" s="11" t="s">
        <v>418</v>
      </c>
      <c r="D8" s="11">
        <v>557663367.46000004</v>
      </c>
      <c r="E8" s="11">
        <v>310467998.69</v>
      </c>
      <c r="F8" s="11">
        <v>72573.600000000006</v>
      </c>
      <c r="G8" s="11" t="s">
        <v>418</v>
      </c>
      <c r="H8" s="11">
        <v>2585073157.3299999</v>
      </c>
      <c r="I8" s="11">
        <v>379126.37</v>
      </c>
    </row>
    <row r="9" spans="1:9" ht="12" customHeight="1" x14ac:dyDescent="0.2">
      <c r="A9" s="2" t="str">
        <f>"Dec "&amp;RIGHT(A6,4)-1</f>
        <v>Dec 2024</v>
      </c>
      <c r="B9" s="11">
        <v>1548899710.27</v>
      </c>
      <c r="C9" s="11" t="s">
        <v>418</v>
      </c>
      <c r="D9" s="11">
        <v>494658385.35000002</v>
      </c>
      <c r="E9" s="11">
        <v>372875672.64999998</v>
      </c>
      <c r="F9" s="11">
        <v>2860238.68</v>
      </c>
      <c r="G9" s="11">
        <v>148858357</v>
      </c>
      <c r="H9" s="11">
        <v>2568152363.9499998</v>
      </c>
      <c r="I9" s="11">
        <v>334907.43</v>
      </c>
    </row>
    <row r="10" spans="1:9" ht="12" customHeight="1" x14ac:dyDescent="0.2">
      <c r="A10" s="2" t="str">
        <f>"Jan "&amp;RIGHT(A6,4)</f>
        <v>Jan 2025</v>
      </c>
      <c r="B10" s="11">
        <v>1796744252.55</v>
      </c>
      <c r="C10" s="11" t="s">
        <v>418</v>
      </c>
      <c r="D10" s="11">
        <v>552622732.38999999</v>
      </c>
      <c r="E10" s="11">
        <v>336617850.97000003</v>
      </c>
      <c r="F10" s="11">
        <v>180232.45</v>
      </c>
      <c r="G10" s="11" t="s">
        <v>418</v>
      </c>
      <c r="H10" s="11">
        <v>2686165068.3600001</v>
      </c>
      <c r="I10" s="11">
        <v>413034.97</v>
      </c>
    </row>
    <row r="11" spans="1:9" ht="12" customHeight="1" x14ac:dyDescent="0.2">
      <c r="A11" s="2" t="str">
        <f>"Feb "&amp;RIGHT(A6,4)</f>
        <v>Feb 2025</v>
      </c>
      <c r="B11" s="11">
        <v>1817570885.8099999</v>
      </c>
      <c r="C11" s="11" t="s">
        <v>418</v>
      </c>
      <c r="D11" s="11">
        <v>581109937.19000006</v>
      </c>
      <c r="E11" s="11">
        <v>336691382.77999997</v>
      </c>
      <c r="F11" s="11">
        <v>318835.65999999997</v>
      </c>
      <c r="G11" s="11" t="s">
        <v>418</v>
      </c>
      <c r="H11" s="11">
        <v>2735691041.4400001</v>
      </c>
      <c r="I11" s="11">
        <v>389476.26</v>
      </c>
    </row>
    <row r="12" spans="1:9" ht="12" customHeight="1" x14ac:dyDescent="0.2">
      <c r="A12" s="2" t="str">
        <f>"Mar "&amp;RIGHT(A6,4)</f>
        <v>Mar 2025</v>
      </c>
      <c r="B12" s="11">
        <v>1829663736.0799999</v>
      </c>
      <c r="C12" s="11" t="s">
        <v>418</v>
      </c>
      <c r="D12" s="11">
        <v>604660101.49000001</v>
      </c>
      <c r="E12" s="11">
        <v>441467549.77999997</v>
      </c>
      <c r="F12" s="11">
        <v>2982841.27</v>
      </c>
      <c r="G12" s="11">
        <v>119124507</v>
      </c>
      <c r="H12" s="11">
        <v>2997898735.6199999</v>
      </c>
      <c r="I12" s="11">
        <v>382874.59</v>
      </c>
    </row>
    <row r="13" spans="1:9" ht="12" customHeight="1" x14ac:dyDescent="0.2">
      <c r="A13" s="2" t="str">
        <f>"Apr "&amp;RIGHT(A6,4)</f>
        <v>Apr 2025</v>
      </c>
      <c r="B13" s="11">
        <v>1925055901.45</v>
      </c>
      <c r="C13" s="11" t="s">
        <v>418</v>
      </c>
      <c r="D13" s="11">
        <v>647613462.63</v>
      </c>
      <c r="E13" s="11">
        <v>379026481.52999997</v>
      </c>
      <c r="F13" s="11">
        <v>385938.97</v>
      </c>
      <c r="G13" s="11" t="s">
        <v>418</v>
      </c>
      <c r="H13" s="11">
        <v>2952081784.5799999</v>
      </c>
      <c r="I13" s="11">
        <v>415000.85</v>
      </c>
    </row>
    <row r="14" spans="1:9" ht="12" customHeight="1" x14ac:dyDescent="0.2">
      <c r="A14" s="2" t="str">
        <f>"May "&amp;RIGHT(A6,4)</f>
        <v>May 2025</v>
      </c>
      <c r="B14" s="11">
        <v>1810862480.76</v>
      </c>
      <c r="C14" s="11" t="s">
        <v>418</v>
      </c>
      <c r="D14" s="11">
        <v>629283071.88</v>
      </c>
      <c r="E14" s="11">
        <v>358749110.14999998</v>
      </c>
      <c r="F14" s="11">
        <v>7903209.9800000004</v>
      </c>
      <c r="G14" s="11" t="s">
        <v>418</v>
      </c>
      <c r="H14" s="11">
        <v>2806797872.77</v>
      </c>
      <c r="I14" s="11">
        <v>409590.19</v>
      </c>
    </row>
    <row r="15" spans="1:9" ht="12" customHeight="1" x14ac:dyDescent="0.2">
      <c r="A15" s="2" t="str">
        <f>"Jun "&amp;RIGHT(A6,4)</f>
        <v>Jun 2025</v>
      </c>
      <c r="B15" s="11">
        <v>426364861.57999998</v>
      </c>
      <c r="C15" s="11" t="s">
        <v>418</v>
      </c>
      <c r="D15" s="11">
        <v>156176372.21000001</v>
      </c>
      <c r="E15" s="11">
        <v>330691134.72000003</v>
      </c>
      <c r="F15" s="11">
        <v>242981626.83000001</v>
      </c>
      <c r="G15" s="11">
        <v>125020859</v>
      </c>
      <c r="H15" s="11">
        <v>1281234854.3399999</v>
      </c>
      <c r="I15" s="11">
        <v>170520.36</v>
      </c>
    </row>
    <row r="16" spans="1:9" ht="12" customHeight="1" x14ac:dyDescent="0.2">
      <c r="A16" s="2" t="str">
        <f>"Jul "&amp;RIGHT(A6,4)</f>
        <v>Jul 2025</v>
      </c>
      <c r="B16" s="11">
        <v>265291795.92500001</v>
      </c>
      <c r="C16" s="11" t="s">
        <v>418</v>
      </c>
      <c r="D16" s="11">
        <v>39632432.18</v>
      </c>
      <c r="E16" s="11">
        <v>246851281.69999999</v>
      </c>
      <c r="F16" s="11">
        <v>319818409.25</v>
      </c>
      <c r="G16" s="11" t="s">
        <v>418</v>
      </c>
      <c r="H16" s="11">
        <v>871593919.05499995</v>
      </c>
      <c r="I16" s="11">
        <v>227972.76500000001</v>
      </c>
    </row>
    <row r="17" spans="1:9" ht="12" customHeight="1" x14ac:dyDescent="0.2">
      <c r="A17" s="2" t="str">
        <f>"Aug "&amp;RIGHT(A6,4)</f>
        <v>Aug 2025</v>
      </c>
      <c r="B17" s="11">
        <v>1246572092.5699999</v>
      </c>
      <c r="C17" s="11" t="s">
        <v>418</v>
      </c>
      <c r="D17" s="11">
        <v>358547704.95999998</v>
      </c>
      <c r="E17" s="11">
        <v>284325319.81999999</v>
      </c>
      <c r="F17" s="11">
        <v>85462606.900000006</v>
      </c>
      <c r="G17" s="11" t="s">
        <v>418</v>
      </c>
      <c r="H17" s="11">
        <v>1974907724.25</v>
      </c>
      <c r="I17" s="11">
        <v>197870.17499999999</v>
      </c>
    </row>
    <row r="18" spans="1:9" ht="12" customHeight="1" x14ac:dyDescent="0.2">
      <c r="A18" s="2" t="str">
        <f>"Sep "&amp;RIGHT(A6,4)</f>
        <v>Sep 2025</v>
      </c>
      <c r="B18" s="11">
        <v>2248772992.9450002</v>
      </c>
      <c r="C18" s="11" t="s">
        <v>418</v>
      </c>
      <c r="D18" s="11">
        <v>728375692.79999995</v>
      </c>
      <c r="E18" s="11">
        <v>449682406.69</v>
      </c>
      <c r="F18" s="11">
        <v>66426624.909999996</v>
      </c>
      <c r="G18" s="11">
        <v>193219119</v>
      </c>
      <c r="H18" s="11">
        <v>3686476836.3449998</v>
      </c>
      <c r="I18" s="11">
        <v>424005.38</v>
      </c>
    </row>
    <row r="19" spans="1:9" ht="12" customHeight="1" x14ac:dyDescent="0.2">
      <c r="A19" s="12" t="s">
        <v>55</v>
      </c>
      <c r="B19" s="13">
        <v>18858327864.810001</v>
      </c>
      <c r="C19" s="13" t="s">
        <v>418</v>
      </c>
      <c r="D19" s="13">
        <v>6056191923.4099998</v>
      </c>
      <c r="E19" s="13">
        <v>4229043349.3400002</v>
      </c>
      <c r="F19" s="13">
        <v>729951434.82000005</v>
      </c>
      <c r="G19" s="13">
        <v>586222842</v>
      </c>
      <c r="H19" s="13">
        <v>30459737414.380001</v>
      </c>
      <c r="I19" s="13">
        <v>4224521.57</v>
      </c>
    </row>
    <row r="20" spans="1:9" ht="12" customHeight="1" x14ac:dyDescent="0.2">
      <c r="A20" s="14" t="s">
        <v>420</v>
      </c>
      <c r="B20" s="15">
        <v>2225659937.29</v>
      </c>
      <c r="C20" s="15" t="s">
        <v>418</v>
      </c>
      <c r="D20" s="15">
        <v>705848662.87</v>
      </c>
      <c r="E20" s="15">
        <v>381597159.86000001</v>
      </c>
      <c r="F20" s="15">
        <v>558296.31999999995</v>
      </c>
      <c r="G20" s="15" t="s">
        <v>418</v>
      </c>
      <c r="H20" s="15">
        <v>3313664056.3400002</v>
      </c>
      <c r="I20" s="15">
        <v>480142.23</v>
      </c>
    </row>
    <row r="21" spans="1:9" ht="12" customHeight="1" x14ac:dyDescent="0.2">
      <c r="A21" s="3" t="str">
        <f>"FY "&amp;RIGHT(A6,4)+1</f>
        <v>FY 2026</v>
      </c>
    </row>
    <row r="22" spans="1:9" ht="12" customHeight="1" x14ac:dyDescent="0.2">
      <c r="A22" s="2" t="str">
        <f>"Oct "&amp;RIGHT(A6,4)</f>
        <v>Oct 2025</v>
      </c>
      <c r="B22" s="11">
        <v>2351999259.6500001</v>
      </c>
      <c r="C22" s="11" t="s">
        <v>418</v>
      </c>
      <c r="D22" s="11">
        <v>735788370.25</v>
      </c>
      <c r="E22" s="11">
        <v>391099866.31</v>
      </c>
      <c r="F22" s="11">
        <v>434454.3</v>
      </c>
      <c r="G22" s="11" t="s">
        <v>418</v>
      </c>
      <c r="H22" s="11">
        <v>3479321950.5100002</v>
      </c>
      <c r="I22" s="11">
        <v>465988.65500000003</v>
      </c>
    </row>
    <row r="23" spans="1:9" ht="12" customHeight="1" x14ac:dyDescent="0.2">
      <c r="A23" s="2" t="str">
        <f>"Nov "&amp;RIGHT(A6,4)</f>
        <v>Nov 2025</v>
      </c>
      <c r="B23" s="11" t="s">
        <v>418</v>
      </c>
      <c r="C23" s="11" t="s">
        <v>418</v>
      </c>
      <c r="D23" s="11" t="s">
        <v>418</v>
      </c>
      <c r="E23" s="11" t="s">
        <v>418</v>
      </c>
      <c r="F23" s="11" t="s">
        <v>418</v>
      </c>
      <c r="G23" s="11" t="s">
        <v>418</v>
      </c>
      <c r="H23" s="11" t="s">
        <v>418</v>
      </c>
      <c r="I23" s="11" t="s">
        <v>418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2351999259.6500001</v>
      </c>
      <c r="C34" s="13" t="s">
        <v>418</v>
      </c>
      <c r="D34" s="13">
        <v>735788370.25</v>
      </c>
      <c r="E34" s="13">
        <v>391099866.31</v>
      </c>
      <c r="F34" s="13">
        <v>434454.3</v>
      </c>
      <c r="G34" s="13" t="s">
        <v>418</v>
      </c>
      <c r="H34" s="13">
        <v>3479321950.5100002</v>
      </c>
      <c r="I34" s="13">
        <v>465988.65500000003</v>
      </c>
    </row>
    <row r="35" spans="1:9" ht="12" customHeight="1" x14ac:dyDescent="0.2">
      <c r="A35" s="14" t="str">
        <f>"Total "&amp;MID(A20,7,LEN(A20)-13)&amp;" Months"</f>
        <v>Total 1 Months</v>
      </c>
      <c r="B35" s="15">
        <v>2351999259.6500001</v>
      </c>
      <c r="C35" s="15" t="s">
        <v>418</v>
      </c>
      <c r="D35" s="15">
        <v>735788370.25</v>
      </c>
      <c r="E35" s="15">
        <v>391099866.31</v>
      </c>
      <c r="F35" s="15">
        <v>434454.3</v>
      </c>
      <c r="G35" s="15" t="s">
        <v>418</v>
      </c>
      <c r="H35" s="15">
        <v>3479321950.5100002</v>
      </c>
      <c r="I35" s="15">
        <v>465988.65500000003</v>
      </c>
    </row>
    <row r="36" spans="1:9" ht="12" customHeight="1" x14ac:dyDescent="0.2">
      <c r="A36" s="88"/>
      <c r="B36" s="88"/>
      <c r="C36" s="88"/>
      <c r="D36" s="88"/>
      <c r="E36" s="88"/>
      <c r="F36" s="88"/>
      <c r="G36" s="88"/>
      <c r="H36" s="88"/>
      <c r="I36" s="88"/>
    </row>
    <row r="37" spans="1:9" ht="261.75" customHeight="1" x14ac:dyDescent="0.2">
      <c r="A37" s="90" t="s">
        <v>407</v>
      </c>
      <c r="B37" s="90"/>
      <c r="C37" s="90"/>
      <c r="D37" s="90"/>
      <c r="E37" s="90"/>
      <c r="F37" s="90"/>
      <c r="G37" s="90"/>
      <c r="H37" s="90"/>
      <c r="I37" s="90"/>
    </row>
  </sheetData>
  <mergeCells count="8">
    <mergeCell ref="A36:I36"/>
    <mergeCell ref="A37:I37"/>
    <mergeCell ref="A1:H1"/>
    <mergeCell ref="A2:H2"/>
    <mergeCell ref="A3:A4"/>
    <mergeCell ref="B3:H3"/>
    <mergeCell ref="I3:I4"/>
    <mergeCell ref="B5:I5"/>
  </mergeCells>
  <phoneticPr fontId="0" type="noConversion"/>
  <pageMargins left="0.75" right="0.5" top="0.75" bottom="0.5" header="0.5" footer="0.25"/>
  <pageSetup orientation="landscape"/>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7"/>
  <sheetViews>
    <sheetView showGridLines="0" zoomScaleNormal="100" workbookViewId="0">
      <selection sqref="A1:H1"/>
    </sheetView>
  </sheetViews>
  <sheetFormatPr defaultRowHeight="12.75" x14ac:dyDescent="0.2"/>
  <cols>
    <col min="1" max="1" width="12.140625" customWidth="1"/>
    <col min="2" max="5" width="11.42578125" customWidth="1"/>
    <col min="6" max="7" width="12.7109375" customWidth="1"/>
    <col min="8" max="8" width="15.7109375" customWidth="1"/>
    <col min="9" max="9" width="19.28515625" customWidth="1"/>
  </cols>
  <sheetData>
    <row r="1" spans="1:9" ht="12" customHeight="1" x14ac:dyDescent="0.2">
      <c r="A1" s="95" t="s">
        <v>442</v>
      </c>
      <c r="B1" s="95"/>
      <c r="C1" s="95"/>
      <c r="D1" s="95"/>
      <c r="E1" s="95"/>
      <c r="F1" s="95"/>
      <c r="G1" s="95"/>
      <c r="H1" s="96"/>
      <c r="I1" s="142">
        <v>46045</v>
      </c>
    </row>
    <row r="2" spans="1:9" ht="12" customHeight="1" x14ac:dyDescent="0.2">
      <c r="A2" s="97" t="s">
        <v>254</v>
      </c>
      <c r="B2" s="97"/>
      <c r="C2" s="97"/>
      <c r="D2" s="97"/>
      <c r="E2" s="97"/>
      <c r="F2" s="97"/>
      <c r="G2" s="97"/>
      <c r="H2" s="5"/>
      <c r="I2" s="1"/>
    </row>
    <row r="3" spans="1:9" ht="24" customHeight="1" x14ac:dyDescent="0.2">
      <c r="A3" s="99" t="s">
        <v>50</v>
      </c>
      <c r="B3" s="91" t="s">
        <v>255</v>
      </c>
      <c r="C3" s="91" t="s">
        <v>256</v>
      </c>
      <c r="D3" s="91" t="s">
        <v>140</v>
      </c>
      <c r="E3" s="91" t="s">
        <v>190</v>
      </c>
      <c r="F3" s="91" t="s">
        <v>371</v>
      </c>
      <c r="G3" s="91" t="s">
        <v>320</v>
      </c>
      <c r="H3" s="91" t="s">
        <v>372</v>
      </c>
      <c r="I3" s="93" t="s">
        <v>321</v>
      </c>
    </row>
    <row r="4" spans="1:9" ht="24" customHeight="1" x14ac:dyDescent="0.2">
      <c r="A4" s="100"/>
      <c r="B4" s="92"/>
      <c r="C4" s="92"/>
      <c r="D4" s="92"/>
      <c r="E4" s="92"/>
      <c r="F4" s="92"/>
      <c r="G4" s="92"/>
      <c r="H4" s="92"/>
      <c r="I4" s="94"/>
    </row>
    <row r="5" spans="1:9" ht="12" customHeight="1" x14ac:dyDescent="0.2">
      <c r="A5" s="1"/>
      <c r="B5" s="88" t="str">
        <f>REPT("-",79)&amp;" Dollars "&amp;REPT("-",79)</f>
        <v>------------------------------------------------------------------------------- Dollars -------------------------------------------------------------------------------</v>
      </c>
      <c r="C5" s="88"/>
      <c r="D5" s="88"/>
      <c r="E5" s="88"/>
      <c r="F5" s="88"/>
      <c r="G5" s="88"/>
      <c r="H5" s="88"/>
      <c r="I5" s="88"/>
    </row>
    <row r="6" spans="1:9" ht="12" customHeight="1" x14ac:dyDescent="0.2">
      <c r="A6" s="3" t="s">
        <v>419</v>
      </c>
    </row>
    <row r="7" spans="1:9" ht="12" customHeight="1" x14ac:dyDescent="0.2">
      <c r="A7" s="2" t="str">
        <f>"Oct "&amp;RIGHT(A6,4)-1</f>
        <v>Oct 2024</v>
      </c>
      <c r="B7" s="11" t="s">
        <v>418</v>
      </c>
      <c r="C7" s="11" t="s">
        <v>418</v>
      </c>
      <c r="D7" s="11" t="s">
        <v>418</v>
      </c>
      <c r="E7" s="11" t="s">
        <v>418</v>
      </c>
      <c r="F7" s="11">
        <v>198119951.91999999</v>
      </c>
      <c r="G7" s="11">
        <v>6727854</v>
      </c>
      <c r="H7" s="11" t="s">
        <v>418</v>
      </c>
      <c r="I7" s="11">
        <v>12559457229.9335</v>
      </c>
    </row>
    <row r="8" spans="1:9" ht="12" customHeight="1" x14ac:dyDescent="0.2">
      <c r="A8" s="2" t="str">
        <f>"Nov "&amp;RIGHT(A6,4)-1</f>
        <v>Nov 2024</v>
      </c>
      <c r="B8" s="11">
        <v>80481.600000000006</v>
      </c>
      <c r="C8" s="11" t="s">
        <v>418</v>
      </c>
      <c r="D8" s="11" t="s">
        <v>418</v>
      </c>
      <c r="E8" s="11" t="s">
        <v>418</v>
      </c>
      <c r="F8" s="11">
        <v>175741344.49000001</v>
      </c>
      <c r="G8" s="11">
        <v>16336095</v>
      </c>
      <c r="H8" s="11" t="s">
        <v>418</v>
      </c>
      <c r="I8" s="11">
        <v>11789105296.511999</v>
      </c>
    </row>
    <row r="9" spans="1:9" ht="12" customHeight="1" x14ac:dyDescent="0.2">
      <c r="A9" s="2" t="str">
        <f>"Dec "&amp;RIGHT(A6,4)-1</f>
        <v>Dec 2024</v>
      </c>
      <c r="B9" s="11">
        <v>20102.02</v>
      </c>
      <c r="C9" s="11" t="s">
        <v>418</v>
      </c>
      <c r="D9" s="11" t="s">
        <v>418</v>
      </c>
      <c r="E9" s="11" t="s">
        <v>418</v>
      </c>
      <c r="F9" s="11">
        <v>175532773.71000001</v>
      </c>
      <c r="G9" s="11">
        <v>14240273</v>
      </c>
      <c r="H9" s="11" t="s">
        <v>418</v>
      </c>
      <c r="I9" s="11">
        <v>13056181377.7073</v>
      </c>
    </row>
    <row r="10" spans="1:9" ht="12" customHeight="1" x14ac:dyDescent="0.2">
      <c r="A10" s="2" t="str">
        <f>"Jan "&amp;RIGHT(A6,4)</f>
        <v>Jan 2025</v>
      </c>
      <c r="B10" s="11" t="s">
        <v>418</v>
      </c>
      <c r="C10" s="11" t="s">
        <v>418</v>
      </c>
      <c r="D10" s="11" t="s">
        <v>418</v>
      </c>
      <c r="E10" s="11" t="s">
        <v>418</v>
      </c>
      <c r="F10" s="11">
        <v>128394868.83</v>
      </c>
      <c r="G10" s="11">
        <v>14237741</v>
      </c>
      <c r="H10" s="11" t="s">
        <v>418</v>
      </c>
      <c r="I10" s="11">
        <v>11450881685.2868</v>
      </c>
    </row>
    <row r="11" spans="1:9" ht="12" customHeight="1" x14ac:dyDescent="0.2">
      <c r="A11" s="2" t="str">
        <f>"Feb "&amp;RIGHT(A6,4)</f>
        <v>Feb 2025</v>
      </c>
      <c r="B11" s="11" t="s">
        <v>418</v>
      </c>
      <c r="C11" s="11" t="s">
        <v>418</v>
      </c>
      <c r="D11" s="11" t="s">
        <v>418</v>
      </c>
      <c r="E11" s="11" t="s">
        <v>418</v>
      </c>
      <c r="F11" s="11">
        <v>96539729.920000002</v>
      </c>
      <c r="G11" s="11">
        <v>13849353</v>
      </c>
      <c r="H11" s="11" t="s">
        <v>418</v>
      </c>
      <c r="I11" s="11">
        <v>11385829329.715401</v>
      </c>
    </row>
    <row r="12" spans="1:9" ht="12" customHeight="1" x14ac:dyDescent="0.2">
      <c r="A12" s="2" t="str">
        <f>"Mar "&amp;RIGHT(A6,4)</f>
        <v>Mar 2025</v>
      </c>
      <c r="B12" s="11" t="s">
        <v>418</v>
      </c>
      <c r="C12" s="11" t="s">
        <v>418</v>
      </c>
      <c r="D12" s="11" t="s">
        <v>418</v>
      </c>
      <c r="E12" s="11" t="s">
        <v>418</v>
      </c>
      <c r="F12" s="11">
        <v>113402037.33</v>
      </c>
      <c r="G12" s="11">
        <v>12369418</v>
      </c>
      <c r="H12" s="11" t="s">
        <v>418</v>
      </c>
      <c r="I12" s="11">
        <v>13148713215.361</v>
      </c>
    </row>
    <row r="13" spans="1:9" ht="12" customHeight="1" x14ac:dyDescent="0.2">
      <c r="A13" s="2" t="str">
        <f>"Apr "&amp;RIGHT(A6,4)</f>
        <v>Apr 2025</v>
      </c>
      <c r="B13" s="11" t="s">
        <v>418</v>
      </c>
      <c r="C13" s="11" t="s">
        <v>418</v>
      </c>
      <c r="D13" s="11" t="s">
        <v>418</v>
      </c>
      <c r="E13" s="11" t="s">
        <v>418</v>
      </c>
      <c r="F13" s="11">
        <v>95307771.180000007</v>
      </c>
      <c r="G13" s="11">
        <v>14572662</v>
      </c>
      <c r="H13" s="11" t="s">
        <v>418</v>
      </c>
      <c r="I13" s="11">
        <v>11647827190.179001</v>
      </c>
    </row>
    <row r="14" spans="1:9" ht="12" customHeight="1" x14ac:dyDescent="0.2">
      <c r="A14" s="2" t="str">
        <f>"May "&amp;RIGHT(A6,4)</f>
        <v>May 2025</v>
      </c>
      <c r="B14" s="11" t="s">
        <v>418</v>
      </c>
      <c r="C14" s="11" t="s">
        <v>418</v>
      </c>
      <c r="D14" s="11" t="s">
        <v>418</v>
      </c>
      <c r="E14" s="11" t="s">
        <v>418</v>
      </c>
      <c r="F14" s="11">
        <v>108990524.45</v>
      </c>
      <c r="G14" s="11">
        <v>15192049</v>
      </c>
      <c r="H14" s="11" t="s">
        <v>418</v>
      </c>
      <c r="I14" s="11">
        <v>11446647417.071899</v>
      </c>
    </row>
    <row r="15" spans="1:9" ht="12" customHeight="1" x14ac:dyDescent="0.2">
      <c r="A15" s="2" t="str">
        <f>"Jun "&amp;RIGHT(A6,4)</f>
        <v>Jun 2025</v>
      </c>
      <c r="B15" s="11" t="s">
        <v>418</v>
      </c>
      <c r="C15" s="11" t="s">
        <v>418</v>
      </c>
      <c r="D15" s="11" t="s">
        <v>418</v>
      </c>
      <c r="E15" s="11" t="s">
        <v>418</v>
      </c>
      <c r="F15" s="11">
        <v>154244560.66999999</v>
      </c>
      <c r="G15" s="11">
        <v>11184553</v>
      </c>
      <c r="H15" s="11" t="s">
        <v>418</v>
      </c>
      <c r="I15" s="11">
        <v>11454968095.577101</v>
      </c>
    </row>
    <row r="16" spans="1:9" ht="12" customHeight="1" x14ac:dyDescent="0.2">
      <c r="A16" s="2" t="str">
        <f>"Jul "&amp;RIGHT(A6,4)</f>
        <v>Jul 2025</v>
      </c>
      <c r="B16" s="11" t="s">
        <v>418</v>
      </c>
      <c r="C16" s="11" t="s">
        <v>418</v>
      </c>
      <c r="D16" s="11" t="s">
        <v>418</v>
      </c>
      <c r="E16" s="11" t="s">
        <v>418</v>
      </c>
      <c r="F16" s="11">
        <v>119218623.29000001</v>
      </c>
      <c r="G16" s="11">
        <v>8636647</v>
      </c>
      <c r="H16" s="11" t="s">
        <v>418</v>
      </c>
      <c r="I16" s="11">
        <v>9472186003.4216003</v>
      </c>
    </row>
    <row r="17" spans="1:9" ht="12" customHeight="1" x14ac:dyDescent="0.2">
      <c r="A17" s="2" t="str">
        <f>"Aug "&amp;RIGHT(A6,4)</f>
        <v>Aug 2025</v>
      </c>
      <c r="B17" s="11" t="s">
        <v>418</v>
      </c>
      <c r="C17" s="11" t="s">
        <v>418</v>
      </c>
      <c r="D17" s="11" t="s">
        <v>418</v>
      </c>
      <c r="E17" s="11" t="s">
        <v>418</v>
      </c>
      <c r="F17" s="11">
        <v>116412085.78</v>
      </c>
      <c r="G17" s="11">
        <v>11629562</v>
      </c>
      <c r="H17" s="11" t="s">
        <v>418</v>
      </c>
      <c r="I17" s="11">
        <v>10535025086.448099</v>
      </c>
    </row>
    <row r="18" spans="1:9" ht="12" customHeight="1" x14ac:dyDescent="0.2">
      <c r="A18" s="2" t="str">
        <f>"Sep "&amp;RIGHT(A6,4)</f>
        <v>Sep 2025</v>
      </c>
      <c r="B18" s="11" t="s">
        <v>418</v>
      </c>
      <c r="C18" s="11" t="s">
        <v>418</v>
      </c>
      <c r="D18" s="11" t="s">
        <v>418</v>
      </c>
      <c r="E18" s="11" t="s">
        <v>418</v>
      </c>
      <c r="F18" s="11">
        <v>178801940.22</v>
      </c>
      <c r="G18" s="11">
        <v>24894893</v>
      </c>
      <c r="H18" s="11" t="s">
        <v>418</v>
      </c>
      <c r="I18" s="11">
        <v>14286105116.151699</v>
      </c>
    </row>
    <row r="19" spans="1:9" ht="12" customHeight="1" x14ac:dyDescent="0.2">
      <c r="A19" s="12" t="s">
        <v>55</v>
      </c>
      <c r="B19" s="13">
        <v>100583.62</v>
      </c>
      <c r="C19" s="13" t="s">
        <v>418</v>
      </c>
      <c r="D19" s="13" t="s">
        <v>418</v>
      </c>
      <c r="E19" s="13" t="s">
        <v>418</v>
      </c>
      <c r="F19" s="13">
        <v>1660706211.79</v>
      </c>
      <c r="G19" s="13">
        <v>163871100</v>
      </c>
      <c r="H19" s="13" t="s">
        <v>418</v>
      </c>
      <c r="I19" s="13">
        <v>142232927043.36539</v>
      </c>
    </row>
    <row r="20" spans="1:9" ht="12" customHeight="1" x14ac:dyDescent="0.2">
      <c r="A20" s="14" t="s">
        <v>420</v>
      </c>
      <c r="B20" s="15" t="s">
        <v>418</v>
      </c>
      <c r="C20" s="15" t="s">
        <v>418</v>
      </c>
      <c r="D20" s="15" t="s">
        <v>418</v>
      </c>
      <c r="E20" s="15" t="s">
        <v>418</v>
      </c>
      <c r="F20" s="15">
        <v>198119951.91999999</v>
      </c>
      <c r="G20" s="15">
        <v>6727854</v>
      </c>
      <c r="H20" s="15" t="s">
        <v>418</v>
      </c>
      <c r="I20" s="15">
        <v>12559457229.9335</v>
      </c>
    </row>
    <row r="21" spans="1:9" ht="12" customHeight="1" x14ac:dyDescent="0.2">
      <c r="A21" s="3" t="str">
        <f>"FY "&amp;RIGHT(A6,4)+1</f>
        <v>FY 2026</v>
      </c>
    </row>
    <row r="22" spans="1:9" ht="12" customHeight="1" x14ac:dyDescent="0.2">
      <c r="A22" s="2" t="str">
        <f>"Oct "&amp;RIGHT(A6,4)</f>
        <v>Oct 2025</v>
      </c>
      <c r="B22" s="11">
        <v>1882698.71</v>
      </c>
      <c r="C22" s="11" t="s">
        <v>418</v>
      </c>
      <c r="D22" s="11" t="s">
        <v>418</v>
      </c>
      <c r="E22" s="11" t="s">
        <v>418</v>
      </c>
      <c r="F22" s="11">
        <v>126950033.28</v>
      </c>
      <c r="G22" s="11" t="s">
        <v>418</v>
      </c>
      <c r="H22" s="11" t="s">
        <v>418</v>
      </c>
      <c r="I22" s="11">
        <v>12623494778.1775</v>
      </c>
    </row>
    <row r="23" spans="1:9" ht="12" customHeight="1" x14ac:dyDescent="0.2">
      <c r="A23" s="2" t="str">
        <f>"Nov "&amp;RIGHT(A6,4)</f>
        <v>Nov 2025</v>
      </c>
      <c r="B23" s="11" t="s">
        <v>418</v>
      </c>
      <c r="C23" s="11" t="s">
        <v>418</v>
      </c>
      <c r="D23" s="11" t="s">
        <v>418</v>
      </c>
      <c r="E23" s="11" t="s">
        <v>418</v>
      </c>
      <c r="F23" s="11" t="s">
        <v>418</v>
      </c>
      <c r="G23" s="11" t="s">
        <v>418</v>
      </c>
      <c r="H23" s="11" t="s">
        <v>418</v>
      </c>
      <c r="I23" s="11" t="s">
        <v>418</v>
      </c>
    </row>
    <row r="24" spans="1:9" ht="12" customHeight="1" x14ac:dyDescent="0.2">
      <c r="A24" s="2" t="str">
        <f>"Dec "&amp;RIGHT(A6,4)</f>
        <v>Dec 2025</v>
      </c>
      <c r="B24" s="11" t="s">
        <v>418</v>
      </c>
      <c r="C24" s="11" t="s">
        <v>418</v>
      </c>
      <c r="D24" s="11" t="s">
        <v>418</v>
      </c>
      <c r="E24" s="11" t="s">
        <v>418</v>
      </c>
      <c r="F24" s="11" t="s">
        <v>418</v>
      </c>
      <c r="G24" s="11" t="s">
        <v>418</v>
      </c>
      <c r="H24" s="11" t="s">
        <v>418</v>
      </c>
      <c r="I24" s="11" t="s">
        <v>418</v>
      </c>
    </row>
    <row r="25" spans="1:9" ht="12" customHeight="1" x14ac:dyDescent="0.2">
      <c r="A25" s="2" t="str">
        <f>"Jan "&amp;RIGHT(A6,4)+1</f>
        <v>Jan 2026</v>
      </c>
      <c r="B25" s="11" t="s">
        <v>418</v>
      </c>
      <c r="C25" s="11" t="s">
        <v>418</v>
      </c>
      <c r="D25" s="11" t="s">
        <v>418</v>
      </c>
      <c r="E25" s="11" t="s">
        <v>418</v>
      </c>
      <c r="F25" s="11" t="s">
        <v>418</v>
      </c>
      <c r="G25" s="11" t="s">
        <v>418</v>
      </c>
      <c r="H25" s="11" t="s">
        <v>418</v>
      </c>
      <c r="I25" s="11" t="s">
        <v>418</v>
      </c>
    </row>
    <row r="26" spans="1:9" ht="12" customHeight="1" x14ac:dyDescent="0.2">
      <c r="A26" s="2" t="str">
        <f>"Feb "&amp;RIGHT(A6,4)+1</f>
        <v>Feb 2026</v>
      </c>
      <c r="B26" s="11" t="s">
        <v>418</v>
      </c>
      <c r="C26" s="11" t="s">
        <v>418</v>
      </c>
      <c r="D26" s="11" t="s">
        <v>418</v>
      </c>
      <c r="E26" s="11" t="s">
        <v>418</v>
      </c>
      <c r="F26" s="11" t="s">
        <v>418</v>
      </c>
      <c r="G26" s="11" t="s">
        <v>418</v>
      </c>
      <c r="H26" s="11" t="s">
        <v>418</v>
      </c>
      <c r="I26" s="11" t="s">
        <v>418</v>
      </c>
    </row>
    <row r="27" spans="1:9" ht="12" customHeight="1" x14ac:dyDescent="0.2">
      <c r="A27" s="2" t="str">
        <f>"Mar "&amp;RIGHT(A6,4)+1</f>
        <v>Mar 2026</v>
      </c>
      <c r="B27" s="11" t="s">
        <v>418</v>
      </c>
      <c r="C27" s="11" t="s">
        <v>418</v>
      </c>
      <c r="D27" s="11" t="s">
        <v>418</v>
      </c>
      <c r="E27" s="11" t="s">
        <v>418</v>
      </c>
      <c r="F27" s="11" t="s">
        <v>418</v>
      </c>
      <c r="G27" s="11" t="s">
        <v>418</v>
      </c>
      <c r="H27" s="11" t="s">
        <v>418</v>
      </c>
      <c r="I27" s="11" t="s">
        <v>418</v>
      </c>
    </row>
    <row r="28" spans="1:9" ht="12" customHeight="1" x14ac:dyDescent="0.2">
      <c r="A28" s="2" t="str">
        <f>"Apr "&amp;RIGHT(A6,4)+1</f>
        <v>Apr 2026</v>
      </c>
      <c r="B28" s="11" t="s">
        <v>418</v>
      </c>
      <c r="C28" s="11" t="s">
        <v>418</v>
      </c>
      <c r="D28" s="11" t="s">
        <v>418</v>
      </c>
      <c r="E28" s="11" t="s">
        <v>418</v>
      </c>
      <c r="F28" s="11" t="s">
        <v>418</v>
      </c>
      <c r="G28" s="11" t="s">
        <v>418</v>
      </c>
      <c r="H28" s="11" t="s">
        <v>418</v>
      </c>
      <c r="I28" s="11" t="s">
        <v>418</v>
      </c>
    </row>
    <row r="29" spans="1:9" ht="12" customHeight="1" x14ac:dyDescent="0.2">
      <c r="A29" s="2" t="str">
        <f>"May "&amp;RIGHT(A6,4)+1</f>
        <v>May 2026</v>
      </c>
      <c r="B29" s="11" t="s">
        <v>418</v>
      </c>
      <c r="C29" s="11" t="s">
        <v>418</v>
      </c>
      <c r="D29" s="11" t="s">
        <v>418</v>
      </c>
      <c r="E29" s="11" t="s">
        <v>418</v>
      </c>
      <c r="F29" s="11" t="s">
        <v>418</v>
      </c>
      <c r="G29" s="11" t="s">
        <v>418</v>
      </c>
      <c r="H29" s="11" t="s">
        <v>418</v>
      </c>
      <c r="I29" s="11" t="s">
        <v>418</v>
      </c>
    </row>
    <row r="30" spans="1:9" ht="12" customHeight="1" x14ac:dyDescent="0.2">
      <c r="A30" s="2" t="str">
        <f>"Jun "&amp;RIGHT(A6,4)+1</f>
        <v>Jun 2026</v>
      </c>
      <c r="B30" s="11" t="s">
        <v>418</v>
      </c>
      <c r="C30" s="11" t="s">
        <v>418</v>
      </c>
      <c r="D30" s="11" t="s">
        <v>418</v>
      </c>
      <c r="E30" s="11" t="s">
        <v>418</v>
      </c>
      <c r="F30" s="11" t="s">
        <v>418</v>
      </c>
      <c r="G30" s="11" t="s">
        <v>418</v>
      </c>
      <c r="H30" s="11" t="s">
        <v>418</v>
      </c>
      <c r="I30" s="11" t="s">
        <v>418</v>
      </c>
    </row>
    <row r="31" spans="1:9" ht="12" customHeight="1" x14ac:dyDescent="0.2">
      <c r="A31" s="2" t="str">
        <f>"Jul "&amp;RIGHT(A6,4)+1</f>
        <v>Jul 2026</v>
      </c>
      <c r="B31" s="11" t="s">
        <v>418</v>
      </c>
      <c r="C31" s="11" t="s">
        <v>418</v>
      </c>
      <c r="D31" s="11" t="s">
        <v>418</v>
      </c>
      <c r="E31" s="11" t="s">
        <v>418</v>
      </c>
      <c r="F31" s="11" t="s">
        <v>418</v>
      </c>
      <c r="G31" s="11" t="s">
        <v>418</v>
      </c>
      <c r="H31" s="11" t="s">
        <v>418</v>
      </c>
      <c r="I31" s="11" t="s">
        <v>418</v>
      </c>
    </row>
    <row r="32" spans="1:9" ht="12" customHeight="1" x14ac:dyDescent="0.2">
      <c r="A32" s="2" t="str">
        <f>"Aug "&amp;RIGHT(A6,4)+1</f>
        <v>Aug 2026</v>
      </c>
      <c r="B32" s="11" t="s">
        <v>418</v>
      </c>
      <c r="C32" s="11" t="s">
        <v>418</v>
      </c>
      <c r="D32" s="11" t="s">
        <v>418</v>
      </c>
      <c r="E32" s="11" t="s">
        <v>418</v>
      </c>
      <c r="F32" s="11" t="s">
        <v>418</v>
      </c>
      <c r="G32" s="11" t="s">
        <v>418</v>
      </c>
      <c r="H32" s="11" t="s">
        <v>418</v>
      </c>
      <c r="I32" s="11" t="s">
        <v>418</v>
      </c>
    </row>
    <row r="33" spans="1:9" ht="12" customHeight="1" x14ac:dyDescent="0.2">
      <c r="A33" s="2" t="str">
        <f>"Sep "&amp;RIGHT(A6,4)+1</f>
        <v>Sep 2026</v>
      </c>
      <c r="B33" s="11" t="s">
        <v>418</v>
      </c>
      <c r="C33" s="11" t="s">
        <v>418</v>
      </c>
      <c r="D33" s="11" t="s">
        <v>418</v>
      </c>
      <c r="E33" s="11" t="s">
        <v>418</v>
      </c>
      <c r="F33" s="11" t="s">
        <v>418</v>
      </c>
      <c r="G33" s="11" t="s">
        <v>418</v>
      </c>
      <c r="H33" s="11" t="s">
        <v>418</v>
      </c>
      <c r="I33" s="11" t="s">
        <v>418</v>
      </c>
    </row>
    <row r="34" spans="1:9" ht="12" customHeight="1" x14ac:dyDescent="0.2">
      <c r="A34" s="12" t="s">
        <v>55</v>
      </c>
      <c r="B34" s="13">
        <v>1882698.71</v>
      </c>
      <c r="C34" s="13" t="s">
        <v>418</v>
      </c>
      <c r="D34" s="13" t="s">
        <v>418</v>
      </c>
      <c r="E34" s="13" t="s">
        <v>418</v>
      </c>
      <c r="F34" s="13">
        <v>126950033.28</v>
      </c>
      <c r="G34" s="13" t="s">
        <v>418</v>
      </c>
      <c r="H34" s="13" t="s">
        <v>418</v>
      </c>
      <c r="I34" s="13">
        <v>12623494778.1775</v>
      </c>
    </row>
    <row r="35" spans="1:9" ht="12" customHeight="1" x14ac:dyDescent="0.2">
      <c r="A35" s="14" t="str">
        <f>"Total "&amp;MID(A20,7,LEN(A20)-13)&amp;" Months"</f>
        <v>Total 1 Months</v>
      </c>
      <c r="B35" s="15">
        <v>1882698.71</v>
      </c>
      <c r="C35" s="15" t="s">
        <v>418</v>
      </c>
      <c r="D35" s="15" t="s">
        <v>418</v>
      </c>
      <c r="E35" s="15" t="s">
        <v>418</v>
      </c>
      <c r="F35" s="15">
        <v>126950033.28</v>
      </c>
      <c r="G35" s="15" t="s">
        <v>418</v>
      </c>
      <c r="H35" s="15" t="s">
        <v>418</v>
      </c>
      <c r="I35" s="15">
        <v>12623494778.1775</v>
      </c>
    </row>
    <row r="36" spans="1:9" ht="12" customHeight="1" x14ac:dyDescent="0.2">
      <c r="A36" s="88"/>
      <c r="B36" s="88"/>
      <c r="C36" s="88"/>
      <c r="D36" s="88"/>
      <c r="E36" s="88"/>
      <c r="F36" s="88"/>
      <c r="G36" s="88"/>
      <c r="H36" s="88"/>
      <c r="I36" s="88"/>
    </row>
    <row r="37" spans="1:9" ht="78.599999999999994" customHeight="1" x14ac:dyDescent="0.2">
      <c r="A37" s="90" t="s">
        <v>383</v>
      </c>
      <c r="B37" s="90"/>
      <c r="C37" s="90"/>
      <c r="D37" s="90"/>
      <c r="E37" s="90"/>
      <c r="F37" s="90"/>
      <c r="G37" s="90"/>
      <c r="H37" s="90"/>
      <c r="I37" s="90"/>
    </row>
  </sheetData>
  <mergeCells count="14">
    <mergeCell ref="B5:I5"/>
    <mergeCell ref="A36:I36"/>
    <mergeCell ref="A37:I37"/>
    <mergeCell ref="A1:H1"/>
    <mergeCell ref="A3:A4"/>
    <mergeCell ref="B3:B4"/>
    <mergeCell ref="C3:C4"/>
    <mergeCell ref="D3:D4"/>
    <mergeCell ref="H3:H4"/>
    <mergeCell ref="E3:E4"/>
    <mergeCell ref="F3:F4"/>
    <mergeCell ref="G3:G4"/>
    <mergeCell ref="I3:I4"/>
    <mergeCell ref="A2:G2"/>
  </mergeCells>
  <phoneticPr fontId="0" type="noConversion"/>
  <pageMargins left="0.75" right="0.5" top="0.75" bottom="0.5" header="0.5" footer="0.25"/>
  <pageSetup scale="3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7"/>
  <sheetViews>
    <sheetView showGridLines="0" zoomScaleNormal="100" workbookViewId="0">
      <selection sqref="A1:P1"/>
    </sheetView>
  </sheetViews>
  <sheetFormatPr defaultRowHeight="12.75" x14ac:dyDescent="0.2"/>
  <cols>
    <col min="1" max="1" width="10.7109375" style="1" customWidth="1"/>
    <col min="2" max="3" width="8.85546875" bestFit="1" customWidth="1"/>
    <col min="4" max="4" width="13.140625" customWidth="1"/>
    <col min="7" max="7" width="10.7109375" customWidth="1"/>
    <col min="10" max="10" width="10.7109375" customWidth="1"/>
    <col min="13" max="13" width="10.7109375" customWidth="1"/>
    <col min="14" max="15" width="8.85546875" bestFit="1" customWidth="1"/>
    <col min="16" max="16" width="8.7109375" customWidth="1"/>
    <col min="17" max="18" width="8.85546875" bestFit="1" customWidth="1"/>
    <col min="19" max="19" width="17.7109375" customWidth="1"/>
    <col min="245" max="245" width="10.42578125" customWidth="1"/>
    <col min="246" max="246" width="0.5703125" customWidth="1"/>
    <col min="247" max="248" width="8.85546875" bestFit="1" customWidth="1"/>
    <col min="250" max="250" width="4.7109375" customWidth="1"/>
    <col min="251" max="251" width="0.5703125" customWidth="1"/>
    <col min="255" max="255" width="4.7109375" customWidth="1"/>
    <col min="256" max="256" width="0.5703125" customWidth="1"/>
    <col min="260" max="260" width="4.7109375" customWidth="1"/>
    <col min="261" max="261" width="0.5703125" customWidth="1"/>
    <col min="265" max="265" width="4.7109375" customWidth="1"/>
    <col min="266" max="266" width="0.5703125" customWidth="1"/>
    <col min="267" max="268" width="8.85546875" bestFit="1" customWidth="1"/>
    <col min="269" max="269" width="8.7109375" customWidth="1"/>
    <col min="270" max="270" width="4.7109375" customWidth="1"/>
    <col min="271" max="271" width="0.5703125" customWidth="1"/>
    <col min="272" max="273" width="8.85546875" bestFit="1" customWidth="1"/>
    <col min="274" max="274" width="8.7109375" customWidth="1"/>
    <col min="275" max="275" width="4.7109375" customWidth="1"/>
    <col min="501" max="501" width="10.42578125" customWidth="1"/>
    <col min="502" max="502" width="0.5703125" customWidth="1"/>
    <col min="503" max="504" width="8.85546875" bestFit="1" customWidth="1"/>
    <col min="506" max="506" width="4.7109375" customWidth="1"/>
    <col min="507" max="507" width="0.5703125" customWidth="1"/>
    <col min="511" max="511" width="4.7109375" customWidth="1"/>
    <col min="512" max="512" width="0.5703125" customWidth="1"/>
    <col min="516" max="516" width="4.7109375" customWidth="1"/>
    <col min="517" max="517" width="0.5703125" customWidth="1"/>
    <col min="521" max="521" width="4.7109375" customWidth="1"/>
    <col min="522" max="522" width="0.5703125" customWidth="1"/>
    <col min="523" max="524" width="8.85546875" bestFit="1" customWidth="1"/>
    <col min="525" max="525" width="8.7109375" customWidth="1"/>
    <col min="526" max="526" width="4.7109375" customWidth="1"/>
    <col min="527" max="527" width="0.5703125" customWidth="1"/>
    <col min="528" max="529" width="8.85546875" bestFit="1" customWidth="1"/>
    <col min="530" max="530" width="8.7109375" customWidth="1"/>
    <col min="531" max="531" width="4.7109375" customWidth="1"/>
    <col min="757" max="757" width="10.42578125" customWidth="1"/>
    <col min="758" max="758" width="0.5703125" customWidth="1"/>
    <col min="759" max="760" width="8.85546875" bestFit="1" customWidth="1"/>
    <col min="762" max="762" width="4.7109375" customWidth="1"/>
    <col min="763" max="763" width="0.5703125" customWidth="1"/>
    <col min="767" max="767" width="4.7109375" customWidth="1"/>
    <col min="768" max="768" width="0.5703125" customWidth="1"/>
    <col min="772" max="772" width="4.7109375" customWidth="1"/>
    <col min="773" max="773" width="0.5703125" customWidth="1"/>
    <col min="777" max="777" width="4.7109375" customWidth="1"/>
    <col min="778" max="778" width="0.5703125" customWidth="1"/>
    <col min="779" max="780" width="8.85546875" bestFit="1" customWidth="1"/>
    <col min="781" max="781" width="8.7109375" customWidth="1"/>
    <col min="782" max="782" width="4.7109375" customWidth="1"/>
    <col min="783" max="783" width="0.5703125" customWidth="1"/>
    <col min="784" max="785" width="8.85546875" bestFit="1" customWidth="1"/>
    <col min="786" max="786" width="8.7109375" customWidth="1"/>
    <col min="787" max="787" width="4.7109375" customWidth="1"/>
    <col min="1013" max="1013" width="10.42578125" customWidth="1"/>
    <col min="1014" max="1014" width="0.5703125" customWidth="1"/>
    <col min="1015" max="1016" width="8.85546875" bestFit="1" customWidth="1"/>
    <col min="1018" max="1018" width="4.7109375" customWidth="1"/>
    <col min="1019" max="1019" width="0.5703125" customWidth="1"/>
    <col min="1023" max="1023" width="4.7109375" customWidth="1"/>
    <col min="1024" max="1024" width="0.5703125" customWidth="1"/>
    <col min="1028" max="1028" width="4.7109375" customWidth="1"/>
    <col min="1029" max="1029" width="0.5703125" customWidth="1"/>
    <col min="1033" max="1033" width="4.7109375" customWidth="1"/>
    <col min="1034" max="1034" width="0.5703125" customWidth="1"/>
    <col min="1035" max="1036" width="8.85546875" bestFit="1" customWidth="1"/>
    <col min="1037" max="1037" width="8.7109375" customWidth="1"/>
    <col min="1038" max="1038" width="4.7109375" customWidth="1"/>
    <col min="1039" max="1039" width="0.5703125" customWidth="1"/>
    <col min="1040" max="1041" width="8.85546875" bestFit="1" customWidth="1"/>
    <col min="1042" max="1042" width="8.7109375" customWidth="1"/>
    <col min="1043" max="1043" width="4.7109375" customWidth="1"/>
    <col min="1269" max="1269" width="10.42578125" customWidth="1"/>
    <col min="1270" max="1270" width="0.5703125" customWidth="1"/>
    <col min="1271" max="1272" width="8.85546875" bestFit="1" customWidth="1"/>
    <col min="1274" max="1274" width="4.7109375" customWidth="1"/>
    <col min="1275" max="1275" width="0.5703125" customWidth="1"/>
    <col min="1279" max="1279" width="4.7109375" customWidth="1"/>
    <col min="1280" max="1280" width="0.5703125" customWidth="1"/>
    <col min="1284" max="1284" width="4.7109375" customWidth="1"/>
    <col min="1285" max="1285" width="0.5703125" customWidth="1"/>
    <col min="1289" max="1289" width="4.7109375" customWidth="1"/>
    <col min="1290" max="1290" width="0.5703125" customWidth="1"/>
    <col min="1291" max="1292" width="8.85546875" bestFit="1" customWidth="1"/>
    <col min="1293" max="1293" width="8.7109375" customWidth="1"/>
    <col min="1294" max="1294" width="4.7109375" customWidth="1"/>
    <col min="1295" max="1295" width="0.5703125" customWidth="1"/>
    <col min="1296" max="1297" width="8.85546875" bestFit="1" customWidth="1"/>
    <col min="1298" max="1298" width="8.7109375" customWidth="1"/>
    <col min="1299" max="1299" width="4.7109375" customWidth="1"/>
    <col min="1525" max="1525" width="10.42578125" customWidth="1"/>
    <col min="1526" max="1526" width="0.5703125" customWidth="1"/>
    <col min="1527" max="1528" width="8.85546875" bestFit="1" customWidth="1"/>
    <col min="1530" max="1530" width="4.7109375" customWidth="1"/>
    <col min="1531" max="1531" width="0.5703125" customWidth="1"/>
    <col min="1535" max="1535" width="4.7109375" customWidth="1"/>
    <col min="1536" max="1536" width="0.5703125" customWidth="1"/>
    <col min="1540" max="1540" width="4.7109375" customWidth="1"/>
    <col min="1541" max="1541" width="0.5703125" customWidth="1"/>
    <col min="1545" max="1545" width="4.7109375" customWidth="1"/>
    <col min="1546" max="1546" width="0.5703125" customWidth="1"/>
    <col min="1547" max="1548" width="8.85546875" bestFit="1" customWidth="1"/>
    <col min="1549" max="1549" width="8.7109375" customWidth="1"/>
    <col min="1550" max="1550" width="4.7109375" customWidth="1"/>
    <col min="1551" max="1551" width="0.5703125" customWidth="1"/>
    <col min="1552" max="1553" width="8.85546875" bestFit="1" customWidth="1"/>
    <col min="1554" max="1554" width="8.7109375" customWidth="1"/>
    <col min="1555" max="1555" width="4.7109375" customWidth="1"/>
    <col min="1781" max="1781" width="10.42578125" customWidth="1"/>
    <col min="1782" max="1782" width="0.5703125" customWidth="1"/>
    <col min="1783" max="1784" width="8.85546875" bestFit="1" customWidth="1"/>
    <col min="1786" max="1786" width="4.7109375" customWidth="1"/>
    <col min="1787" max="1787" width="0.5703125" customWidth="1"/>
    <col min="1791" max="1791" width="4.7109375" customWidth="1"/>
    <col min="1792" max="1792" width="0.5703125" customWidth="1"/>
    <col min="1796" max="1796" width="4.7109375" customWidth="1"/>
    <col min="1797" max="1797" width="0.5703125" customWidth="1"/>
    <col min="1801" max="1801" width="4.7109375" customWidth="1"/>
    <col min="1802" max="1802" width="0.5703125" customWidth="1"/>
    <col min="1803" max="1804" width="8.85546875" bestFit="1" customWidth="1"/>
    <col min="1805" max="1805" width="8.7109375" customWidth="1"/>
    <col min="1806" max="1806" width="4.7109375" customWidth="1"/>
    <col min="1807" max="1807" width="0.5703125" customWidth="1"/>
    <col min="1808" max="1809" width="8.85546875" bestFit="1" customWidth="1"/>
    <col min="1810" max="1810" width="8.7109375" customWidth="1"/>
    <col min="1811" max="1811" width="4.7109375" customWidth="1"/>
    <col min="2037" max="2037" width="10.42578125" customWidth="1"/>
    <col min="2038" max="2038" width="0.5703125" customWidth="1"/>
    <col min="2039" max="2040" width="8.85546875" bestFit="1" customWidth="1"/>
    <col min="2042" max="2042" width="4.7109375" customWidth="1"/>
    <col min="2043" max="2043" width="0.5703125" customWidth="1"/>
    <col min="2047" max="2047" width="4.7109375" customWidth="1"/>
    <col min="2048" max="2048" width="0.5703125" customWidth="1"/>
    <col min="2052" max="2052" width="4.7109375" customWidth="1"/>
    <col min="2053" max="2053" width="0.5703125" customWidth="1"/>
    <col min="2057" max="2057" width="4.7109375" customWidth="1"/>
    <col min="2058" max="2058" width="0.5703125" customWidth="1"/>
    <col min="2059" max="2060" width="8.85546875" bestFit="1" customWidth="1"/>
    <col min="2061" max="2061" width="8.7109375" customWidth="1"/>
    <col min="2062" max="2062" width="4.7109375" customWidth="1"/>
    <col min="2063" max="2063" width="0.5703125" customWidth="1"/>
    <col min="2064" max="2065" width="8.85546875" bestFit="1" customWidth="1"/>
    <col min="2066" max="2066" width="8.7109375" customWidth="1"/>
    <col min="2067" max="2067" width="4.7109375" customWidth="1"/>
    <col min="2293" max="2293" width="10.42578125" customWidth="1"/>
    <col min="2294" max="2294" width="0.5703125" customWidth="1"/>
    <col min="2295" max="2296" width="8.85546875" bestFit="1" customWidth="1"/>
    <col min="2298" max="2298" width="4.7109375" customWidth="1"/>
    <col min="2299" max="2299" width="0.5703125" customWidth="1"/>
    <col min="2303" max="2303" width="4.7109375" customWidth="1"/>
    <col min="2304" max="2304" width="0.5703125" customWidth="1"/>
    <col min="2308" max="2308" width="4.7109375" customWidth="1"/>
    <col min="2309" max="2309" width="0.5703125" customWidth="1"/>
    <col min="2313" max="2313" width="4.7109375" customWidth="1"/>
    <col min="2314" max="2314" width="0.5703125" customWidth="1"/>
    <col min="2315" max="2316" width="8.85546875" bestFit="1" customWidth="1"/>
    <col min="2317" max="2317" width="8.7109375" customWidth="1"/>
    <col min="2318" max="2318" width="4.7109375" customWidth="1"/>
    <col min="2319" max="2319" width="0.5703125" customWidth="1"/>
    <col min="2320" max="2321" width="8.85546875" bestFit="1" customWidth="1"/>
    <col min="2322" max="2322" width="8.7109375" customWidth="1"/>
    <col min="2323" max="2323" width="4.7109375" customWidth="1"/>
    <col min="2549" max="2549" width="10.42578125" customWidth="1"/>
    <col min="2550" max="2550" width="0.5703125" customWidth="1"/>
    <col min="2551" max="2552" width="8.85546875" bestFit="1" customWidth="1"/>
    <col min="2554" max="2554" width="4.7109375" customWidth="1"/>
    <col min="2555" max="2555" width="0.5703125" customWidth="1"/>
    <col min="2559" max="2559" width="4.7109375" customWidth="1"/>
    <col min="2560" max="2560" width="0.5703125" customWidth="1"/>
    <col min="2564" max="2564" width="4.7109375" customWidth="1"/>
    <col min="2565" max="2565" width="0.5703125" customWidth="1"/>
    <col min="2569" max="2569" width="4.7109375" customWidth="1"/>
    <col min="2570" max="2570" width="0.5703125" customWidth="1"/>
    <col min="2571" max="2572" width="8.85546875" bestFit="1" customWidth="1"/>
    <col min="2573" max="2573" width="8.7109375" customWidth="1"/>
    <col min="2574" max="2574" width="4.7109375" customWidth="1"/>
    <col min="2575" max="2575" width="0.5703125" customWidth="1"/>
    <col min="2576" max="2577" width="8.85546875" bestFit="1" customWidth="1"/>
    <col min="2578" max="2578" width="8.7109375" customWidth="1"/>
    <col min="2579" max="2579" width="4.7109375" customWidth="1"/>
    <col min="2805" max="2805" width="10.42578125" customWidth="1"/>
    <col min="2806" max="2806" width="0.5703125" customWidth="1"/>
    <col min="2807" max="2808" width="8.85546875" bestFit="1" customWidth="1"/>
    <col min="2810" max="2810" width="4.7109375" customWidth="1"/>
    <col min="2811" max="2811" width="0.5703125" customWidth="1"/>
    <col min="2815" max="2815" width="4.7109375" customWidth="1"/>
    <col min="2816" max="2816" width="0.5703125" customWidth="1"/>
    <col min="2820" max="2820" width="4.7109375" customWidth="1"/>
    <col min="2821" max="2821" width="0.5703125" customWidth="1"/>
    <col min="2825" max="2825" width="4.7109375" customWidth="1"/>
    <col min="2826" max="2826" width="0.5703125" customWidth="1"/>
    <col min="2827" max="2828" width="8.85546875" bestFit="1" customWidth="1"/>
    <col min="2829" max="2829" width="8.7109375" customWidth="1"/>
    <col min="2830" max="2830" width="4.7109375" customWidth="1"/>
    <col min="2831" max="2831" width="0.5703125" customWidth="1"/>
    <col min="2832" max="2833" width="8.85546875" bestFit="1" customWidth="1"/>
    <col min="2834" max="2834" width="8.7109375" customWidth="1"/>
    <col min="2835" max="2835" width="4.7109375" customWidth="1"/>
    <col min="3061" max="3061" width="10.42578125" customWidth="1"/>
    <col min="3062" max="3062" width="0.5703125" customWidth="1"/>
    <col min="3063" max="3064" width="8.85546875" bestFit="1" customWidth="1"/>
    <col min="3066" max="3066" width="4.7109375" customWidth="1"/>
    <col min="3067" max="3067" width="0.5703125" customWidth="1"/>
    <col min="3071" max="3071" width="4.7109375" customWidth="1"/>
    <col min="3072" max="3072" width="0.5703125" customWidth="1"/>
    <col min="3076" max="3076" width="4.7109375" customWidth="1"/>
    <col min="3077" max="3077" width="0.5703125" customWidth="1"/>
    <col min="3081" max="3081" width="4.7109375" customWidth="1"/>
    <col min="3082" max="3082" width="0.5703125" customWidth="1"/>
    <col min="3083" max="3084" width="8.85546875" bestFit="1" customWidth="1"/>
    <col min="3085" max="3085" width="8.7109375" customWidth="1"/>
    <col min="3086" max="3086" width="4.7109375" customWidth="1"/>
    <col min="3087" max="3087" width="0.5703125" customWidth="1"/>
    <col min="3088" max="3089" width="8.85546875" bestFit="1" customWidth="1"/>
    <col min="3090" max="3090" width="8.7109375" customWidth="1"/>
    <col min="3091" max="3091" width="4.7109375" customWidth="1"/>
    <col min="3317" max="3317" width="10.42578125" customWidth="1"/>
    <col min="3318" max="3318" width="0.5703125" customWidth="1"/>
    <col min="3319" max="3320" width="8.85546875" bestFit="1" customWidth="1"/>
    <col min="3322" max="3322" width="4.7109375" customWidth="1"/>
    <col min="3323" max="3323" width="0.5703125" customWidth="1"/>
    <col min="3327" max="3327" width="4.7109375" customWidth="1"/>
    <col min="3328" max="3328" width="0.5703125" customWidth="1"/>
    <col min="3332" max="3332" width="4.7109375" customWidth="1"/>
    <col min="3333" max="3333" width="0.5703125" customWidth="1"/>
    <col min="3337" max="3337" width="4.7109375" customWidth="1"/>
    <col min="3338" max="3338" width="0.5703125" customWidth="1"/>
    <col min="3339" max="3340" width="8.85546875" bestFit="1" customWidth="1"/>
    <col min="3341" max="3341" width="8.7109375" customWidth="1"/>
    <col min="3342" max="3342" width="4.7109375" customWidth="1"/>
    <col min="3343" max="3343" width="0.5703125" customWidth="1"/>
    <col min="3344" max="3345" width="8.85546875" bestFit="1" customWidth="1"/>
    <col min="3346" max="3346" width="8.7109375" customWidth="1"/>
    <col min="3347" max="3347" width="4.7109375" customWidth="1"/>
    <col min="3573" max="3573" width="10.42578125" customWidth="1"/>
    <col min="3574" max="3574" width="0.5703125" customWidth="1"/>
    <col min="3575" max="3576" width="8.85546875" bestFit="1" customWidth="1"/>
    <col min="3578" max="3578" width="4.7109375" customWidth="1"/>
    <col min="3579" max="3579" width="0.5703125" customWidth="1"/>
    <col min="3583" max="3583" width="4.7109375" customWidth="1"/>
    <col min="3584" max="3584" width="0.5703125" customWidth="1"/>
    <col min="3588" max="3588" width="4.7109375" customWidth="1"/>
    <col min="3589" max="3589" width="0.5703125" customWidth="1"/>
    <col min="3593" max="3593" width="4.7109375" customWidth="1"/>
    <col min="3594" max="3594" width="0.5703125" customWidth="1"/>
    <col min="3595" max="3596" width="8.85546875" bestFit="1" customWidth="1"/>
    <col min="3597" max="3597" width="8.7109375" customWidth="1"/>
    <col min="3598" max="3598" width="4.7109375" customWidth="1"/>
    <col min="3599" max="3599" width="0.5703125" customWidth="1"/>
    <col min="3600" max="3601" width="8.85546875" bestFit="1" customWidth="1"/>
    <col min="3602" max="3602" width="8.7109375" customWidth="1"/>
    <col min="3603" max="3603" width="4.7109375" customWidth="1"/>
    <col min="3829" max="3829" width="10.42578125" customWidth="1"/>
    <col min="3830" max="3830" width="0.5703125" customWidth="1"/>
    <col min="3831" max="3832" width="8.85546875" bestFit="1" customWidth="1"/>
    <col min="3834" max="3834" width="4.7109375" customWidth="1"/>
    <col min="3835" max="3835" width="0.5703125" customWidth="1"/>
    <col min="3839" max="3839" width="4.7109375" customWidth="1"/>
    <col min="3840" max="3840" width="0.5703125" customWidth="1"/>
    <col min="3844" max="3844" width="4.7109375" customWidth="1"/>
    <col min="3845" max="3845" width="0.5703125" customWidth="1"/>
    <col min="3849" max="3849" width="4.7109375" customWidth="1"/>
    <col min="3850" max="3850" width="0.5703125" customWidth="1"/>
    <col min="3851" max="3852" width="8.85546875" bestFit="1" customWidth="1"/>
    <col min="3853" max="3853" width="8.7109375" customWidth="1"/>
    <col min="3854" max="3854" width="4.7109375" customWidth="1"/>
    <col min="3855" max="3855" width="0.5703125" customWidth="1"/>
    <col min="3856" max="3857" width="8.85546875" bestFit="1" customWidth="1"/>
    <col min="3858" max="3858" width="8.7109375" customWidth="1"/>
    <col min="3859" max="3859" width="4.7109375" customWidth="1"/>
    <col min="4085" max="4085" width="10.42578125" customWidth="1"/>
    <col min="4086" max="4086" width="0.5703125" customWidth="1"/>
    <col min="4087" max="4088" width="8.85546875" bestFit="1" customWidth="1"/>
    <col min="4090" max="4090" width="4.7109375" customWidth="1"/>
    <col min="4091" max="4091" width="0.5703125" customWidth="1"/>
    <col min="4095" max="4095" width="4.7109375" customWidth="1"/>
    <col min="4096" max="4096" width="0.5703125" customWidth="1"/>
    <col min="4100" max="4100" width="4.7109375" customWidth="1"/>
    <col min="4101" max="4101" width="0.5703125" customWidth="1"/>
    <col min="4105" max="4105" width="4.7109375" customWidth="1"/>
    <col min="4106" max="4106" width="0.5703125" customWidth="1"/>
    <col min="4107" max="4108" width="8.85546875" bestFit="1" customWidth="1"/>
    <col min="4109" max="4109" width="8.7109375" customWidth="1"/>
    <col min="4110" max="4110" width="4.7109375" customWidth="1"/>
    <col min="4111" max="4111" width="0.5703125" customWidth="1"/>
    <col min="4112" max="4113" width="8.85546875" bestFit="1" customWidth="1"/>
    <col min="4114" max="4114" width="8.7109375" customWidth="1"/>
    <col min="4115" max="4115" width="4.7109375" customWidth="1"/>
    <col min="4341" max="4341" width="10.42578125" customWidth="1"/>
    <col min="4342" max="4342" width="0.5703125" customWidth="1"/>
    <col min="4343" max="4344" width="8.85546875" bestFit="1" customWidth="1"/>
    <col min="4346" max="4346" width="4.7109375" customWidth="1"/>
    <col min="4347" max="4347" width="0.5703125" customWidth="1"/>
    <col min="4351" max="4351" width="4.7109375" customWidth="1"/>
    <col min="4352" max="4352" width="0.5703125" customWidth="1"/>
    <col min="4356" max="4356" width="4.7109375" customWidth="1"/>
    <col min="4357" max="4357" width="0.5703125" customWidth="1"/>
    <col min="4361" max="4361" width="4.7109375" customWidth="1"/>
    <col min="4362" max="4362" width="0.5703125" customWidth="1"/>
    <col min="4363" max="4364" width="8.85546875" bestFit="1" customWidth="1"/>
    <col min="4365" max="4365" width="8.7109375" customWidth="1"/>
    <col min="4366" max="4366" width="4.7109375" customWidth="1"/>
    <col min="4367" max="4367" width="0.5703125" customWidth="1"/>
    <col min="4368" max="4369" width="8.85546875" bestFit="1" customWidth="1"/>
    <col min="4370" max="4370" width="8.7109375" customWidth="1"/>
    <col min="4371" max="4371" width="4.7109375" customWidth="1"/>
    <col min="4597" max="4597" width="10.42578125" customWidth="1"/>
    <col min="4598" max="4598" width="0.5703125" customWidth="1"/>
    <col min="4599" max="4600" width="8.85546875" bestFit="1" customWidth="1"/>
    <col min="4602" max="4602" width="4.7109375" customWidth="1"/>
    <col min="4603" max="4603" width="0.5703125" customWidth="1"/>
    <col min="4607" max="4607" width="4.7109375" customWidth="1"/>
    <col min="4608" max="4608" width="0.5703125" customWidth="1"/>
    <col min="4612" max="4612" width="4.7109375" customWidth="1"/>
    <col min="4613" max="4613" width="0.5703125" customWidth="1"/>
    <col min="4617" max="4617" width="4.7109375" customWidth="1"/>
    <col min="4618" max="4618" width="0.5703125" customWidth="1"/>
    <col min="4619" max="4620" width="8.85546875" bestFit="1" customWidth="1"/>
    <col min="4621" max="4621" width="8.7109375" customWidth="1"/>
    <col min="4622" max="4622" width="4.7109375" customWidth="1"/>
    <col min="4623" max="4623" width="0.5703125" customWidth="1"/>
    <col min="4624" max="4625" width="8.85546875" bestFit="1" customWidth="1"/>
    <col min="4626" max="4626" width="8.7109375" customWidth="1"/>
    <col min="4627" max="4627" width="4.7109375" customWidth="1"/>
    <col min="4853" max="4853" width="10.42578125" customWidth="1"/>
    <col min="4854" max="4854" width="0.5703125" customWidth="1"/>
    <col min="4855" max="4856" width="8.85546875" bestFit="1" customWidth="1"/>
    <col min="4858" max="4858" width="4.7109375" customWidth="1"/>
    <col min="4859" max="4859" width="0.5703125" customWidth="1"/>
    <col min="4863" max="4863" width="4.7109375" customWidth="1"/>
    <col min="4864" max="4864" width="0.5703125" customWidth="1"/>
    <col min="4868" max="4868" width="4.7109375" customWidth="1"/>
    <col min="4869" max="4869" width="0.5703125" customWidth="1"/>
    <col min="4873" max="4873" width="4.7109375" customWidth="1"/>
    <col min="4874" max="4874" width="0.5703125" customWidth="1"/>
    <col min="4875" max="4876" width="8.85546875" bestFit="1" customWidth="1"/>
    <col min="4877" max="4877" width="8.7109375" customWidth="1"/>
    <col min="4878" max="4878" width="4.7109375" customWidth="1"/>
    <col min="4879" max="4879" width="0.5703125" customWidth="1"/>
    <col min="4880" max="4881" width="8.85546875" bestFit="1" customWidth="1"/>
    <col min="4882" max="4882" width="8.7109375" customWidth="1"/>
    <col min="4883" max="4883" width="4.7109375" customWidth="1"/>
    <col min="5109" max="5109" width="10.42578125" customWidth="1"/>
    <col min="5110" max="5110" width="0.5703125" customWidth="1"/>
    <col min="5111" max="5112" width="8.85546875" bestFit="1" customWidth="1"/>
    <col min="5114" max="5114" width="4.7109375" customWidth="1"/>
    <col min="5115" max="5115" width="0.5703125" customWidth="1"/>
    <col min="5119" max="5119" width="4.7109375" customWidth="1"/>
    <col min="5120" max="5120" width="0.5703125" customWidth="1"/>
    <col min="5124" max="5124" width="4.7109375" customWidth="1"/>
    <col min="5125" max="5125" width="0.5703125" customWidth="1"/>
    <col min="5129" max="5129" width="4.7109375" customWidth="1"/>
    <col min="5130" max="5130" width="0.5703125" customWidth="1"/>
    <col min="5131" max="5132" width="8.85546875" bestFit="1" customWidth="1"/>
    <col min="5133" max="5133" width="8.7109375" customWidth="1"/>
    <col min="5134" max="5134" width="4.7109375" customWidth="1"/>
    <col min="5135" max="5135" width="0.5703125" customWidth="1"/>
    <col min="5136" max="5137" width="8.85546875" bestFit="1" customWidth="1"/>
    <col min="5138" max="5138" width="8.7109375" customWidth="1"/>
    <col min="5139" max="5139" width="4.7109375" customWidth="1"/>
    <col min="5365" max="5365" width="10.42578125" customWidth="1"/>
    <col min="5366" max="5366" width="0.5703125" customWidth="1"/>
    <col min="5367" max="5368" width="8.85546875" bestFit="1" customWidth="1"/>
    <col min="5370" max="5370" width="4.7109375" customWidth="1"/>
    <col min="5371" max="5371" width="0.5703125" customWidth="1"/>
    <col min="5375" max="5375" width="4.7109375" customWidth="1"/>
    <col min="5376" max="5376" width="0.5703125" customWidth="1"/>
    <col min="5380" max="5380" width="4.7109375" customWidth="1"/>
    <col min="5381" max="5381" width="0.5703125" customWidth="1"/>
    <col min="5385" max="5385" width="4.7109375" customWidth="1"/>
    <col min="5386" max="5386" width="0.5703125" customWidth="1"/>
    <col min="5387" max="5388" width="8.85546875" bestFit="1" customWidth="1"/>
    <col min="5389" max="5389" width="8.7109375" customWidth="1"/>
    <col min="5390" max="5390" width="4.7109375" customWidth="1"/>
    <col min="5391" max="5391" width="0.5703125" customWidth="1"/>
    <col min="5392" max="5393" width="8.85546875" bestFit="1" customWidth="1"/>
    <col min="5394" max="5394" width="8.7109375" customWidth="1"/>
    <col min="5395" max="5395" width="4.7109375" customWidth="1"/>
    <col min="5621" max="5621" width="10.42578125" customWidth="1"/>
    <col min="5622" max="5622" width="0.5703125" customWidth="1"/>
    <col min="5623" max="5624" width="8.85546875" bestFit="1" customWidth="1"/>
    <col min="5626" max="5626" width="4.7109375" customWidth="1"/>
    <col min="5627" max="5627" width="0.5703125" customWidth="1"/>
    <col min="5631" max="5631" width="4.7109375" customWidth="1"/>
    <col min="5632" max="5632" width="0.5703125" customWidth="1"/>
    <col min="5636" max="5636" width="4.7109375" customWidth="1"/>
    <col min="5637" max="5637" width="0.5703125" customWidth="1"/>
    <col min="5641" max="5641" width="4.7109375" customWidth="1"/>
    <col min="5642" max="5642" width="0.5703125" customWidth="1"/>
    <col min="5643" max="5644" width="8.85546875" bestFit="1" customWidth="1"/>
    <col min="5645" max="5645" width="8.7109375" customWidth="1"/>
    <col min="5646" max="5646" width="4.7109375" customWidth="1"/>
    <col min="5647" max="5647" width="0.5703125" customWidth="1"/>
    <col min="5648" max="5649" width="8.85546875" bestFit="1" customWidth="1"/>
    <col min="5650" max="5650" width="8.7109375" customWidth="1"/>
    <col min="5651" max="5651" width="4.7109375" customWidth="1"/>
    <col min="5877" max="5877" width="10.42578125" customWidth="1"/>
    <col min="5878" max="5878" width="0.5703125" customWidth="1"/>
    <col min="5879" max="5880" width="8.85546875" bestFit="1" customWidth="1"/>
    <col min="5882" max="5882" width="4.7109375" customWidth="1"/>
    <col min="5883" max="5883" width="0.5703125" customWidth="1"/>
    <col min="5887" max="5887" width="4.7109375" customWidth="1"/>
    <col min="5888" max="5888" width="0.5703125" customWidth="1"/>
    <col min="5892" max="5892" width="4.7109375" customWidth="1"/>
    <col min="5893" max="5893" width="0.5703125" customWidth="1"/>
    <col min="5897" max="5897" width="4.7109375" customWidth="1"/>
    <col min="5898" max="5898" width="0.5703125" customWidth="1"/>
    <col min="5899" max="5900" width="8.85546875" bestFit="1" customWidth="1"/>
    <col min="5901" max="5901" width="8.7109375" customWidth="1"/>
    <col min="5902" max="5902" width="4.7109375" customWidth="1"/>
    <col min="5903" max="5903" width="0.5703125" customWidth="1"/>
    <col min="5904" max="5905" width="8.85546875" bestFit="1" customWidth="1"/>
    <col min="5906" max="5906" width="8.7109375" customWidth="1"/>
    <col min="5907" max="5907" width="4.7109375" customWidth="1"/>
    <col min="6133" max="6133" width="10.42578125" customWidth="1"/>
    <col min="6134" max="6134" width="0.5703125" customWidth="1"/>
    <col min="6135" max="6136" width="8.85546875" bestFit="1" customWidth="1"/>
    <col min="6138" max="6138" width="4.7109375" customWidth="1"/>
    <col min="6139" max="6139" width="0.5703125" customWidth="1"/>
    <col min="6143" max="6143" width="4.7109375" customWidth="1"/>
    <col min="6144" max="6144" width="0.5703125" customWidth="1"/>
    <col min="6148" max="6148" width="4.7109375" customWidth="1"/>
    <col min="6149" max="6149" width="0.5703125" customWidth="1"/>
    <col min="6153" max="6153" width="4.7109375" customWidth="1"/>
    <col min="6154" max="6154" width="0.5703125" customWidth="1"/>
    <col min="6155" max="6156" width="8.85546875" bestFit="1" customWidth="1"/>
    <col min="6157" max="6157" width="8.7109375" customWidth="1"/>
    <col min="6158" max="6158" width="4.7109375" customWidth="1"/>
    <col min="6159" max="6159" width="0.5703125" customWidth="1"/>
    <col min="6160" max="6161" width="8.85546875" bestFit="1" customWidth="1"/>
    <col min="6162" max="6162" width="8.7109375" customWidth="1"/>
    <col min="6163" max="6163" width="4.7109375" customWidth="1"/>
    <col min="6389" max="6389" width="10.42578125" customWidth="1"/>
    <col min="6390" max="6390" width="0.5703125" customWidth="1"/>
    <col min="6391" max="6392" width="8.85546875" bestFit="1" customWidth="1"/>
    <col min="6394" max="6394" width="4.7109375" customWidth="1"/>
    <col min="6395" max="6395" width="0.5703125" customWidth="1"/>
    <col min="6399" max="6399" width="4.7109375" customWidth="1"/>
    <col min="6400" max="6400" width="0.5703125" customWidth="1"/>
    <col min="6404" max="6404" width="4.7109375" customWidth="1"/>
    <col min="6405" max="6405" width="0.5703125" customWidth="1"/>
    <col min="6409" max="6409" width="4.7109375" customWidth="1"/>
    <col min="6410" max="6410" width="0.5703125" customWidth="1"/>
    <col min="6411" max="6412" width="8.85546875" bestFit="1" customWidth="1"/>
    <col min="6413" max="6413" width="8.7109375" customWidth="1"/>
    <col min="6414" max="6414" width="4.7109375" customWidth="1"/>
    <col min="6415" max="6415" width="0.5703125" customWidth="1"/>
    <col min="6416" max="6417" width="8.85546875" bestFit="1" customWidth="1"/>
    <col min="6418" max="6418" width="8.7109375" customWidth="1"/>
    <col min="6419" max="6419" width="4.7109375" customWidth="1"/>
    <col min="6645" max="6645" width="10.42578125" customWidth="1"/>
    <col min="6646" max="6646" width="0.5703125" customWidth="1"/>
    <col min="6647" max="6648" width="8.85546875" bestFit="1" customWidth="1"/>
    <col min="6650" max="6650" width="4.7109375" customWidth="1"/>
    <col min="6651" max="6651" width="0.5703125" customWidth="1"/>
    <col min="6655" max="6655" width="4.7109375" customWidth="1"/>
    <col min="6656" max="6656" width="0.5703125" customWidth="1"/>
    <col min="6660" max="6660" width="4.7109375" customWidth="1"/>
    <col min="6661" max="6661" width="0.5703125" customWidth="1"/>
    <col min="6665" max="6665" width="4.7109375" customWidth="1"/>
    <col min="6666" max="6666" width="0.5703125" customWidth="1"/>
    <col min="6667" max="6668" width="8.85546875" bestFit="1" customWidth="1"/>
    <col min="6669" max="6669" width="8.7109375" customWidth="1"/>
    <col min="6670" max="6670" width="4.7109375" customWidth="1"/>
    <col min="6671" max="6671" width="0.5703125" customWidth="1"/>
    <col min="6672" max="6673" width="8.85546875" bestFit="1" customWidth="1"/>
    <col min="6674" max="6674" width="8.7109375" customWidth="1"/>
    <col min="6675" max="6675" width="4.7109375" customWidth="1"/>
    <col min="6901" max="6901" width="10.42578125" customWidth="1"/>
    <col min="6902" max="6902" width="0.5703125" customWidth="1"/>
    <col min="6903" max="6904" width="8.85546875" bestFit="1" customWidth="1"/>
    <col min="6906" max="6906" width="4.7109375" customWidth="1"/>
    <col min="6907" max="6907" width="0.5703125" customWidth="1"/>
    <col min="6911" max="6911" width="4.7109375" customWidth="1"/>
    <col min="6912" max="6912" width="0.5703125" customWidth="1"/>
    <col min="6916" max="6916" width="4.7109375" customWidth="1"/>
    <col min="6917" max="6917" width="0.5703125" customWidth="1"/>
    <col min="6921" max="6921" width="4.7109375" customWidth="1"/>
    <col min="6922" max="6922" width="0.5703125" customWidth="1"/>
    <col min="6923" max="6924" width="8.85546875" bestFit="1" customWidth="1"/>
    <col min="6925" max="6925" width="8.7109375" customWidth="1"/>
    <col min="6926" max="6926" width="4.7109375" customWidth="1"/>
    <col min="6927" max="6927" width="0.5703125" customWidth="1"/>
    <col min="6928" max="6929" width="8.85546875" bestFit="1" customWidth="1"/>
    <col min="6930" max="6930" width="8.7109375" customWidth="1"/>
    <col min="6931" max="6931" width="4.7109375" customWidth="1"/>
    <col min="7157" max="7157" width="10.42578125" customWidth="1"/>
    <col min="7158" max="7158" width="0.5703125" customWidth="1"/>
    <col min="7159" max="7160" width="8.85546875" bestFit="1" customWidth="1"/>
    <col min="7162" max="7162" width="4.7109375" customWidth="1"/>
    <col min="7163" max="7163" width="0.5703125" customWidth="1"/>
    <col min="7167" max="7167" width="4.7109375" customWidth="1"/>
    <col min="7168" max="7168" width="0.5703125" customWidth="1"/>
    <col min="7172" max="7172" width="4.7109375" customWidth="1"/>
    <col min="7173" max="7173" width="0.5703125" customWidth="1"/>
    <col min="7177" max="7177" width="4.7109375" customWidth="1"/>
    <col min="7178" max="7178" width="0.5703125" customWidth="1"/>
    <col min="7179" max="7180" width="8.85546875" bestFit="1" customWidth="1"/>
    <col min="7181" max="7181" width="8.7109375" customWidth="1"/>
    <col min="7182" max="7182" width="4.7109375" customWidth="1"/>
    <col min="7183" max="7183" width="0.5703125" customWidth="1"/>
    <col min="7184" max="7185" width="8.85546875" bestFit="1" customWidth="1"/>
    <col min="7186" max="7186" width="8.7109375" customWidth="1"/>
    <col min="7187" max="7187" width="4.7109375" customWidth="1"/>
    <col min="7413" max="7413" width="10.42578125" customWidth="1"/>
    <col min="7414" max="7414" width="0.5703125" customWidth="1"/>
    <col min="7415" max="7416" width="8.85546875" bestFit="1" customWidth="1"/>
    <col min="7418" max="7418" width="4.7109375" customWidth="1"/>
    <col min="7419" max="7419" width="0.5703125" customWidth="1"/>
    <col min="7423" max="7423" width="4.7109375" customWidth="1"/>
    <col min="7424" max="7424" width="0.5703125" customWidth="1"/>
    <col min="7428" max="7428" width="4.7109375" customWidth="1"/>
    <col min="7429" max="7429" width="0.5703125" customWidth="1"/>
    <col min="7433" max="7433" width="4.7109375" customWidth="1"/>
    <col min="7434" max="7434" width="0.5703125" customWidth="1"/>
    <col min="7435" max="7436" width="8.85546875" bestFit="1" customWidth="1"/>
    <col min="7437" max="7437" width="8.7109375" customWidth="1"/>
    <col min="7438" max="7438" width="4.7109375" customWidth="1"/>
    <col min="7439" max="7439" width="0.5703125" customWidth="1"/>
    <col min="7440" max="7441" width="8.85546875" bestFit="1" customWidth="1"/>
    <col min="7442" max="7442" width="8.7109375" customWidth="1"/>
    <col min="7443" max="7443" width="4.7109375" customWidth="1"/>
    <col min="7669" max="7669" width="10.42578125" customWidth="1"/>
    <col min="7670" max="7670" width="0.5703125" customWidth="1"/>
    <col min="7671" max="7672" width="8.85546875" bestFit="1" customWidth="1"/>
    <col min="7674" max="7674" width="4.7109375" customWidth="1"/>
    <col min="7675" max="7675" width="0.5703125" customWidth="1"/>
    <col min="7679" max="7679" width="4.7109375" customWidth="1"/>
    <col min="7680" max="7680" width="0.5703125" customWidth="1"/>
    <col min="7684" max="7684" width="4.7109375" customWidth="1"/>
    <col min="7685" max="7685" width="0.5703125" customWidth="1"/>
    <col min="7689" max="7689" width="4.7109375" customWidth="1"/>
    <col min="7690" max="7690" width="0.5703125" customWidth="1"/>
    <col min="7691" max="7692" width="8.85546875" bestFit="1" customWidth="1"/>
    <col min="7693" max="7693" width="8.7109375" customWidth="1"/>
    <col min="7694" max="7694" width="4.7109375" customWidth="1"/>
    <col min="7695" max="7695" width="0.5703125" customWidth="1"/>
    <col min="7696" max="7697" width="8.85546875" bestFit="1" customWidth="1"/>
    <col min="7698" max="7698" width="8.7109375" customWidth="1"/>
    <col min="7699" max="7699" width="4.7109375" customWidth="1"/>
    <col min="7925" max="7925" width="10.42578125" customWidth="1"/>
    <col min="7926" max="7926" width="0.5703125" customWidth="1"/>
    <col min="7927" max="7928" width="8.85546875" bestFit="1" customWidth="1"/>
    <col min="7930" max="7930" width="4.7109375" customWidth="1"/>
    <col min="7931" max="7931" width="0.5703125" customWidth="1"/>
    <col min="7935" max="7935" width="4.7109375" customWidth="1"/>
    <col min="7936" max="7936" width="0.5703125" customWidth="1"/>
    <col min="7940" max="7940" width="4.7109375" customWidth="1"/>
    <col min="7941" max="7941" width="0.5703125" customWidth="1"/>
    <col min="7945" max="7945" width="4.7109375" customWidth="1"/>
    <col min="7946" max="7946" width="0.5703125" customWidth="1"/>
    <col min="7947" max="7948" width="8.85546875" bestFit="1" customWidth="1"/>
    <col min="7949" max="7949" width="8.7109375" customWidth="1"/>
    <col min="7950" max="7950" width="4.7109375" customWidth="1"/>
    <col min="7951" max="7951" width="0.5703125" customWidth="1"/>
    <col min="7952" max="7953" width="8.85546875" bestFit="1" customWidth="1"/>
    <col min="7954" max="7954" width="8.7109375" customWidth="1"/>
    <col min="7955" max="7955" width="4.7109375" customWidth="1"/>
    <col min="8181" max="8181" width="10.42578125" customWidth="1"/>
    <col min="8182" max="8182" width="0.5703125" customWidth="1"/>
    <col min="8183" max="8184" width="8.85546875" bestFit="1" customWidth="1"/>
    <col min="8186" max="8186" width="4.7109375" customWidth="1"/>
    <col min="8187" max="8187" width="0.5703125" customWidth="1"/>
    <col min="8191" max="8191" width="4.7109375" customWidth="1"/>
    <col min="8192" max="8192" width="0.5703125" customWidth="1"/>
    <col min="8196" max="8196" width="4.7109375" customWidth="1"/>
    <col min="8197" max="8197" width="0.5703125" customWidth="1"/>
    <col min="8201" max="8201" width="4.7109375" customWidth="1"/>
    <col min="8202" max="8202" width="0.5703125" customWidth="1"/>
    <col min="8203" max="8204" width="8.85546875" bestFit="1" customWidth="1"/>
    <col min="8205" max="8205" width="8.7109375" customWidth="1"/>
    <col min="8206" max="8206" width="4.7109375" customWidth="1"/>
    <col min="8207" max="8207" width="0.5703125" customWidth="1"/>
    <col min="8208" max="8209" width="8.85546875" bestFit="1" customWidth="1"/>
    <col min="8210" max="8210" width="8.7109375" customWidth="1"/>
    <col min="8211" max="8211" width="4.7109375" customWidth="1"/>
    <col min="8437" max="8437" width="10.42578125" customWidth="1"/>
    <col min="8438" max="8438" width="0.5703125" customWidth="1"/>
    <col min="8439" max="8440" width="8.85546875" bestFit="1" customWidth="1"/>
    <col min="8442" max="8442" width="4.7109375" customWidth="1"/>
    <col min="8443" max="8443" width="0.5703125" customWidth="1"/>
    <col min="8447" max="8447" width="4.7109375" customWidth="1"/>
    <col min="8448" max="8448" width="0.5703125" customWidth="1"/>
    <col min="8452" max="8452" width="4.7109375" customWidth="1"/>
    <col min="8453" max="8453" width="0.5703125" customWidth="1"/>
    <col min="8457" max="8457" width="4.7109375" customWidth="1"/>
    <col min="8458" max="8458" width="0.5703125" customWidth="1"/>
    <col min="8459" max="8460" width="8.85546875" bestFit="1" customWidth="1"/>
    <col min="8461" max="8461" width="8.7109375" customWidth="1"/>
    <col min="8462" max="8462" width="4.7109375" customWidth="1"/>
    <col min="8463" max="8463" width="0.5703125" customWidth="1"/>
    <col min="8464" max="8465" width="8.85546875" bestFit="1" customWidth="1"/>
    <col min="8466" max="8466" width="8.7109375" customWidth="1"/>
    <col min="8467" max="8467" width="4.7109375" customWidth="1"/>
    <col min="8693" max="8693" width="10.42578125" customWidth="1"/>
    <col min="8694" max="8694" width="0.5703125" customWidth="1"/>
    <col min="8695" max="8696" width="8.85546875" bestFit="1" customWidth="1"/>
    <col min="8698" max="8698" width="4.7109375" customWidth="1"/>
    <col min="8699" max="8699" width="0.5703125" customWidth="1"/>
    <col min="8703" max="8703" width="4.7109375" customWidth="1"/>
    <col min="8704" max="8704" width="0.5703125" customWidth="1"/>
    <col min="8708" max="8708" width="4.7109375" customWidth="1"/>
    <col min="8709" max="8709" width="0.5703125" customWidth="1"/>
    <col min="8713" max="8713" width="4.7109375" customWidth="1"/>
    <col min="8714" max="8714" width="0.5703125" customWidth="1"/>
    <col min="8715" max="8716" width="8.85546875" bestFit="1" customWidth="1"/>
    <col min="8717" max="8717" width="8.7109375" customWidth="1"/>
    <col min="8718" max="8718" width="4.7109375" customWidth="1"/>
    <col min="8719" max="8719" width="0.5703125" customWidth="1"/>
    <col min="8720" max="8721" width="8.85546875" bestFit="1" customWidth="1"/>
    <col min="8722" max="8722" width="8.7109375" customWidth="1"/>
    <col min="8723" max="8723" width="4.7109375" customWidth="1"/>
    <col min="8949" max="8949" width="10.42578125" customWidth="1"/>
    <col min="8950" max="8950" width="0.5703125" customWidth="1"/>
    <col min="8951" max="8952" width="8.85546875" bestFit="1" customWidth="1"/>
    <col min="8954" max="8954" width="4.7109375" customWidth="1"/>
    <col min="8955" max="8955" width="0.5703125" customWidth="1"/>
    <col min="8959" max="8959" width="4.7109375" customWidth="1"/>
    <col min="8960" max="8960" width="0.5703125" customWidth="1"/>
    <col min="8964" max="8964" width="4.7109375" customWidth="1"/>
    <col min="8965" max="8965" width="0.5703125" customWidth="1"/>
    <col min="8969" max="8969" width="4.7109375" customWidth="1"/>
    <col min="8970" max="8970" width="0.5703125" customWidth="1"/>
    <col min="8971" max="8972" width="8.85546875" bestFit="1" customWidth="1"/>
    <col min="8973" max="8973" width="8.7109375" customWidth="1"/>
    <col min="8974" max="8974" width="4.7109375" customWidth="1"/>
    <col min="8975" max="8975" width="0.5703125" customWidth="1"/>
    <col min="8976" max="8977" width="8.85546875" bestFit="1" customWidth="1"/>
    <col min="8978" max="8978" width="8.7109375" customWidth="1"/>
    <col min="8979" max="8979" width="4.7109375" customWidth="1"/>
    <col min="9205" max="9205" width="10.42578125" customWidth="1"/>
    <col min="9206" max="9206" width="0.5703125" customWidth="1"/>
    <col min="9207" max="9208" width="8.85546875" bestFit="1" customWidth="1"/>
    <col min="9210" max="9210" width="4.7109375" customWidth="1"/>
    <col min="9211" max="9211" width="0.5703125" customWidth="1"/>
    <col min="9215" max="9215" width="4.7109375" customWidth="1"/>
    <col min="9216" max="9216" width="0.5703125" customWidth="1"/>
    <col min="9220" max="9220" width="4.7109375" customWidth="1"/>
    <col min="9221" max="9221" width="0.5703125" customWidth="1"/>
    <col min="9225" max="9225" width="4.7109375" customWidth="1"/>
    <col min="9226" max="9226" width="0.5703125" customWidth="1"/>
    <col min="9227" max="9228" width="8.85546875" bestFit="1" customWidth="1"/>
    <col min="9229" max="9229" width="8.7109375" customWidth="1"/>
    <col min="9230" max="9230" width="4.7109375" customWidth="1"/>
    <col min="9231" max="9231" width="0.5703125" customWidth="1"/>
    <col min="9232" max="9233" width="8.85546875" bestFit="1" customWidth="1"/>
    <col min="9234" max="9234" width="8.7109375" customWidth="1"/>
    <col min="9235" max="9235" width="4.7109375" customWidth="1"/>
    <col min="9461" max="9461" width="10.42578125" customWidth="1"/>
    <col min="9462" max="9462" width="0.5703125" customWidth="1"/>
    <col min="9463" max="9464" width="8.85546875" bestFit="1" customWidth="1"/>
    <col min="9466" max="9466" width="4.7109375" customWidth="1"/>
    <col min="9467" max="9467" width="0.5703125" customWidth="1"/>
    <col min="9471" max="9471" width="4.7109375" customWidth="1"/>
    <col min="9472" max="9472" width="0.5703125" customWidth="1"/>
    <col min="9476" max="9476" width="4.7109375" customWidth="1"/>
    <col min="9477" max="9477" width="0.5703125" customWidth="1"/>
    <col min="9481" max="9481" width="4.7109375" customWidth="1"/>
    <col min="9482" max="9482" width="0.5703125" customWidth="1"/>
    <col min="9483" max="9484" width="8.85546875" bestFit="1" customWidth="1"/>
    <col min="9485" max="9485" width="8.7109375" customWidth="1"/>
    <col min="9486" max="9486" width="4.7109375" customWidth="1"/>
    <col min="9487" max="9487" width="0.5703125" customWidth="1"/>
    <col min="9488" max="9489" width="8.85546875" bestFit="1" customWidth="1"/>
    <col min="9490" max="9490" width="8.7109375" customWidth="1"/>
    <col min="9491" max="9491" width="4.7109375" customWidth="1"/>
    <col min="9717" max="9717" width="10.42578125" customWidth="1"/>
    <col min="9718" max="9718" width="0.5703125" customWidth="1"/>
    <col min="9719" max="9720" width="8.85546875" bestFit="1" customWidth="1"/>
    <col min="9722" max="9722" width="4.7109375" customWidth="1"/>
    <col min="9723" max="9723" width="0.5703125" customWidth="1"/>
    <col min="9727" max="9727" width="4.7109375" customWidth="1"/>
    <col min="9728" max="9728" width="0.5703125" customWidth="1"/>
    <col min="9732" max="9732" width="4.7109375" customWidth="1"/>
    <col min="9733" max="9733" width="0.5703125" customWidth="1"/>
    <col min="9737" max="9737" width="4.7109375" customWidth="1"/>
    <col min="9738" max="9738" width="0.5703125" customWidth="1"/>
    <col min="9739" max="9740" width="8.85546875" bestFit="1" customWidth="1"/>
    <col min="9741" max="9741" width="8.7109375" customWidth="1"/>
    <col min="9742" max="9742" width="4.7109375" customWidth="1"/>
    <col min="9743" max="9743" width="0.5703125" customWidth="1"/>
    <col min="9744" max="9745" width="8.85546875" bestFit="1" customWidth="1"/>
    <col min="9746" max="9746" width="8.7109375" customWidth="1"/>
    <col min="9747" max="9747" width="4.7109375" customWidth="1"/>
    <col min="9973" max="9973" width="10.42578125" customWidth="1"/>
    <col min="9974" max="9974" width="0.5703125" customWidth="1"/>
    <col min="9975" max="9976" width="8.85546875" bestFit="1" customWidth="1"/>
    <col min="9978" max="9978" width="4.7109375" customWidth="1"/>
    <col min="9979" max="9979" width="0.5703125" customWidth="1"/>
    <col min="9983" max="9983" width="4.7109375" customWidth="1"/>
    <col min="9984" max="9984" width="0.5703125" customWidth="1"/>
    <col min="9988" max="9988" width="4.7109375" customWidth="1"/>
    <col min="9989" max="9989" width="0.5703125" customWidth="1"/>
    <col min="9993" max="9993" width="4.7109375" customWidth="1"/>
    <col min="9994" max="9994" width="0.5703125" customWidth="1"/>
    <col min="9995" max="9996" width="8.85546875" bestFit="1" customWidth="1"/>
    <col min="9997" max="9997" width="8.7109375" customWidth="1"/>
    <col min="9998" max="9998" width="4.7109375" customWidth="1"/>
    <col min="9999" max="9999" width="0.5703125" customWidth="1"/>
    <col min="10000" max="10001" width="8.85546875" bestFit="1" customWidth="1"/>
    <col min="10002" max="10002" width="8.7109375" customWidth="1"/>
    <col min="10003" max="10003" width="4.7109375" customWidth="1"/>
    <col min="10229" max="10229" width="10.42578125" customWidth="1"/>
    <col min="10230" max="10230" width="0.5703125" customWidth="1"/>
    <col min="10231" max="10232" width="8.85546875" bestFit="1" customWidth="1"/>
    <col min="10234" max="10234" width="4.7109375" customWidth="1"/>
    <col min="10235" max="10235" width="0.5703125" customWidth="1"/>
    <col min="10239" max="10239" width="4.7109375" customWidth="1"/>
    <col min="10240" max="10240" width="0.5703125" customWidth="1"/>
    <col min="10244" max="10244" width="4.7109375" customWidth="1"/>
    <col min="10245" max="10245" width="0.5703125" customWidth="1"/>
    <col min="10249" max="10249" width="4.7109375" customWidth="1"/>
    <col min="10250" max="10250" width="0.5703125" customWidth="1"/>
    <col min="10251" max="10252" width="8.85546875" bestFit="1" customWidth="1"/>
    <col min="10253" max="10253" width="8.7109375" customWidth="1"/>
    <col min="10254" max="10254" width="4.7109375" customWidth="1"/>
    <col min="10255" max="10255" width="0.5703125" customWidth="1"/>
    <col min="10256" max="10257" width="8.85546875" bestFit="1" customWidth="1"/>
    <col min="10258" max="10258" width="8.7109375" customWidth="1"/>
    <col min="10259" max="10259" width="4.7109375" customWidth="1"/>
    <col min="10485" max="10485" width="10.42578125" customWidth="1"/>
    <col min="10486" max="10486" width="0.5703125" customWidth="1"/>
    <col min="10487" max="10488" width="8.85546875" bestFit="1" customWidth="1"/>
    <col min="10490" max="10490" width="4.7109375" customWidth="1"/>
    <col min="10491" max="10491" width="0.5703125" customWidth="1"/>
    <col min="10495" max="10495" width="4.7109375" customWidth="1"/>
    <col min="10496" max="10496" width="0.5703125" customWidth="1"/>
    <col min="10500" max="10500" width="4.7109375" customWidth="1"/>
    <col min="10501" max="10501" width="0.5703125" customWidth="1"/>
    <col min="10505" max="10505" width="4.7109375" customWidth="1"/>
    <col min="10506" max="10506" width="0.5703125" customWidth="1"/>
    <col min="10507" max="10508" width="8.85546875" bestFit="1" customWidth="1"/>
    <col min="10509" max="10509" width="8.7109375" customWidth="1"/>
    <col min="10510" max="10510" width="4.7109375" customWidth="1"/>
    <col min="10511" max="10511" width="0.5703125" customWidth="1"/>
    <col min="10512" max="10513" width="8.85546875" bestFit="1" customWidth="1"/>
    <col min="10514" max="10514" width="8.7109375" customWidth="1"/>
    <col min="10515" max="10515" width="4.7109375" customWidth="1"/>
    <col min="10741" max="10741" width="10.42578125" customWidth="1"/>
    <col min="10742" max="10742" width="0.5703125" customWidth="1"/>
    <col min="10743" max="10744" width="8.85546875" bestFit="1" customWidth="1"/>
    <col min="10746" max="10746" width="4.7109375" customWidth="1"/>
    <col min="10747" max="10747" width="0.5703125" customWidth="1"/>
    <col min="10751" max="10751" width="4.7109375" customWidth="1"/>
    <col min="10752" max="10752" width="0.5703125" customWidth="1"/>
    <col min="10756" max="10756" width="4.7109375" customWidth="1"/>
    <col min="10757" max="10757" width="0.5703125" customWidth="1"/>
    <col min="10761" max="10761" width="4.7109375" customWidth="1"/>
    <col min="10762" max="10762" width="0.5703125" customWidth="1"/>
    <col min="10763" max="10764" width="8.85546875" bestFit="1" customWidth="1"/>
    <col min="10765" max="10765" width="8.7109375" customWidth="1"/>
    <col min="10766" max="10766" width="4.7109375" customWidth="1"/>
    <col min="10767" max="10767" width="0.5703125" customWidth="1"/>
    <col min="10768" max="10769" width="8.85546875" bestFit="1" customWidth="1"/>
    <col min="10770" max="10770" width="8.7109375" customWidth="1"/>
    <col min="10771" max="10771" width="4.7109375" customWidth="1"/>
    <col min="10997" max="10997" width="10.42578125" customWidth="1"/>
    <col min="10998" max="10998" width="0.5703125" customWidth="1"/>
    <col min="10999" max="11000" width="8.85546875" bestFit="1" customWidth="1"/>
    <col min="11002" max="11002" width="4.7109375" customWidth="1"/>
    <col min="11003" max="11003" width="0.5703125" customWidth="1"/>
    <col min="11007" max="11007" width="4.7109375" customWidth="1"/>
    <col min="11008" max="11008" width="0.5703125" customWidth="1"/>
    <col min="11012" max="11012" width="4.7109375" customWidth="1"/>
    <col min="11013" max="11013" width="0.5703125" customWidth="1"/>
    <col min="11017" max="11017" width="4.7109375" customWidth="1"/>
    <col min="11018" max="11018" width="0.5703125" customWidth="1"/>
    <col min="11019" max="11020" width="8.85546875" bestFit="1" customWidth="1"/>
    <col min="11021" max="11021" width="8.7109375" customWidth="1"/>
    <col min="11022" max="11022" width="4.7109375" customWidth="1"/>
    <col min="11023" max="11023" width="0.5703125" customWidth="1"/>
    <col min="11024" max="11025" width="8.85546875" bestFit="1" customWidth="1"/>
    <col min="11026" max="11026" width="8.7109375" customWidth="1"/>
    <col min="11027" max="11027" width="4.7109375" customWidth="1"/>
    <col min="11253" max="11253" width="10.42578125" customWidth="1"/>
    <col min="11254" max="11254" width="0.5703125" customWidth="1"/>
    <col min="11255" max="11256" width="8.85546875" bestFit="1" customWidth="1"/>
    <col min="11258" max="11258" width="4.7109375" customWidth="1"/>
    <col min="11259" max="11259" width="0.5703125" customWidth="1"/>
    <col min="11263" max="11263" width="4.7109375" customWidth="1"/>
    <col min="11264" max="11264" width="0.5703125" customWidth="1"/>
    <col min="11268" max="11268" width="4.7109375" customWidth="1"/>
    <col min="11269" max="11269" width="0.5703125" customWidth="1"/>
    <col min="11273" max="11273" width="4.7109375" customWidth="1"/>
    <col min="11274" max="11274" width="0.5703125" customWidth="1"/>
    <col min="11275" max="11276" width="8.85546875" bestFit="1" customWidth="1"/>
    <col min="11277" max="11277" width="8.7109375" customWidth="1"/>
    <col min="11278" max="11278" width="4.7109375" customWidth="1"/>
    <col min="11279" max="11279" width="0.5703125" customWidth="1"/>
    <col min="11280" max="11281" width="8.85546875" bestFit="1" customWidth="1"/>
    <col min="11282" max="11282" width="8.7109375" customWidth="1"/>
    <col min="11283" max="11283" width="4.7109375" customWidth="1"/>
    <col min="11509" max="11509" width="10.42578125" customWidth="1"/>
    <col min="11510" max="11510" width="0.5703125" customWidth="1"/>
    <col min="11511" max="11512" width="8.85546875" bestFit="1" customWidth="1"/>
    <col min="11514" max="11514" width="4.7109375" customWidth="1"/>
    <col min="11515" max="11515" width="0.5703125" customWidth="1"/>
    <col min="11519" max="11519" width="4.7109375" customWidth="1"/>
    <col min="11520" max="11520" width="0.5703125" customWidth="1"/>
    <col min="11524" max="11524" width="4.7109375" customWidth="1"/>
    <col min="11525" max="11525" width="0.5703125" customWidth="1"/>
    <col min="11529" max="11529" width="4.7109375" customWidth="1"/>
    <col min="11530" max="11530" width="0.5703125" customWidth="1"/>
    <col min="11531" max="11532" width="8.85546875" bestFit="1" customWidth="1"/>
    <col min="11533" max="11533" width="8.7109375" customWidth="1"/>
    <col min="11534" max="11534" width="4.7109375" customWidth="1"/>
    <col min="11535" max="11535" width="0.5703125" customWidth="1"/>
    <col min="11536" max="11537" width="8.85546875" bestFit="1" customWidth="1"/>
    <col min="11538" max="11538" width="8.7109375" customWidth="1"/>
    <col min="11539" max="11539" width="4.7109375" customWidth="1"/>
    <col min="11765" max="11765" width="10.42578125" customWidth="1"/>
    <col min="11766" max="11766" width="0.5703125" customWidth="1"/>
    <col min="11767" max="11768" width="8.85546875" bestFit="1" customWidth="1"/>
    <col min="11770" max="11770" width="4.7109375" customWidth="1"/>
    <col min="11771" max="11771" width="0.5703125" customWidth="1"/>
    <col min="11775" max="11775" width="4.7109375" customWidth="1"/>
    <col min="11776" max="11776" width="0.5703125" customWidth="1"/>
    <col min="11780" max="11780" width="4.7109375" customWidth="1"/>
    <col min="11781" max="11781" width="0.5703125" customWidth="1"/>
    <col min="11785" max="11785" width="4.7109375" customWidth="1"/>
    <col min="11786" max="11786" width="0.5703125" customWidth="1"/>
    <col min="11787" max="11788" width="8.85546875" bestFit="1" customWidth="1"/>
    <col min="11789" max="11789" width="8.7109375" customWidth="1"/>
    <col min="11790" max="11790" width="4.7109375" customWidth="1"/>
    <col min="11791" max="11791" width="0.5703125" customWidth="1"/>
    <col min="11792" max="11793" width="8.85546875" bestFit="1" customWidth="1"/>
    <col min="11794" max="11794" width="8.7109375" customWidth="1"/>
    <col min="11795" max="11795" width="4.7109375" customWidth="1"/>
    <col min="12021" max="12021" width="10.42578125" customWidth="1"/>
    <col min="12022" max="12022" width="0.5703125" customWidth="1"/>
    <col min="12023" max="12024" width="8.85546875" bestFit="1" customWidth="1"/>
    <col min="12026" max="12026" width="4.7109375" customWidth="1"/>
    <col min="12027" max="12027" width="0.5703125" customWidth="1"/>
    <col min="12031" max="12031" width="4.7109375" customWidth="1"/>
    <col min="12032" max="12032" width="0.5703125" customWidth="1"/>
    <col min="12036" max="12036" width="4.7109375" customWidth="1"/>
    <col min="12037" max="12037" width="0.5703125" customWidth="1"/>
    <col min="12041" max="12041" width="4.7109375" customWidth="1"/>
    <col min="12042" max="12042" width="0.5703125" customWidth="1"/>
    <col min="12043" max="12044" width="8.85546875" bestFit="1" customWidth="1"/>
    <col min="12045" max="12045" width="8.7109375" customWidth="1"/>
    <col min="12046" max="12046" width="4.7109375" customWidth="1"/>
    <col min="12047" max="12047" width="0.5703125" customWidth="1"/>
    <col min="12048" max="12049" width="8.85546875" bestFit="1" customWidth="1"/>
    <col min="12050" max="12050" width="8.7109375" customWidth="1"/>
    <col min="12051" max="12051" width="4.7109375" customWidth="1"/>
    <col min="12277" max="12277" width="10.42578125" customWidth="1"/>
    <col min="12278" max="12278" width="0.5703125" customWidth="1"/>
    <col min="12279" max="12280" width="8.85546875" bestFit="1" customWidth="1"/>
    <col min="12282" max="12282" width="4.7109375" customWidth="1"/>
    <col min="12283" max="12283" width="0.5703125" customWidth="1"/>
    <col min="12287" max="12287" width="4.7109375" customWidth="1"/>
    <col min="12288" max="12288" width="0.5703125" customWidth="1"/>
    <col min="12292" max="12292" width="4.7109375" customWidth="1"/>
    <col min="12293" max="12293" width="0.5703125" customWidth="1"/>
    <col min="12297" max="12297" width="4.7109375" customWidth="1"/>
    <col min="12298" max="12298" width="0.5703125" customWidth="1"/>
    <col min="12299" max="12300" width="8.85546875" bestFit="1" customWidth="1"/>
    <col min="12301" max="12301" width="8.7109375" customWidth="1"/>
    <col min="12302" max="12302" width="4.7109375" customWidth="1"/>
    <col min="12303" max="12303" width="0.5703125" customWidth="1"/>
    <col min="12304" max="12305" width="8.85546875" bestFit="1" customWidth="1"/>
    <col min="12306" max="12306" width="8.7109375" customWidth="1"/>
    <col min="12307" max="12307" width="4.7109375" customWidth="1"/>
    <col min="12533" max="12533" width="10.42578125" customWidth="1"/>
    <col min="12534" max="12534" width="0.5703125" customWidth="1"/>
    <col min="12535" max="12536" width="8.85546875" bestFit="1" customWidth="1"/>
    <col min="12538" max="12538" width="4.7109375" customWidth="1"/>
    <col min="12539" max="12539" width="0.5703125" customWidth="1"/>
    <col min="12543" max="12543" width="4.7109375" customWidth="1"/>
    <col min="12544" max="12544" width="0.5703125" customWidth="1"/>
    <col min="12548" max="12548" width="4.7109375" customWidth="1"/>
    <col min="12549" max="12549" width="0.5703125" customWidth="1"/>
    <col min="12553" max="12553" width="4.7109375" customWidth="1"/>
    <col min="12554" max="12554" width="0.5703125" customWidth="1"/>
    <col min="12555" max="12556" width="8.85546875" bestFit="1" customWidth="1"/>
    <col min="12557" max="12557" width="8.7109375" customWidth="1"/>
    <col min="12558" max="12558" width="4.7109375" customWidth="1"/>
    <col min="12559" max="12559" width="0.5703125" customWidth="1"/>
    <col min="12560" max="12561" width="8.85546875" bestFit="1" customWidth="1"/>
    <col min="12562" max="12562" width="8.7109375" customWidth="1"/>
    <col min="12563" max="12563" width="4.7109375" customWidth="1"/>
    <col min="12789" max="12789" width="10.42578125" customWidth="1"/>
    <col min="12790" max="12790" width="0.5703125" customWidth="1"/>
    <col min="12791" max="12792" width="8.85546875" bestFit="1" customWidth="1"/>
    <col min="12794" max="12794" width="4.7109375" customWidth="1"/>
    <col min="12795" max="12795" width="0.5703125" customWidth="1"/>
    <col min="12799" max="12799" width="4.7109375" customWidth="1"/>
    <col min="12800" max="12800" width="0.5703125" customWidth="1"/>
    <col min="12804" max="12804" width="4.7109375" customWidth="1"/>
    <col min="12805" max="12805" width="0.5703125" customWidth="1"/>
    <col min="12809" max="12809" width="4.7109375" customWidth="1"/>
    <col min="12810" max="12810" width="0.5703125" customWidth="1"/>
    <col min="12811" max="12812" width="8.85546875" bestFit="1" customWidth="1"/>
    <col min="12813" max="12813" width="8.7109375" customWidth="1"/>
    <col min="12814" max="12814" width="4.7109375" customWidth="1"/>
    <col min="12815" max="12815" width="0.5703125" customWidth="1"/>
    <col min="12816" max="12817" width="8.85546875" bestFit="1" customWidth="1"/>
    <col min="12818" max="12818" width="8.7109375" customWidth="1"/>
    <col min="12819" max="12819" width="4.7109375" customWidth="1"/>
    <col min="13045" max="13045" width="10.42578125" customWidth="1"/>
    <col min="13046" max="13046" width="0.5703125" customWidth="1"/>
    <col min="13047" max="13048" width="8.85546875" bestFit="1" customWidth="1"/>
    <col min="13050" max="13050" width="4.7109375" customWidth="1"/>
    <col min="13051" max="13051" width="0.5703125" customWidth="1"/>
    <col min="13055" max="13055" width="4.7109375" customWidth="1"/>
    <col min="13056" max="13056" width="0.5703125" customWidth="1"/>
    <col min="13060" max="13060" width="4.7109375" customWidth="1"/>
    <col min="13061" max="13061" width="0.5703125" customWidth="1"/>
    <col min="13065" max="13065" width="4.7109375" customWidth="1"/>
    <col min="13066" max="13066" width="0.5703125" customWidth="1"/>
    <col min="13067" max="13068" width="8.85546875" bestFit="1" customWidth="1"/>
    <col min="13069" max="13069" width="8.7109375" customWidth="1"/>
    <col min="13070" max="13070" width="4.7109375" customWidth="1"/>
    <col min="13071" max="13071" width="0.5703125" customWidth="1"/>
    <col min="13072" max="13073" width="8.85546875" bestFit="1" customWidth="1"/>
    <col min="13074" max="13074" width="8.7109375" customWidth="1"/>
    <col min="13075" max="13075" width="4.7109375" customWidth="1"/>
    <col min="13301" max="13301" width="10.42578125" customWidth="1"/>
    <col min="13302" max="13302" width="0.5703125" customWidth="1"/>
    <col min="13303" max="13304" width="8.85546875" bestFit="1" customWidth="1"/>
    <col min="13306" max="13306" width="4.7109375" customWidth="1"/>
    <col min="13307" max="13307" width="0.5703125" customWidth="1"/>
    <col min="13311" max="13311" width="4.7109375" customWidth="1"/>
    <col min="13312" max="13312" width="0.5703125" customWidth="1"/>
    <col min="13316" max="13316" width="4.7109375" customWidth="1"/>
    <col min="13317" max="13317" width="0.5703125" customWidth="1"/>
    <col min="13321" max="13321" width="4.7109375" customWidth="1"/>
    <col min="13322" max="13322" width="0.5703125" customWidth="1"/>
    <col min="13323" max="13324" width="8.85546875" bestFit="1" customWidth="1"/>
    <col min="13325" max="13325" width="8.7109375" customWidth="1"/>
    <col min="13326" max="13326" width="4.7109375" customWidth="1"/>
    <col min="13327" max="13327" width="0.5703125" customWidth="1"/>
    <col min="13328" max="13329" width="8.85546875" bestFit="1" customWidth="1"/>
    <col min="13330" max="13330" width="8.7109375" customWidth="1"/>
    <col min="13331" max="13331" width="4.7109375" customWidth="1"/>
    <col min="13557" max="13557" width="10.42578125" customWidth="1"/>
    <col min="13558" max="13558" width="0.5703125" customWidth="1"/>
    <col min="13559" max="13560" width="8.85546875" bestFit="1" customWidth="1"/>
    <col min="13562" max="13562" width="4.7109375" customWidth="1"/>
    <col min="13563" max="13563" width="0.5703125" customWidth="1"/>
    <col min="13567" max="13567" width="4.7109375" customWidth="1"/>
    <col min="13568" max="13568" width="0.5703125" customWidth="1"/>
    <col min="13572" max="13572" width="4.7109375" customWidth="1"/>
    <col min="13573" max="13573" width="0.5703125" customWidth="1"/>
    <col min="13577" max="13577" width="4.7109375" customWidth="1"/>
    <col min="13578" max="13578" width="0.5703125" customWidth="1"/>
    <col min="13579" max="13580" width="8.85546875" bestFit="1" customWidth="1"/>
    <col min="13581" max="13581" width="8.7109375" customWidth="1"/>
    <col min="13582" max="13582" width="4.7109375" customWidth="1"/>
    <col min="13583" max="13583" width="0.5703125" customWidth="1"/>
    <col min="13584" max="13585" width="8.85546875" bestFit="1" customWidth="1"/>
    <col min="13586" max="13586" width="8.7109375" customWidth="1"/>
    <col min="13587" max="13587" width="4.7109375" customWidth="1"/>
    <col min="13813" max="13813" width="10.42578125" customWidth="1"/>
    <col min="13814" max="13814" width="0.5703125" customWidth="1"/>
    <col min="13815" max="13816" width="8.85546875" bestFit="1" customWidth="1"/>
    <col min="13818" max="13818" width="4.7109375" customWidth="1"/>
    <col min="13819" max="13819" width="0.5703125" customWidth="1"/>
    <col min="13823" max="13823" width="4.7109375" customWidth="1"/>
    <col min="13824" max="13824" width="0.5703125" customWidth="1"/>
    <col min="13828" max="13828" width="4.7109375" customWidth="1"/>
    <col min="13829" max="13829" width="0.5703125" customWidth="1"/>
    <col min="13833" max="13833" width="4.7109375" customWidth="1"/>
    <col min="13834" max="13834" width="0.5703125" customWidth="1"/>
    <col min="13835" max="13836" width="8.85546875" bestFit="1" customWidth="1"/>
    <col min="13837" max="13837" width="8.7109375" customWidth="1"/>
    <col min="13838" max="13838" width="4.7109375" customWidth="1"/>
    <col min="13839" max="13839" width="0.5703125" customWidth="1"/>
    <col min="13840" max="13841" width="8.85546875" bestFit="1" customWidth="1"/>
    <col min="13842" max="13842" width="8.7109375" customWidth="1"/>
    <col min="13843" max="13843" width="4.7109375" customWidth="1"/>
    <col min="14069" max="14069" width="10.42578125" customWidth="1"/>
    <col min="14070" max="14070" width="0.5703125" customWidth="1"/>
    <col min="14071" max="14072" width="8.85546875" bestFit="1" customWidth="1"/>
    <col min="14074" max="14074" width="4.7109375" customWidth="1"/>
    <col min="14075" max="14075" width="0.5703125" customWidth="1"/>
    <col min="14079" max="14079" width="4.7109375" customWidth="1"/>
    <col min="14080" max="14080" width="0.5703125" customWidth="1"/>
    <col min="14084" max="14084" width="4.7109375" customWidth="1"/>
    <col min="14085" max="14085" width="0.5703125" customWidth="1"/>
    <col min="14089" max="14089" width="4.7109375" customWidth="1"/>
    <col min="14090" max="14090" width="0.5703125" customWidth="1"/>
    <col min="14091" max="14092" width="8.85546875" bestFit="1" customWidth="1"/>
    <col min="14093" max="14093" width="8.7109375" customWidth="1"/>
    <col min="14094" max="14094" width="4.7109375" customWidth="1"/>
    <col min="14095" max="14095" width="0.5703125" customWidth="1"/>
    <col min="14096" max="14097" width="8.85546875" bestFit="1" customWidth="1"/>
    <col min="14098" max="14098" width="8.7109375" customWidth="1"/>
    <col min="14099" max="14099" width="4.7109375" customWidth="1"/>
    <col min="14325" max="14325" width="10.42578125" customWidth="1"/>
    <col min="14326" max="14326" width="0.5703125" customWidth="1"/>
    <col min="14327" max="14328" width="8.85546875" bestFit="1" customWidth="1"/>
    <col min="14330" max="14330" width="4.7109375" customWidth="1"/>
    <col min="14331" max="14331" width="0.5703125" customWidth="1"/>
    <col min="14335" max="14335" width="4.7109375" customWidth="1"/>
    <col min="14336" max="14336" width="0.5703125" customWidth="1"/>
    <col min="14340" max="14340" width="4.7109375" customWidth="1"/>
    <col min="14341" max="14341" width="0.5703125" customWidth="1"/>
    <col min="14345" max="14345" width="4.7109375" customWidth="1"/>
    <col min="14346" max="14346" width="0.5703125" customWidth="1"/>
    <col min="14347" max="14348" width="8.85546875" bestFit="1" customWidth="1"/>
    <col min="14349" max="14349" width="8.7109375" customWidth="1"/>
    <col min="14350" max="14350" width="4.7109375" customWidth="1"/>
    <col min="14351" max="14351" width="0.5703125" customWidth="1"/>
    <col min="14352" max="14353" width="8.85546875" bestFit="1" customWidth="1"/>
    <col min="14354" max="14354" width="8.7109375" customWidth="1"/>
    <col min="14355" max="14355" width="4.7109375" customWidth="1"/>
    <col min="14581" max="14581" width="10.42578125" customWidth="1"/>
    <col min="14582" max="14582" width="0.5703125" customWidth="1"/>
    <col min="14583" max="14584" width="8.85546875" bestFit="1" customWidth="1"/>
    <col min="14586" max="14586" width="4.7109375" customWidth="1"/>
    <col min="14587" max="14587" width="0.5703125" customWidth="1"/>
    <col min="14591" max="14591" width="4.7109375" customWidth="1"/>
    <col min="14592" max="14592" width="0.5703125" customWidth="1"/>
    <col min="14596" max="14596" width="4.7109375" customWidth="1"/>
    <col min="14597" max="14597" width="0.5703125" customWidth="1"/>
    <col min="14601" max="14601" width="4.7109375" customWidth="1"/>
    <col min="14602" max="14602" width="0.5703125" customWidth="1"/>
    <col min="14603" max="14604" width="8.85546875" bestFit="1" customWidth="1"/>
    <col min="14605" max="14605" width="8.7109375" customWidth="1"/>
    <col min="14606" max="14606" width="4.7109375" customWidth="1"/>
    <col min="14607" max="14607" width="0.5703125" customWidth="1"/>
    <col min="14608" max="14609" width="8.85546875" bestFit="1" customWidth="1"/>
    <col min="14610" max="14610" width="8.7109375" customWidth="1"/>
    <col min="14611" max="14611" width="4.7109375" customWidth="1"/>
    <col min="14837" max="14837" width="10.42578125" customWidth="1"/>
    <col min="14838" max="14838" width="0.5703125" customWidth="1"/>
    <col min="14839" max="14840" width="8.85546875" bestFit="1" customWidth="1"/>
    <col min="14842" max="14842" width="4.7109375" customWidth="1"/>
    <col min="14843" max="14843" width="0.5703125" customWidth="1"/>
    <col min="14847" max="14847" width="4.7109375" customWidth="1"/>
    <col min="14848" max="14848" width="0.5703125" customWidth="1"/>
    <col min="14852" max="14852" width="4.7109375" customWidth="1"/>
    <col min="14853" max="14853" width="0.5703125" customWidth="1"/>
    <col min="14857" max="14857" width="4.7109375" customWidth="1"/>
    <col min="14858" max="14858" width="0.5703125" customWidth="1"/>
    <col min="14859" max="14860" width="8.85546875" bestFit="1" customWidth="1"/>
    <col min="14861" max="14861" width="8.7109375" customWidth="1"/>
    <col min="14862" max="14862" width="4.7109375" customWidth="1"/>
    <col min="14863" max="14863" width="0.5703125" customWidth="1"/>
    <col min="14864" max="14865" width="8.85546875" bestFit="1" customWidth="1"/>
    <col min="14866" max="14866" width="8.7109375" customWidth="1"/>
    <col min="14867" max="14867" width="4.7109375" customWidth="1"/>
    <col min="15093" max="15093" width="10.42578125" customWidth="1"/>
    <col min="15094" max="15094" width="0.5703125" customWidth="1"/>
    <col min="15095" max="15096" width="8.85546875" bestFit="1" customWidth="1"/>
    <col min="15098" max="15098" width="4.7109375" customWidth="1"/>
    <col min="15099" max="15099" width="0.5703125" customWidth="1"/>
    <col min="15103" max="15103" width="4.7109375" customWidth="1"/>
    <col min="15104" max="15104" width="0.5703125" customWidth="1"/>
    <col min="15108" max="15108" width="4.7109375" customWidth="1"/>
    <col min="15109" max="15109" width="0.5703125" customWidth="1"/>
    <col min="15113" max="15113" width="4.7109375" customWidth="1"/>
    <col min="15114" max="15114" width="0.5703125" customWidth="1"/>
    <col min="15115" max="15116" width="8.85546875" bestFit="1" customWidth="1"/>
    <col min="15117" max="15117" width="8.7109375" customWidth="1"/>
    <col min="15118" max="15118" width="4.7109375" customWidth="1"/>
    <col min="15119" max="15119" width="0.5703125" customWidth="1"/>
    <col min="15120" max="15121" width="8.85546875" bestFit="1" customWidth="1"/>
    <col min="15122" max="15122" width="8.7109375" customWidth="1"/>
    <col min="15123" max="15123" width="4.7109375" customWidth="1"/>
    <col min="15349" max="15349" width="10.42578125" customWidth="1"/>
    <col min="15350" max="15350" width="0.5703125" customWidth="1"/>
    <col min="15351" max="15352" width="8.85546875" bestFit="1" customWidth="1"/>
    <col min="15354" max="15354" width="4.7109375" customWidth="1"/>
    <col min="15355" max="15355" width="0.5703125" customWidth="1"/>
    <col min="15359" max="15359" width="4.7109375" customWidth="1"/>
    <col min="15360" max="15360" width="0.5703125" customWidth="1"/>
    <col min="15364" max="15364" width="4.7109375" customWidth="1"/>
    <col min="15365" max="15365" width="0.5703125" customWidth="1"/>
    <col min="15369" max="15369" width="4.7109375" customWidth="1"/>
    <col min="15370" max="15370" width="0.5703125" customWidth="1"/>
    <col min="15371" max="15372" width="8.85546875" bestFit="1" customWidth="1"/>
    <col min="15373" max="15373" width="8.7109375" customWidth="1"/>
    <col min="15374" max="15374" width="4.7109375" customWidth="1"/>
    <col min="15375" max="15375" width="0.5703125" customWidth="1"/>
    <col min="15376" max="15377" width="8.85546875" bestFit="1" customWidth="1"/>
    <col min="15378" max="15378" width="8.7109375" customWidth="1"/>
    <col min="15379" max="15379" width="4.7109375" customWidth="1"/>
    <col min="15605" max="15605" width="10.42578125" customWidth="1"/>
    <col min="15606" max="15606" width="0.5703125" customWidth="1"/>
    <col min="15607" max="15608" width="8.85546875" bestFit="1" customWidth="1"/>
    <col min="15610" max="15610" width="4.7109375" customWidth="1"/>
    <col min="15611" max="15611" width="0.5703125" customWidth="1"/>
    <col min="15615" max="15615" width="4.7109375" customWidth="1"/>
    <col min="15616" max="15616" width="0.5703125" customWidth="1"/>
    <col min="15620" max="15620" width="4.7109375" customWidth="1"/>
    <col min="15621" max="15621" width="0.5703125" customWidth="1"/>
    <col min="15625" max="15625" width="4.7109375" customWidth="1"/>
    <col min="15626" max="15626" width="0.5703125" customWidth="1"/>
    <col min="15627" max="15628" width="8.85546875" bestFit="1" customWidth="1"/>
    <col min="15629" max="15629" width="8.7109375" customWidth="1"/>
    <col min="15630" max="15630" width="4.7109375" customWidth="1"/>
    <col min="15631" max="15631" width="0.5703125" customWidth="1"/>
    <col min="15632" max="15633" width="8.85546875" bestFit="1" customWidth="1"/>
    <col min="15634" max="15634" width="8.7109375" customWidth="1"/>
    <col min="15635" max="15635" width="4.7109375" customWidth="1"/>
    <col min="15861" max="15861" width="10.42578125" customWidth="1"/>
    <col min="15862" max="15862" width="0.5703125" customWidth="1"/>
    <col min="15863" max="15864" width="8.85546875" bestFit="1" customWidth="1"/>
    <col min="15866" max="15866" width="4.7109375" customWidth="1"/>
    <col min="15867" max="15867" width="0.5703125" customWidth="1"/>
    <col min="15871" max="15871" width="4.7109375" customWidth="1"/>
    <col min="15872" max="15872" width="0.5703125" customWidth="1"/>
    <col min="15876" max="15876" width="4.7109375" customWidth="1"/>
    <col min="15877" max="15877" width="0.5703125" customWidth="1"/>
    <col min="15881" max="15881" width="4.7109375" customWidth="1"/>
    <col min="15882" max="15882" width="0.5703125" customWidth="1"/>
    <col min="15883" max="15884" width="8.85546875" bestFit="1" customWidth="1"/>
    <col min="15885" max="15885" width="8.7109375" customWidth="1"/>
    <col min="15886" max="15886" width="4.7109375" customWidth="1"/>
    <col min="15887" max="15887" width="0.5703125" customWidth="1"/>
    <col min="15888" max="15889" width="8.85546875" bestFit="1" customWidth="1"/>
    <col min="15890" max="15890" width="8.7109375" customWidth="1"/>
    <col min="15891" max="15891" width="4.7109375" customWidth="1"/>
    <col min="16117" max="16117" width="10.42578125" customWidth="1"/>
    <col min="16118" max="16118" width="0.5703125" customWidth="1"/>
    <col min="16119" max="16120" width="8.85546875" bestFit="1" customWidth="1"/>
    <col min="16122" max="16122" width="4.7109375" customWidth="1"/>
    <col min="16123" max="16123" width="0.5703125" customWidth="1"/>
    <col min="16127" max="16127" width="4.7109375" customWidth="1"/>
    <col min="16128" max="16128" width="0.5703125" customWidth="1"/>
    <col min="16132" max="16132" width="4.7109375" customWidth="1"/>
    <col min="16133" max="16133" width="0.5703125" customWidth="1"/>
    <col min="16137" max="16137" width="4.7109375" customWidth="1"/>
    <col min="16138" max="16138" width="0.5703125" customWidth="1"/>
    <col min="16139" max="16140" width="8.85546875" bestFit="1" customWidth="1"/>
    <col min="16141" max="16141" width="8.7109375" customWidth="1"/>
    <col min="16142" max="16142" width="4.7109375" customWidth="1"/>
    <col min="16143" max="16143" width="0.5703125" customWidth="1"/>
    <col min="16144" max="16145" width="8.85546875" bestFit="1" customWidth="1"/>
    <col min="16146" max="16146" width="8.7109375" customWidth="1"/>
    <col min="16147" max="16147" width="4.7109375" customWidth="1"/>
  </cols>
  <sheetData>
    <row r="1" spans="1:19" x14ac:dyDescent="0.2">
      <c r="A1" s="95" t="s">
        <v>442</v>
      </c>
      <c r="B1" s="96"/>
      <c r="C1" s="96"/>
      <c r="D1" s="96"/>
      <c r="E1" s="96"/>
      <c r="F1" s="96"/>
      <c r="G1" s="96"/>
      <c r="H1" s="96"/>
      <c r="I1" s="96"/>
      <c r="J1" s="96"/>
      <c r="K1" s="96"/>
      <c r="L1" s="96"/>
      <c r="M1" s="96"/>
      <c r="N1" s="96"/>
      <c r="O1" s="96"/>
      <c r="P1" s="96"/>
      <c r="Q1" s="142">
        <v>46045</v>
      </c>
    </row>
    <row r="2" spans="1:19" x14ac:dyDescent="0.2">
      <c r="A2" s="95" t="s">
        <v>338</v>
      </c>
      <c r="B2" s="96"/>
      <c r="C2" s="96"/>
      <c r="D2" s="96"/>
      <c r="E2" s="96"/>
      <c r="F2" s="96"/>
      <c r="G2" s="96"/>
      <c r="H2" s="96"/>
      <c r="I2" s="96"/>
      <c r="J2" s="96"/>
      <c r="K2" s="96"/>
      <c r="L2" s="96"/>
      <c r="M2" s="96"/>
      <c r="N2" s="96"/>
      <c r="O2" s="96"/>
      <c r="P2" s="96"/>
    </row>
    <row r="3" spans="1:19" s="29" customFormat="1" ht="25.15" customHeight="1" x14ac:dyDescent="0.2">
      <c r="A3" s="28" t="s">
        <v>339</v>
      </c>
      <c r="B3" s="106" t="s">
        <v>340</v>
      </c>
      <c r="C3" s="106"/>
      <c r="D3" s="107"/>
      <c r="E3" s="108" t="s">
        <v>341</v>
      </c>
      <c r="F3" s="108"/>
      <c r="G3" s="109"/>
      <c r="H3" s="106" t="s">
        <v>342</v>
      </c>
      <c r="I3" s="106"/>
      <c r="J3" s="107"/>
      <c r="K3" s="106" t="s">
        <v>343</v>
      </c>
      <c r="L3" s="106"/>
      <c r="M3" s="110"/>
      <c r="N3" s="106" t="s">
        <v>344</v>
      </c>
      <c r="O3" s="106"/>
      <c r="P3" s="107"/>
      <c r="Q3" s="106" t="s">
        <v>345</v>
      </c>
      <c r="R3" s="106"/>
      <c r="S3" s="107"/>
    </row>
    <row r="4" spans="1:19" s="30" customFormat="1" ht="11.25" x14ac:dyDescent="0.2">
      <c r="A4" s="111" t="s">
        <v>50</v>
      </c>
      <c r="B4" s="113" t="s">
        <v>346</v>
      </c>
      <c r="C4" s="113"/>
      <c r="D4" s="104" t="s">
        <v>126</v>
      </c>
      <c r="E4" s="113" t="s">
        <v>346</v>
      </c>
      <c r="F4" s="113"/>
      <c r="G4" s="104" t="s">
        <v>126</v>
      </c>
      <c r="H4" s="113" t="s">
        <v>346</v>
      </c>
      <c r="I4" s="113"/>
      <c r="J4" s="104" t="s">
        <v>126</v>
      </c>
      <c r="K4" s="113" t="s">
        <v>346</v>
      </c>
      <c r="L4" s="113"/>
      <c r="M4" s="104" t="s">
        <v>126</v>
      </c>
      <c r="N4" s="113" t="s">
        <v>346</v>
      </c>
      <c r="O4" s="113"/>
      <c r="P4" s="104" t="s">
        <v>126</v>
      </c>
      <c r="Q4" s="113" t="s">
        <v>347</v>
      </c>
      <c r="R4" s="113"/>
      <c r="S4" s="104" t="s">
        <v>126</v>
      </c>
    </row>
    <row r="5" spans="1:19" s="30" customFormat="1" ht="11.25" x14ac:dyDescent="0.2">
      <c r="A5" s="112"/>
      <c r="B5" s="31" t="s">
        <v>59</v>
      </c>
      <c r="C5" s="32" t="s">
        <v>60</v>
      </c>
      <c r="D5" s="105"/>
      <c r="E5" s="31" t="s">
        <v>59</v>
      </c>
      <c r="F5" s="32" t="s">
        <v>60</v>
      </c>
      <c r="G5" s="105"/>
      <c r="H5" s="31" t="s">
        <v>59</v>
      </c>
      <c r="I5" s="32" t="s">
        <v>60</v>
      </c>
      <c r="J5" s="114"/>
      <c r="K5" s="31" t="s">
        <v>59</v>
      </c>
      <c r="L5" s="32" t="s">
        <v>60</v>
      </c>
      <c r="M5" s="105"/>
      <c r="N5" s="31" t="s">
        <v>59</v>
      </c>
      <c r="O5" s="32" t="s">
        <v>60</v>
      </c>
      <c r="P5" s="114"/>
      <c r="Q5" s="31" t="s">
        <v>59</v>
      </c>
      <c r="R5" s="32" t="s">
        <v>60</v>
      </c>
      <c r="S5" s="105"/>
    </row>
    <row r="6" spans="1:19" x14ac:dyDescent="0.2">
      <c r="A6" s="3" t="s">
        <v>419</v>
      </c>
      <c r="B6" s="33" t="s">
        <v>339</v>
      </c>
      <c r="C6" s="34" t="s">
        <v>339</v>
      </c>
      <c r="D6" s="35" t="s">
        <v>339</v>
      </c>
      <c r="E6" s="34"/>
      <c r="F6" s="34"/>
      <c r="G6" s="35"/>
      <c r="H6" s="34"/>
      <c r="I6" s="34"/>
      <c r="J6" s="35"/>
      <c r="K6" s="34"/>
      <c r="L6" s="34"/>
      <c r="M6" s="35"/>
      <c r="N6" s="34"/>
      <c r="O6" s="34"/>
      <c r="P6" s="35"/>
      <c r="Q6" s="34"/>
      <c r="R6" s="34"/>
      <c r="S6" s="35"/>
    </row>
    <row r="7" spans="1:19" x14ac:dyDescent="0.2">
      <c r="A7" s="2" t="str">
        <f>"Oct "&amp;RIGHT(A6,4)-1</f>
        <v>Oct 2024</v>
      </c>
      <c r="B7" s="36">
        <v>21043697</v>
      </c>
      <c r="C7" s="37">
        <v>39573688</v>
      </c>
      <c r="D7" s="37">
        <v>7584870735</v>
      </c>
      <c r="E7" s="36">
        <v>252691</v>
      </c>
      <c r="F7" s="37">
        <v>594396</v>
      </c>
      <c r="G7" s="38">
        <v>73145289</v>
      </c>
      <c r="H7" s="37">
        <v>90341</v>
      </c>
      <c r="I7" s="37">
        <v>181550</v>
      </c>
      <c r="J7" s="38">
        <v>20264742</v>
      </c>
      <c r="K7" s="37">
        <v>316582</v>
      </c>
      <c r="L7" s="37">
        <v>653057</v>
      </c>
      <c r="M7" s="38">
        <v>90899857</v>
      </c>
      <c r="N7" s="37" t="s">
        <v>418</v>
      </c>
      <c r="O7" s="37" t="s">
        <v>418</v>
      </c>
      <c r="P7" s="38">
        <v>81924</v>
      </c>
      <c r="Q7" s="37">
        <v>21296388</v>
      </c>
      <c r="R7" s="37">
        <v>40168084</v>
      </c>
      <c r="S7" s="38">
        <v>7769262547</v>
      </c>
    </row>
    <row r="8" spans="1:19" x14ac:dyDescent="0.2">
      <c r="A8" s="2" t="str">
        <f>"Nov "&amp;RIGHT(A6,4)-1</f>
        <v>Nov 2024</v>
      </c>
      <c r="B8" s="36">
        <v>22713066</v>
      </c>
      <c r="C8" s="37">
        <v>42511223</v>
      </c>
      <c r="D8" s="37">
        <v>8108546787</v>
      </c>
      <c r="E8" s="36">
        <v>215727</v>
      </c>
      <c r="F8" s="37">
        <v>507625</v>
      </c>
      <c r="G8" s="37">
        <v>159732155</v>
      </c>
      <c r="H8" s="36">
        <v>196075</v>
      </c>
      <c r="I8" s="37">
        <v>402252</v>
      </c>
      <c r="J8" s="37">
        <v>55532648</v>
      </c>
      <c r="K8" s="36">
        <v>30312</v>
      </c>
      <c r="L8" s="37">
        <v>69793</v>
      </c>
      <c r="M8" s="37">
        <v>19593734</v>
      </c>
      <c r="N8" s="36" t="s">
        <v>418</v>
      </c>
      <c r="O8" s="37" t="s">
        <v>418</v>
      </c>
      <c r="P8" s="37">
        <v>76033</v>
      </c>
      <c r="Q8" s="36">
        <v>22928793</v>
      </c>
      <c r="R8" s="37">
        <v>43018848</v>
      </c>
      <c r="S8" s="38">
        <v>8343481357</v>
      </c>
    </row>
    <row r="9" spans="1:19" x14ac:dyDescent="0.2">
      <c r="A9" s="2" t="str">
        <f>"Dec "&amp;RIGHT(A6,4)-1</f>
        <v>Dec 2024</v>
      </c>
      <c r="B9" s="36">
        <v>22751338</v>
      </c>
      <c r="C9" s="37">
        <v>42554823</v>
      </c>
      <c r="D9" s="37">
        <v>8056224962</v>
      </c>
      <c r="E9" s="36">
        <v>151085</v>
      </c>
      <c r="F9" s="37">
        <v>402556</v>
      </c>
      <c r="G9" s="37">
        <v>69861844</v>
      </c>
      <c r="H9" s="36">
        <v>3737</v>
      </c>
      <c r="I9" s="37">
        <v>7970</v>
      </c>
      <c r="J9" s="37">
        <v>33710340</v>
      </c>
      <c r="K9" s="36">
        <v>23959</v>
      </c>
      <c r="L9" s="37">
        <v>48696</v>
      </c>
      <c r="M9" s="37">
        <v>17840883</v>
      </c>
      <c r="N9" s="36" t="s">
        <v>418</v>
      </c>
      <c r="O9" s="37" t="s">
        <v>418</v>
      </c>
      <c r="P9" s="37">
        <v>70072</v>
      </c>
      <c r="Q9" s="36">
        <v>22902423</v>
      </c>
      <c r="R9" s="37">
        <v>42957379</v>
      </c>
      <c r="S9" s="38">
        <v>8177708101</v>
      </c>
    </row>
    <row r="10" spans="1:19" x14ac:dyDescent="0.2">
      <c r="A10" s="2" t="str">
        <f>"Jan "&amp;RIGHT(A6,4)</f>
        <v>Jan 2025</v>
      </c>
      <c r="B10" s="36">
        <v>22718568</v>
      </c>
      <c r="C10" s="37">
        <v>42828402</v>
      </c>
      <c r="D10" s="37">
        <v>7946486620</v>
      </c>
      <c r="E10" s="36">
        <v>17</v>
      </c>
      <c r="F10" s="37">
        <v>47</v>
      </c>
      <c r="G10" s="37">
        <v>11078</v>
      </c>
      <c r="H10" s="36">
        <v>1</v>
      </c>
      <c r="I10" s="37">
        <v>2</v>
      </c>
      <c r="J10" s="37">
        <v>92540</v>
      </c>
      <c r="K10" s="36">
        <v>61471</v>
      </c>
      <c r="L10" s="37">
        <v>112159</v>
      </c>
      <c r="M10" s="37">
        <v>15668571</v>
      </c>
      <c r="N10" s="36" t="s">
        <v>418</v>
      </c>
      <c r="O10" s="37" t="s">
        <v>418</v>
      </c>
      <c r="P10" s="37">
        <v>45554</v>
      </c>
      <c r="Q10" s="36">
        <v>22718585</v>
      </c>
      <c r="R10" s="37">
        <v>42828449</v>
      </c>
      <c r="S10" s="38">
        <v>7962304363</v>
      </c>
    </row>
    <row r="11" spans="1:19" x14ac:dyDescent="0.2">
      <c r="A11" s="2" t="str">
        <f>"Feb "&amp;RIGHT(A6,4)</f>
        <v>Feb 2025</v>
      </c>
      <c r="B11" s="36">
        <v>22598460</v>
      </c>
      <c r="C11" s="37">
        <v>42177333</v>
      </c>
      <c r="D11" s="37">
        <v>7898146864</v>
      </c>
      <c r="E11" s="36">
        <v>1872</v>
      </c>
      <c r="F11" s="37">
        <v>3190</v>
      </c>
      <c r="G11" s="37">
        <v>-11342610</v>
      </c>
      <c r="H11" s="36">
        <v>3685</v>
      </c>
      <c r="I11" s="37">
        <v>5822</v>
      </c>
      <c r="J11" s="37">
        <v>769945</v>
      </c>
      <c r="K11" s="36">
        <v>92564</v>
      </c>
      <c r="L11" s="37">
        <v>162177</v>
      </c>
      <c r="M11" s="37">
        <v>19585992</v>
      </c>
      <c r="N11" s="36" t="s">
        <v>418</v>
      </c>
      <c r="O11" s="37" t="s">
        <v>418</v>
      </c>
      <c r="P11" s="37">
        <v>61527</v>
      </c>
      <c r="Q11" s="36">
        <v>22600332</v>
      </c>
      <c r="R11" s="37">
        <v>42180523</v>
      </c>
      <c r="S11" s="38">
        <v>7907221718</v>
      </c>
    </row>
    <row r="12" spans="1:19" x14ac:dyDescent="0.2">
      <c r="A12" s="2" t="str">
        <f>"Mar "&amp;RIGHT(A6,4)</f>
        <v>Mar 2025</v>
      </c>
      <c r="B12" s="36">
        <v>22627360</v>
      </c>
      <c r="C12" s="37">
        <v>42177094</v>
      </c>
      <c r="D12" s="37">
        <v>7943850446</v>
      </c>
      <c r="E12" s="36">
        <v>6596</v>
      </c>
      <c r="F12" s="37">
        <v>16761</v>
      </c>
      <c r="G12" s="37">
        <v>-13028467</v>
      </c>
      <c r="H12" s="36">
        <v>3427</v>
      </c>
      <c r="I12" s="37">
        <v>11622</v>
      </c>
      <c r="J12" s="37">
        <v>689398</v>
      </c>
      <c r="K12" s="36">
        <v>12386</v>
      </c>
      <c r="L12" s="37">
        <v>25319</v>
      </c>
      <c r="M12" s="37">
        <v>4220571</v>
      </c>
      <c r="N12" s="36" t="s">
        <v>418</v>
      </c>
      <c r="O12" s="37" t="s">
        <v>418</v>
      </c>
      <c r="P12" s="37">
        <v>111173</v>
      </c>
      <c r="Q12" s="36">
        <v>22633956</v>
      </c>
      <c r="R12" s="37">
        <v>42193855</v>
      </c>
      <c r="S12" s="38">
        <v>7935843121</v>
      </c>
    </row>
    <row r="13" spans="1:19" x14ac:dyDescent="0.2">
      <c r="A13" s="2" t="str">
        <f>"Apr "&amp;RIGHT(A6,4)</f>
        <v>Apr 2025</v>
      </c>
      <c r="B13" s="36">
        <v>22531009</v>
      </c>
      <c r="C13" s="37">
        <v>42353144</v>
      </c>
      <c r="D13" s="37">
        <v>7924707945</v>
      </c>
      <c r="E13" s="36">
        <v>3</v>
      </c>
      <c r="F13" s="37">
        <v>5</v>
      </c>
      <c r="G13" s="37">
        <v>-13157309</v>
      </c>
      <c r="H13" s="36">
        <v>544</v>
      </c>
      <c r="I13" s="37">
        <v>544</v>
      </c>
      <c r="J13" s="37">
        <v>0</v>
      </c>
      <c r="K13" s="36">
        <v>8201</v>
      </c>
      <c r="L13" s="37">
        <v>16071</v>
      </c>
      <c r="M13" s="37">
        <v>2473571</v>
      </c>
      <c r="N13" s="36" t="s">
        <v>418</v>
      </c>
      <c r="O13" s="37" t="s">
        <v>418</v>
      </c>
      <c r="P13" s="37">
        <v>73371</v>
      </c>
      <c r="Q13" s="36">
        <v>22531012</v>
      </c>
      <c r="R13" s="37">
        <v>42353149</v>
      </c>
      <c r="S13" s="38">
        <v>7914097578</v>
      </c>
    </row>
    <row r="14" spans="1:19" x14ac:dyDescent="0.2">
      <c r="A14" s="2" t="str">
        <f>"May "&amp;RIGHT(A6,4)</f>
        <v>May 2025</v>
      </c>
      <c r="B14" s="36">
        <v>22490693</v>
      </c>
      <c r="C14" s="37">
        <v>42243777</v>
      </c>
      <c r="D14" s="37">
        <v>7870923375</v>
      </c>
      <c r="E14" s="36">
        <v>1715</v>
      </c>
      <c r="F14" s="37">
        <v>4524</v>
      </c>
      <c r="G14" s="37">
        <v>-13150913</v>
      </c>
      <c r="H14" s="36">
        <v>1</v>
      </c>
      <c r="I14" s="37">
        <v>1</v>
      </c>
      <c r="J14" s="37">
        <v>1468</v>
      </c>
      <c r="K14" s="36">
        <v>17061</v>
      </c>
      <c r="L14" s="37">
        <v>40873</v>
      </c>
      <c r="M14" s="37">
        <v>13590652</v>
      </c>
      <c r="N14" s="36" t="s">
        <v>418</v>
      </c>
      <c r="O14" s="37" t="s">
        <v>418</v>
      </c>
      <c r="P14" s="37">
        <v>53578</v>
      </c>
      <c r="Q14" s="36">
        <v>22492408</v>
      </c>
      <c r="R14" s="37">
        <v>42248301</v>
      </c>
      <c r="S14" s="38">
        <v>7871418160</v>
      </c>
    </row>
    <row r="15" spans="1:19" x14ac:dyDescent="0.2">
      <c r="A15" s="2" t="str">
        <f>"Jun "&amp;RIGHT(A6,4)</f>
        <v>Jun 2025</v>
      </c>
      <c r="B15" s="36">
        <v>22386534</v>
      </c>
      <c r="C15" s="37">
        <v>42082283</v>
      </c>
      <c r="D15" s="37">
        <v>7802623056</v>
      </c>
      <c r="E15" s="36">
        <v>1057</v>
      </c>
      <c r="F15" s="37">
        <v>2597</v>
      </c>
      <c r="G15" s="37">
        <v>-12798893</v>
      </c>
      <c r="H15" s="36">
        <v>2</v>
      </c>
      <c r="I15" s="37">
        <v>6</v>
      </c>
      <c r="J15" s="37">
        <v>3860</v>
      </c>
      <c r="K15" s="36">
        <v>14074</v>
      </c>
      <c r="L15" s="37">
        <v>33525</v>
      </c>
      <c r="M15" s="37">
        <v>4876586</v>
      </c>
      <c r="N15" s="36" t="s">
        <v>418</v>
      </c>
      <c r="O15" s="37" t="s">
        <v>418</v>
      </c>
      <c r="P15" s="37">
        <v>55289</v>
      </c>
      <c r="Q15" s="36">
        <v>22387591</v>
      </c>
      <c r="R15" s="37">
        <v>42084880</v>
      </c>
      <c r="S15" s="38">
        <v>7794759898</v>
      </c>
    </row>
    <row r="16" spans="1:19" x14ac:dyDescent="0.2">
      <c r="A16" s="2" t="str">
        <f>"Jul "&amp;RIGHT(A6,4)</f>
        <v>Jul 2025</v>
      </c>
      <c r="B16" s="36">
        <v>22349186</v>
      </c>
      <c r="C16" s="37">
        <v>42012827</v>
      </c>
      <c r="D16" s="37">
        <v>7830201635</v>
      </c>
      <c r="E16" s="36">
        <v>1</v>
      </c>
      <c r="F16" s="37">
        <v>3</v>
      </c>
      <c r="G16" s="37">
        <v>-13698267</v>
      </c>
      <c r="H16" s="36">
        <v>0</v>
      </c>
      <c r="I16" s="37">
        <v>0</v>
      </c>
      <c r="J16" s="37">
        <v>0</v>
      </c>
      <c r="K16" s="36">
        <v>8560</v>
      </c>
      <c r="L16" s="37">
        <v>19999</v>
      </c>
      <c r="M16" s="37">
        <v>2930304</v>
      </c>
      <c r="N16" s="36" t="s">
        <v>418</v>
      </c>
      <c r="O16" s="37" t="s">
        <v>418</v>
      </c>
      <c r="P16" s="37">
        <v>48246</v>
      </c>
      <c r="Q16" s="36">
        <v>22349187</v>
      </c>
      <c r="R16" s="37">
        <v>42012830</v>
      </c>
      <c r="S16" s="38">
        <v>7819481918</v>
      </c>
    </row>
    <row r="17" spans="1:19" x14ac:dyDescent="0.2">
      <c r="A17" s="2" t="str">
        <f>"Aug "&amp;RIGHT(A6,4)</f>
        <v>Aug 2025</v>
      </c>
      <c r="B17" s="36">
        <v>22246820</v>
      </c>
      <c r="C17" s="37">
        <v>41826374</v>
      </c>
      <c r="D17" s="37">
        <v>7795056943</v>
      </c>
      <c r="E17" s="36">
        <v>3988</v>
      </c>
      <c r="F17" s="37">
        <v>10526</v>
      </c>
      <c r="G17" s="37">
        <v>-11651137</v>
      </c>
      <c r="H17" s="36">
        <v>1240</v>
      </c>
      <c r="I17" s="37">
        <v>3585</v>
      </c>
      <c r="J17" s="37">
        <v>436454</v>
      </c>
      <c r="K17" s="36">
        <v>13557</v>
      </c>
      <c r="L17" s="37">
        <v>34786</v>
      </c>
      <c r="M17" s="37">
        <v>4592117</v>
      </c>
      <c r="N17" s="36" t="s">
        <v>418</v>
      </c>
      <c r="O17" s="37" t="s">
        <v>418</v>
      </c>
      <c r="P17" s="37">
        <v>65644</v>
      </c>
      <c r="Q17" s="36">
        <v>22250808</v>
      </c>
      <c r="R17" s="37">
        <v>41836900</v>
      </c>
      <c r="S17" s="38">
        <v>7788500021</v>
      </c>
    </row>
    <row r="18" spans="1:19" x14ac:dyDescent="0.2">
      <c r="A18" s="2" t="str">
        <f>"Sep "&amp;RIGHT(A6,4)</f>
        <v>Sep 2025</v>
      </c>
      <c r="B18" s="36">
        <v>22159307</v>
      </c>
      <c r="C18" s="37">
        <v>41616660</v>
      </c>
      <c r="D18" s="37">
        <v>7719349961</v>
      </c>
      <c r="E18" s="36">
        <v>126</v>
      </c>
      <c r="F18" s="37">
        <v>227</v>
      </c>
      <c r="G18" s="37">
        <v>-12580905</v>
      </c>
      <c r="H18" s="36">
        <v>3</v>
      </c>
      <c r="I18" s="37">
        <v>9</v>
      </c>
      <c r="J18" s="37">
        <v>937</v>
      </c>
      <c r="K18" s="36">
        <v>14644</v>
      </c>
      <c r="L18" s="37">
        <v>36259</v>
      </c>
      <c r="M18" s="37">
        <v>12405250</v>
      </c>
      <c r="N18" s="36" t="s">
        <v>418</v>
      </c>
      <c r="O18" s="37" t="s">
        <v>418</v>
      </c>
      <c r="P18" s="37">
        <v>100971</v>
      </c>
      <c r="Q18" s="36">
        <v>22159433</v>
      </c>
      <c r="R18" s="37">
        <v>41616887</v>
      </c>
      <c r="S18" s="39">
        <v>7719276214</v>
      </c>
    </row>
    <row r="19" spans="1:19" s="42" customFormat="1" x14ac:dyDescent="0.2">
      <c r="A19" s="40" t="s">
        <v>55</v>
      </c>
      <c r="B19" s="41">
        <v>22384669.833299998</v>
      </c>
      <c r="C19" s="41">
        <v>41996469</v>
      </c>
      <c r="D19" s="41">
        <v>94480989329</v>
      </c>
      <c r="E19" s="41">
        <v>52906.5</v>
      </c>
      <c r="F19" s="41">
        <v>128538.0833</v>
      </c>
      <c r="G19" s="41">
        <v>201341865</v>
      </c>
      <c r="H19" s="41">
        <v>24921.333299999998</v>
      </c>
      <c r="I19" s="41">
        <v>51113.583299999998</v>
      </c>
      <c r="J19" s="41">
        <v>111502332</v>
      </c>
      <c r="K19" s="41">
        <v>51114.25</v>
      </c>
      <c r="L19" s="41">
        <v>104392.8333</v>
      </c>
      <c r="M19" s="41">
        <v>208678088</v>
      </c>
      <c r="N19" s="41" t="s">
        <v>418</v>
      </c>
      <c r="O19" s="41" t="s">
        <v>418</v>
      </c>
      <c r="P19" s="41">
        <v>843382</v>
      </c>
      <c r="Q19" s="41">
        <v>22437576.333299998</v>
      </c>
      <c r="R19" s="41">
        <v>42125007.083300002</v>
      </c>
      <c r="S19" s="41">
        <v>95003354996</v>
      </c>
    </row>
    <row r="20" spans="1:19" s="42" customFormat="1" x14ac:dyDescent="0.2">
      <c r="A20" s="14" t="s">
        <v>420</v>
      </c>
      <c r="B20" s="43">
        <v>21043697</v>
      </c>
      <c r="C20" s="43">
        <v>39573688</v>
      </c>
      <c r="D20" s="43">
        <v>7584870735</v>
      </c>
      <c r="E20" s="43">
        <v>252691</v>
      </c>
      <c r="F20" s="43">
        <v>594396</v>
      </c>
      <c r="G20" s="43">
        <v>73145289</v>
      </c>
      <c r="H20" s="43">
        <v>90341</v>
      </c>
      <c r="I20" s="43">
        <v>181550</v>
      </c>
      <c r="J20" s="43">
        <v>20264742</v>
      </c>
      <c r="K20" s="43">
        <v>316582</v>
      </c>
      <c r="L20" s="43">
        <v>653057</v>
      </c>
      <c r="M20" s="43">
        <v>90899857</v>
      </c>
      <c r="N20" s="43" t="s">
        <v>418</v>
      </c>
      <c r="O20" s="43" t="s">
        <v>418</v>
      </c>
      <c r="P20" s="43">
        <v>81924</v>
      </c>
      <c r="Q20" s="43">
        <v>21296388</v>
      </c>
      <c r="R20" s="43">
        <v>40168084</v>
      </c>
      <c r="S20" s="43">
        <v>7769262547</v>
      </c>
    </row>
    <row r="21" spans="1:19" x14ac:dyDescent="0.2">
      <c r="A21" s="3" t="str">
        <f>"FY "&amp;RIGHT(A6,4)+1</f>
        <v>FY 2026</v>
      </c>
      <c r="B21" s="44" t="s">
        <v>339</v>
      </c>
      <c r="C21" s="45" t="s">
        <v>339</v>
      </c>
      <c r="D21" s="46" t="s">
        <v>339</v>
      </c>
      <c r="E21" s="45"/>
      <c r="F21" s="45"/>
      <c r="G21" s="46"/>
      <c r="H21" s="45"/>
      <c r="I21" s="45"/>
      <c r="J21" s="46"/>
      <c r="K21" s="45"/>
      <c r="L21" s="45"/>
      <c r="M21" s="46"/>
      <c r="N21" s="45"/>
      <c r="O21" s="45"/>
      <c r="P21" s="46"/>
      <c r="Q21" s="45"/>
      <c r="R21" s="45"/>
      <c r="S21" s="46"/>
    </row>
    <row r="22" spans="1:19" x14ac:dyDescent="0.2">
      <c r="A22" s="2" t="str">
        <f>"Oct "&amp;RIGHT(A6,4)</f>
        <v>Oct 2025</v>
      </c>
      <c r="B22" s="36">
        <v>21910793.239599999</v>
      </c>
      <c r="C22" s="37">
        <v>41077600.683499999</v>
      </c>
      <c r="D22" s="37">
        <v>7829061889.6393003</v>
      </c>
      <c r="E22" s="36">
        <v>1</v>
      </c>
      <c r="F22" s="37">
        <v>6</v>
      </c>
      <c r="G22" s="37">
        <v>1390</v>
      </c>
      <c r="H22" s="36">
        <v>1</v>
      </c>
      <c r="I22" s="37">
        <v>6</v>
      </c>
      <c r="J22" s="37">
        <v>195</v>
      </c>
      <c r="K22" s="36">
        <v>1469</v>
      </c>
      <c r="L22" s="37">
        <v>3712</v>
      </c>
      <c r="M22" s="37">
        <v>5357255</v>
      </c>
      <c r="N22" s="36" t="s">
        <v>418</v>
      </c>
      <c r="O22" s="37" t="s">
        <v>418</v>
      </c>
      <c r="P22" s="37">
        <v>2612</v>
      </c>
      <c r="Q22" s="36">
        <v>21910794.239599999</v>
      </c>
      <c r="R22" s="37">
        <v>41077606.683499999</v>
      </c>
      <c r="S22" s="38">
        <v>7834423341.6393003</v>
      </c>
    </row>
    <row r="23" spans="1:19" x14ac:dyDescent="0.2">
      <c r="A23" s="2" t="str">
        <f>"Nov "&amp;RIGHT(A6,4)</f>
        <v>Nov 2025</v>
      </c>
      <c r="B23" s="36" t="s">
        <v>418</v>
      </c>
      <c r="C23" s="37" t="s">
        <v>418</v>
      </c>
      <c r="D23" s="37" t="s">
        <v>418</v>
      </c>
      <c r="E23" s="36" t="s">
        <v>418</v>
      </c>
      <c r="F23" s="37" t="s">
        <v>418</v>
      </c>
      <c r="G23" s="37" t="s">
        <v>418</v>
      </c>
      <c r="H23" s="36" t="s">
        <v>418</v>
      </c>
      <c r="I23" s="37" t="s">
        <v>418</v>
      </c>
      <c r="J23" s="37" t="s">
        <v>418</v>
      </c>
      <c r="K23" s="36" t="s">
        <v>418</v>
      </c>
      <c r="L23" s="37" t="s">
        <v>418</v>
      </c>
      <c r="M23" s="37" t="s">
        <v>418</v>
      </c>
      <c r="N23" s="36" t="s">
        <v>418</v>
      </c>
      <c r="O23" s="37" t="s">
        <v>418</v>
      </c>
      <c r="P23" s="37" t="s">
        <v>418</v>
      </c>
      <c r="Q23" s="36" t="s">
        <v>418</v>
      </c>
      <c r="R23" s="37" t="s">
        <v>418</v>
      </c>
      <c r="S23" s="38" t="s">
        <v>418</v>
      </c>
    </row>
    <row r="24" spans="1:19" x14ac:dyDescent="0.2">
      <c r="A24" s="2" t="str">
        <f>"Dec "&amp;RIGHT(A6,4)</f>
        <v>Dec 2025</v>
      </c>
      <c r="B24" s="36" t="s">
        <v>418</v>
      </c>
      <c r="C24" s="37" t="s">
        <v>418</v>
      </c>
      <c r="D24" s="37" t="s">
        <v>418</v>
      </c>
      <c r="E24" s="36" t="s">
        <v>418</v>
      </c>
      <c r="F24" s="37" t="s">
        <v>418</v>
      </c>
      <c r="G24" s="37" t="s">
        <v>418</v>
      </c>
      <c r="H24" s="36" t="s">
        <v>418</v>
      </c>
      <c r="I24" s="37" t="s">
        <v>418</v>
      </c>
      <c r="J24" s="37" t="s">
        <v>418</v>
      </c>
      <c r="K24" s="36" t="s">
        <v>418</v>
      </c>
      <c r="L24" s="37" t="s">
        <v>418</v>
      </c>
      <c r="M24" s="37" t="s">
        <v>418</v>
      </c>
      <c r="N24" s="36" t="s">
        <v>418</v>
      </c>
      <c r="O24" s="37" t="s">
        <v>418</v>
      </c>
      <c r="P24" s="37" t="s">
        <v>418</v>
      </c>
      <c r="Q24" s="36" t="s">
        <v>418</v>
      </c>
      <c r="R24" s="37" t="s">
        <v>418</v>
      </c>
      <c r="S24" s="38" t="s">
        <v>418</v>
      </c>
    </row>
    <row r="25" spans="1:19" x14ac:dyDescent="0.2">
      <c r="A25" s="2" t="str">
        <f>"Jan "&amp;RIGHT(A6,4)+1</f>
        <v>Jan 2026</v>
      </c>
      <c r="B25" s="36" t="s">
        <v>418</v>
      </c>
      <c r="C25" s="37" t="s">
        <v>418</v>
      </c>
      <c r="D25" s="37" t="s">
        <v>418</v>
      </c>
      <c r="E25" s="36" t="s">
        <v>418</v>
      </c>
      <c r="F25" s="37" t="s">
        <v>418</v>
      </c>
      <c r="G25" s="37" t="s">
        <v>418</v>
      </c>
      <c r="H25" s="36" t="s">
        <v>418</v>
      </c>
      <c r="I25" s="37" t="s">
        <v>418</v>
      </c>
      <c r="J25" s="37" t="s">
        <v>418</v>
      </c>
      <c r="K25" s="36" t="s">
        <v>418</v>
      </c>
      <c r="L25" s="37" t="s">
        <v>418</v>
      </c>
      <c r="M25" s="37" t="s">
        <v>418</v>
      </c>
      <c r="N25" s="36" t="s">
        <v>418</v>
      </c>
      <c r="O25" s="37" t="s">
        <v>418</v>
      </c>
      <c r="P25" s="37" t="s">
        <v>418</v>
      </c>
      <c r="Q25" s="36" t="s">
        <v>418</v>
      </c>
      <c r="R25" s="37" t="s">
        <v>418</v>
      </c>
      <c r="S25" s="38" t="s">
        <v>418</v>
      </c>
    </row>
    <row r="26" spans="1:19" x14ac:dyDescent="0.2">
      <c r="A26" s="2" t="str">
        <f>"Feb "&amp;RIGHT(A6,4)+1</f>
        <v>Feb 2026</v>
      </c>
      <c r="B26" s="36" t="s">
        <v>418</v>
      </c>
      <c r="C26" s="37" t="s">
        <v>418</v>
      </c>
      <c r="D26" s="37" t="s">
        <v>418</v>
      </c>
      <c r="E26" s="36" t="s">
        <v>418</v>
      </c>
      <c r="F26" s="37" t="s">
        <v>418</v>
      </c>
      <c r="G26" s="37" t="s">
        <v>418</v>
      </c>
      <c r="H26" s="36" t="s">
        <v>418</v>
      </c>
      <c r="I26" s="37" t="s">
        <v>418</v>
      </c>
      <c r="J26" s="37" t="s">
        <v>418</v>
      </c>
      <c r="K26" s="36" t="s">
        <v>418</v>
      </c>
      <c r="L26" s="37" t="s">
        <v>418</v>
      </c>
      <c r="M26" s="37" t="s">
        <v>418</v>
      </c>
      <c r="N26" s="36" t="s">
        <v>418</v>
      </c>
      <c r="O26" s="37" t="s">
        <v>418</v>
      </c>
      <c r="P26" s="37" t="s">
        <v>418</v>
      </c>
      <c r="Q26" s="36" t="s">
        <v>418</v>
      </c>
      <c r="R26" s="37" t="s">
        <v>418</v>
      </c>
      <c r="S26" s="38" t="s">
        <v>418</v>
      </c>
    </row>
    <row r="27" spans="1:19" x14ac:dyDescent="0.2">
      <c r="A27" s="2" t="str">
        <f>"Mar "&amp;RIGHT(A6,4)+1</f>
        <v>Mar 2026</v>
      </c>
      <c r="B27" s="36" t="s">
        <v>418</v>
      </c>
      <c r="C27" s="37" t="s">
        <v>418</v>
      </c>
      <c r="D27" s="37" t="s">
        <v>418</v>
      </c>
      <c r="E27" s="36" t="s">
        <v>418</v>
      </c>
      <c r="F27" s="37" t="s">
        <v>418</v>
      </c>
      <c r="G27" s="37" t="s">
        <v>418</v>
      </c>
      <c r="H27" s="36" t="s">
        <v>418</v>
      </c>
      <c r="I27" s="37" t="s">
        <v>418</v>
      </c>
      <c r="J27" s="37" t="s">
        <v>418</v>
      </c>
      <c r="K27" s="36" t="s">
        <v>418</v>
      </c>
      <c r="L27" s="37" t="s">
        <v>418</v>
      </c>
      <c r="M27" s="37" t="s">
        <v>418</v>
      </c>
      <c r="N27" s="36" t="s">
        <v>418</v>
      </c>
      <c r="O27" s="37" t="s">
        <v>418</v>
      </c>
      <c r="P27" s="37" t="s">
        <v>418</v>
      </c>
      <c r="Q27" s="36" t="s">
        <v>418</v>
      </c>
      <c r="R27" s="37" t="s">
        <v>418</v>
      </c>
      <c r="S27" s="38" t="s">
        <v>418</v>
      </c>
    </row>
    <row r="28" spans="1:19" x14ac:dyDescent="0.2">
      <c r="A28" s="2" t="str">
        <f>"Apr "&amp;RIGHT(A6,4)+1</f>
        <v>Apr 2026</v>
      </c>
      <c r="B28" s="36" t="s">
        <v>418</v>
      </c>
      <c r="C28" s="37" t="s">
        <v>418</v>
      </c>
      <c r="D28" s="37" t="s">
        <v>418</v>
      </c>
      <c r="E28" s="36" t="s">
        <v>418</v>
      </c>
      <c r="F28" s="37" t="s">
        <v>418</v>
      </c>
      <c r="G28" s="37" t="s">
        <v>418</v>
      </c>
      <c r="H28" s="36" t="s">
        <v>418</v>
      </c>
      <c r="I28" s="37" t="s">
        <v>418</v>
      </c>
      <c r="J28" s="37" t="s">
        <v>418</v>
      </c>
      <c r="K28" s="36" t="s">
        <v>418</v>
      </c>
      <c r="L28" s="37" t="s">
        <v>418</v>
      </c>
      <c r="M28" s="37" t="s">
        <v>418</v>
      </c>
      <c r="N28" s="36" t="s">
        <v>418</v>
      </c>
      <c r="O28" s="37" t="s">
        <v>418</v>
      </c>
      <c r="P28" s="37" t="s">
        <v>418</v>
      </c>
      <c r="Q28" s="36" t="s">
        <v>418</v>
      </c>
      <c r="R28" s="37" t="s">
        <v>418</v>
      </c>
      <c r="S28" s="38" t="s">
        <v>418</v>
      </c>
    </row>
    <row r="29" spans="1:19" x14ac:dyDescent="0.2">
      <c r="A29" s="2" t="str">
        <f>"May "&amp;RIGHT(A6,4)+1</f>
        <v>May 2026</v>
      </c>
      <c r="B29" s="36" t="s">
        <v>418</v>
      </c>
      <c r="C29" s="37" t="s">
        <v>418</v>
      </c>
      <c r="D29" s="37" t="s">
        <v>418</v>
      </c>
      <c r="E29" s="36" t="s">
        <v>418</v>
      </c>
      <c r="F29" s="37" t="s">
        <v>418</v>
      </c>
      <c r="G29" s="37" t="s">
        <v>418</v>
      </c>
      <c r="H29" s="36" t="s">
        <v>418</v>
      </c>
      <c r="I29" s="37" t="s">
        <v>418</v>
      </c>
      <c r="J29" s="37" t="s">
        <v>418</v>
      </c>
      <c r="K29" s="36" t="s">
        <v>418</v>
      </c>
      <c r="L29" s="37" t="s">
        <v>418</v>
      </c>
      <c r="M29" s="37" t="s">
        <v>418</v>
      </c>
      <c r="N29" s="36" t="s">
        <v>418</v>
      </c>
      <c r="O29" s="37" t="s">
        <v>418</v>
      </c>
      <c r="P29" s="37" t="s">
        <v>418</v>
      </c>
      <c r="Q29" s="36" t="s">
        <v>418</v>
      </c>
      <c r="R29" s="37" t="s">
        <v>418</v>
      </c>
      <c r="S29" s="38" t="s">
        <v>418</v>
      </c>
    </row>
    <row r="30" spans="1:19" x14ac:dyDescent="0.2">
      <c r="A30" s="2" t="str">
        <f>"Jun "&amp;RIGHT(A6,4)+1</f>
        <v>Jun 2026</v>
      </c>
      <c r="B30" s="36" t="s">
        <v>418</v>
      </c>
      <c r="C30" s="37" t="s">
        <v>418</v>
      </c>
      <c r="D30" s="37" t="s">
        <v>418</v>
      </c>
      <c r="E30" s="36" t="s">
        <v>418</v>
      </c>
      <c r="F30" s="37" t="s">
        <v>418</v>
      </c>
      <c r="G30" s="37" t="s">
        <v>418</v>
      </c>
      <c r="H30" s="36" t="s">
        <v>418</v>
      </c>
      <c r="I30" s="37" t="s">
        <v>418</v>
      </c>
      <c r="J30" s="37" t="s">
        <v>418</v>
      </c>
      <c r="K30" s="36" t="s">
        <v>418</v>
      </c>
      <c r="L30" s="37" t="s">
        <v>418</v>
      </c>
      <c r="M30" s="37" t="s">
        <v>418</v>
      </c>
      <c r="N30" s="36" t="s">
        <v>418</v>
      </c>
      <c r="O30" s="37" t="s">
        <v>418</v>
      </c>
      <c r="P30" s="37" t="s">
        <v>418</v>
      </c>
      <c r="Q30" s="36" t="s">
        <v>418</v>
      </c>
      <c r="R30" s="37" t="s">
        <v>418</v>
      </c>
      <c r="S30" s="38" t="s">
        <v>418</v>
      </c>
    </row>
    <row r="31" spans="1:19" x14ac:dyDescent="0.2">
      <c r="A31" s="2" t="str">
        <f>"Jul "&amp;RIGHT(A6,4)+1</f>
        <v>Jul 2026</v>
      </c>
      <c r="B31" s="36" t="s">
        <v>418</v>
      </c>
      <c r="C31" s="37" t="s">
        <v>418</v>
      </c>
      <c r="D31" s="37" t="s">
        <v>418</v>
      </c>
      <c r="E31" s="36" t="s">
        <v>418</v>
      </c>
      <c r="F31" s="37" t="s">
        <v>418</v>
      </c>
      <c r="G31" s="37" t="s">
        <v>418</v>
      </c>
      <c r="H31" s="36" t="s">
        <v>418</v>
      </c>
      <c r="I31" s="37" t="s">
        <v>418</v>
      </c>
      <c r="J31" s="37" t="s">
        <v>418</v>
      </c>
      <c r="K31" s="36" t="s">
        <v>418</v>
      </c>
      <c r="L31" s="37" t="s">
        <v>418</v>
      </c>
      <c r="M31" s="37" t="s">
        <v>418</v>
      </c>
      <c r="N31" s="36" t="s">
        <v>418</v>
      </c>
      <c r="O31" s="37" t="s">
        <v>418</v>
      </c>
      <c r="P31" s="37" t="s">
        <v>418</v>
      </c>
      <c r="Q31" s="36" t="s">
        <v>418</v>
      </c>
      <c r="R31" s="37" t="s">
        <v>418</v>
      </c>
      <c r="S31" s="38" t="s">
        <v>418</v>
      </c>
    </row>
    <row r="32" spans="1:19" x14ac:dyDescent="0.2">
      <c r="A32" s="2" t="str">
        <f>"Aug "&amp;RIGHT(A6,4)+1</f>
        <v>Aug 2026</v>
      </c>
      <c r="B32" s="36" t="s">
        <v>418</v>
      </c>
      <c r="C32" s="37" t="s">
        <v>418</v>
      </c>
      <c r="D32" s="37" t="s">
        <v>418</v>
      </c>
      <c r="E32" s="36" t="s">
        <v>418</v>
      </c>
      <c r="F32" s="37" t="s">
        <v>418</v>
      </c>
      <c r="G32" s="37" t="s">
        <v>418</v>
      </c>
      <c r="H32" s="36" t="s">
        <v>418</v>
      </c>
      <c r="I32" s="37" t="s">
        <v>418</v>
      </c>
      <c r="J32" s="37" t="s">
        <v>418</v>
      </c>
      <c r="K32" s="36" t="s">
        <v>418</v>
      </c>
      <c r="L32" s="37" t="s">
        <v>418</v>
      </c>
      <c r="M32" s="37" t="s">
        <v>418</v>
      </c>
      <c r="N32" s="36" t="s">
        <v>418</v>
      </c>
      <c r="O32" s="37" t="s">
        <v>418</v>
      </c>
      <c r="P32" s="37" t="s">
        <v>418</v>
      </c>
      <c r="Q32" s="36" t="s">
        <v>418</v>
      </c>
      <c r="R32" s="37" t="s">
        <v>418</v>
      </c>
      <c r="S32" s="38" t="s">
        <v>418</v>
      </c>
    </row>
    <row r="33" spans="1:19" x14ac:dyDescent="0.2">
      <c r="A33" s="2" t="str">
        <f>"Sep "&amp;RIGHT(A6,4)+1</f>
        <v>Sep 2026</v>
      </c>
      <c r="B33" s="47" t="s">
        <v>418</v>
      </c>
      <c r="C33" s="48" t="s">
        <v>418</v>
      </c>
      <c r="D33" s="37" t="s">
        <v>418</v>
      </c>
      <c r="E33" s="36" t="s">
        <v>418</v>
      </c>
      <c r="F33" s="37" t="s">
        <v>418</v>
      </c>
      <c r="G33" s="37" t="s">
        <v>418</v>
      </c>
      <c r="H33" s="36" t="s">
        <v>418</v>
      </c>
      <c r="I33" s="37" t="s">
        <v>418</v>
      </c>
      <c r="J33" s="37" t="s">
        <v>418</v>
      </c>
      <c r="K33" s="36" t="s">
        <v>418</v>
      </c>
      <c r="L33" s="37" t="s">
        <v>418</v>
      </c>
      <c r="M33" s="37" t="s">
        <v>418</v>
      </c>
      <c r="N33" s="36" t="s">
        <v>418</v>
      </c>
      <c r="O33" s="37" t="s">
        <v>418</v>
      </c>
      <c r="P33" s="37" t="s">
        <v>418</v>
      </c>
      <c r="Q33" s="36" t="s">
        <v>418</v>
      </c>
      <c r="R33" s="37" t="s">
        <v>418</v>
      </c>
      <c r="S33" s="39" t="s">
        <v>418</v>
      </c>
    </row>
    <row r="34" spans="1:19" s="42" customFormat="1" x14ac:dyDescent="0.2">
      <c r="A34" s="40" t="s">
        <v>55</v>
      </c>
      <c r="B34" s="49">
        <v>21910793.239599999</v>
      </c>
      <c r="C34" s="51">
        <v>41077600.683499999</v>
      </c>
      <c r="D34" s="41">
        <v>7829061889.6393003</v>
      </c>
      <c r="E34" s="41">
        <v>1</v>
      </c>
      <c r="F34" s="41">
        <v>6</v>
      </c>
      <c r="G34" s="41">
        <v>1390</v>
      </c>
      <c r="H34" s="41">
        <v>1</v>
      </c>
      <c r="I34" s="41">
        <v>6</v>
      </c>
      <c r="J34" s="41">
        <v>195</v>
      </c>
      <c r="K34" s="41">
        <v>1469</v>
      </c>
      <c r="L34" s="41">
        <v>3712</v>
      </c>
      <c r="M34" s="41">
        <v>5357255</v>
      </c>
      <c r="N34" s="41" t="s">
        <v>418</v>
      </c>
      <c r="O34" s="41" t="s">
        <v>418</v>
      </c>
      <c r="P34" s="41">
        <v>2612</v>
      </c>
      <c r="Q34" s="41">
        <v>21910794.239599999</v>
      </c>
      <c r="R34" s="41">
        <v>41077606.683499999</v>
      </c>
      <c r="S34" s="41">
        <v>7834423341.6393003</v>
      </c>
    </row>
    <row r="35" spans="1:19" s="42" customFormat="1" x14ac:dyDescent="0.2">
      <c r="A35" s="14" t="str">
        <f>"Total "&amp;MID(A20,7,LEN(A20)-13)&amp;" Months"</f>
        <v>Total 1 Months</v>
      </c>
      <c r="B35" s="43">
        <v>21910793.239599999</v>
      </c>
      <c r="C35" s="52">
        <v>41077600.683499999</v>
      </c>
      <c r="D35" s="43">
        <v>7829061889.6393003</v>
      </c>
      <c r="E35" s="43">
        <v>1</v>
      </c>
      <c r="F35" s="43">
        <v>6</v>
      </c>
      <c r="G35" s="43">
        <v>1390</v>
      </c>
      <c r="H35" s="43">
        <v>1</v>
      </c>
      <c r="I35" s="43">
        <v>6</v>
      </c>
      <c r="J35" s="43">
        <v>195</v>
      </c>
      <c r="K35" s="43">
        <v>1469</v>
      </c>
      <c r="L35" s="43">
        <v>3712</v>
      </c>
      <c r="M35" s="43">
        <v>5357255</v>
      </c>
      <c r="N35" s="43" t="s">
        <v>418</v>
      </c>
      <c r="O35" s="43" t="s">
        <v>418</v>
      </c>
      <c r="P35" s="43">
        <v>2612</v>
      </c>
      <c r="Q35" s="43">
        <v>21910794.239599999</v>
      </c>
      <c r="R35" s="43">
        <v>41077606.683499999</v>
      </c>
      <c r="S35" s="43">
        <v>7834423341.6393003</v>
      </c>
    </row>
    <row r="36" spans="1:19" x14ac:dyDescent="0.2">
      <c r="C36" s="50"/>
    </row>
    <row r="37" spans="1:19" x14ac:dyDescent="0.2">
      <c r="A37" s="1" t="s">
        <v>348</v>
      </c>
      <c r="C37" s="50"/>
    </row>
    <row r="38" spans="1:19" x14ac:dyDescent="0.2">
      <c r="A38" s="102" t="s">
        <v>355</v>
      </c>
      <c r="B38" s="103"/>
      <c r="C38" s="103"/>
      <c r="D38" s="103"/>
      <c r="E38" s="103"/>
      <c r="F38" s="103"/>
      <c r="G38" s="103"/>
      <c r="H38" s="103"/>
      <c r="I38" s="103"/>
      <c r="J38" s="103"/>
      <c r="K38" s="103"/>
      <c r="L38" s="103"/>
      <c r="M38" s="103"/>
      <c r="N38" s="103"/>
      <c r="O38" s="103"/>
      <c r="P38" s="103"/>
      <c r="Q38" s="103"/>
      <c r="R38" s="103"/>
      <c r="S38" s="103"/>
    </row>
    <row r="39" spans="1:19" x14ac:dyDescent="0.2">
      <c r="A39" s="102"/>
      <c r="B39" s="103"/>
      <c r="C39" s="103"/>
      <c r="D39" s="103"/>
      <c r="E39" s="103"/>
      <c r="F39" s="103"/>
      <c r="G39" s="103"/>
      <c r="H39" s="103"/>
      <c r="I39" s="103"/>
      <c r="J39" s="103"/>
      <c r="K39" s="103"/>
      <c r="L39" s="103"/>
      <c r="M39" s="103"/>
      <c r="N39" s="103"/>
      <c r="O39" s="103"/>
      <c r="P39" s="103"/>
      <c r="Q39" s="103"/>
      <c r="R39" s="103"/>
      <c r="S39" s="103"/>
    </row>
    <row r="40" spans="1:19" x14ac:dyDescent="0.2">
      <c r="A40" s="103"/>
      <c r="B40" s="103"/>
      <c r="C40" s="103"/>
      <c r="D40" s="103"/>
      <c r="E40" s="103"/>
      <c r="F40" s="103"/>
      <c r="G40" s="103"/>
      <c r="H40" s="103"/>
      <c r="I40" s="103"/>
      <c r="J40" s="103"/>
      <c r="K40" s="103"/>
      <c r="L40" s="103"/>
      <c r="M40" s="103"/>
      <c r="N40" s="103"/>
      <c r="O40" s="103"/>
      <c r="P40" s="103"/>
      <c r="Q40" s="103"/>
      <c r="R40" s="103"/>
      <c r="S40" s="103"/>
    </row>
    <row r="41" spans="1:19" x14ac:dyDescent="0.2">
      <c r="C41" s="50"/>
    </row>
    <row r="51" spans="3:3" customFormat="1" x14ac:dyDescent="0.2">
      <c r="C51" s="26"/>
    </row>
    <row r="100" spans="1:10" x14ac:dyDescent="0.2">
      <c r="A100"/>
    </row>
    <row r="101" spans="1:10" x14ac:dyDescent="0.2">
      <c r="A101"/>
      <c r="B101" s="26"/>
      <c r="C101" s="26"/>
      <c r="E101" s="26"/>
      <c r="F101" s="26"/>
      <c r="G101" s="26"/>
      <c r="J101" s="26"/>
    </row>
    <row r="102" spans="1:10" x14ac:dyDescent="0.2">
      <c r="A102"/>
    </row>
    <row r="103" spans="1:10" x14ac:dyDescent="0.2">
      <c r="A103"/>
    </row>
    <row r="104" spans="1:10" x14ac:dyDescent="0.2">
      <c r="A104"/>
    </row>
    <row r="105" spans="1:10" x14ac:dyDescent="0.2">
      <c r="A105"/>
    </row>
    <row r="106" spans="1:10" x14ac:dyDescent="0.2">
      <c r="A106"/>
    </row>
    <row r="107" spans="1:10" x14ac:dyDescent="0.2">
      <c r="A107"/>
    </row>
  </sheetData>
  <mergeCells count="23">
    <mergeCell ref="P4:P5"/>
    <mergeCell ref="Q4:R4"/>
    <mergeCell ref="H4:I4"/>
    <mergeCell ref="J4:J5"/>
    <mergeCell ref="K4:L4"/>
    <mergeCell ref="M4:M5"/>
    <mergeCell ref="N4:O4"/>
    <mergeCell ref="A39:S40"/>
    <mergeCell ref="S4:S5"/>
    <mergeCell ref="A1:P1"/>
    <mergeCell ref="A2:P2"/>
    <mergeCell ref="B3:D3"/>
    <mergeCell ref="E3:G3"/>
    <mergeCell ref="H3:J3"/>
    <mergeCell ref="K3:M3"/>
    <mergeCell ref="N3:P3"/>
    <mergeCell ref="A38:S38"/>
    <mergeCell ref="Q3:S3"/>
    <mergeCell ref="A4:A5"/>
    <mergeCell ref="B4:C4"/>
    <mergeCell ref="D4:D5"/>
    <mergeCell ref="E4:F4"/>
    <mergeCell ref="G4:G5"/>
  </mergeCells>
  <pageMargins left="0.75" right="0.5" top="0.75" bottom="0.5" header="0.5" footer="0.25"/>
  <pageSetup scale="3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01"/>
  <sheetViews>
    <sheetView showGridLines="0" zoomScaleNormal="100" workbookViewId="0">
      <selection sqref="A1:D1"/>
    </sheetView>
  </sheetViews>
  <sheetFormatPr defaultRowHeight="12.75" x14ac:dyDescent="0.2"/>
  <cols>
    <col min="1" max="1" width="15.7109375" customWidth="1"/>
    <col min="2" max="4" width="28.7109375" customWidth="1"/>
    <col min="5" max="5" width="12.28515625" customWidth="1"/>
    <col min="6" max="6" width="13.140625" customWidth="1"/>
    <col min="7" max="7" width="11.42578125" customWidth="1"/>
  </cols>
  <sheetData>
    <row r="1" spans="1:7" ht="12" customHeight="1" x14ac:dyDescent="0.2">
      <c r="A1" s="95" t="s">
        <v>442</v>
      </c>
      <c r="B1" s="96"/>
      <c r="C1" s="96"/>
      <c r="D1" s="96"/>
      <c r="E1" s="142">
        <v>46045</v>
      </c>
      <c r="F1" s="5"/>
      <c r="G1" s="5"/>
    </row>
    <row r="2" spans="1:7" x14ac:dyDescent="0.2">
      <c r="A2" s="116" t="s">
        <v>375</v>
      </c>
      <c r="B2" s="117"/>
      <c r="C2" s="117"/>
      <c r="D2" s="117"/>
    </row>
    <row r="3" spans="1:7" ht="15" customHeight="1" x14ac:dyDescent="0.2">
      <c r="A3" s="91" t="s">
        <v>50</v>
      </c>
      <c r="B3" s="118" t="s">
        <v>376</v>
      </c>
      <c r="C3" s="119"/>
      <c r="D3" s="120"/>
    </row>
    <row r="4" spans="1:7" x14ac:dyDescent="0.2">
      <c r="A4" s="91"/>
      <c r="B4" s="121" t="s">
        <v>346</v>
      </c>
      <c r="C4" s="121"/>
      <c r="D4" s="122" t="s">
        <v>126</v>
      </c>
    </row>
    <row r="5" spans="1:7" ht="24" customHeight="1" x14ac:dyDescent="0.2">
      <c r="A5" s="92"/>
      <c r="B5" s="66" t="s">
        <v>59</v>
      </c>
      <c r="C5" s="66" t="s">
        <v>60</v>
      </c>
      <c r="D5" s="123"/>
    </row>
    <row r="6" spans="1:7" ht="12" customHeight="1" x14ac:dyDescent="0.2">
      <c r="A6" s="73" t="s">
        <v>419</v>
      </c>
      <c r="D6" s="67"/>
      <c r="E6" s="1"/>
      <c r="F6" s="1"/>
      <c r="G6" s="1"/>
    </row>
    <row r="7" spans="1:7" ht="12" customHeight="1" x14ac:dyDescent="0.2">
      <c r="A7" s="74" t="str">
        <f>"Oct "&amp;RIGHT(A6,4)-1</f>
        <v>Oct 2024</v>
      </c>
      <c r="B7" s="11">
        <v>8373</v>
      </c>
      <c r="C7" s="11">
        <v>12370</v>
      </c>
      <c r="D7" s="68">
        <v>21999</v>
      </c>
    </row>
    <row r="8" spans="1:7" ht="12" customHeight="1" x14ac:dyDescent="0.2">
      <c r="A8" s="74" t="str">
        <f>"Nov "&amp;RIGHT(A6,4)-1</f>
        <v>Nov 2024</v>
      </c>
      <c r="B8" s="11">
        <v>6099</v>
      </c>
      <c r="C8" s="11">
        <v>8196</v>
      </c>
      <c r="D8" s="68">
        <v>150</v>
      </c>
      <c r="E8" s="11"/>
      <c r="F8" s="11"/>
      <c r="G8" s="11"/>
    </row>
    <row r="9" spans="1:7" ht="12" customHeight="1" x14ac:dyDescent="0.2">
      <c r="A9" s="74" t="str">
        <f>"Dec "&amp;RIGHT(A6,4)-1</f>
        <v>Dec 2024</v>
      </c>
      <c r="B9" s="11">
        <v>2813</v>
      </c>
      <c r="C9" s="11">
        <v>5364</v>
      </c>
      <c r="D9" s="68">
        <v>2500</v>
      </c>
      <c r="E9" s="11"/>
      <c r="F9" s="11"/>
      <c r="G9" s="11"/>
    </row>
    <row r="10" spans="1:7" ht="12" customHeight="1" x14ac:dyDescent="0.2">
      <c r="A10" s="74" t="str">
        <f>"Jan "&amp;RIGHT(A6,4)</f>
        <v>Jan 2025</v>
      </c>
      <c r="B10" s="11">
        <v>1008</v>
      </c>
      <c r="C10" s="11">
        <v>3773</v>
      </c>
      <c r="D10" s="68">
        <v>9089</v>
      </c>
      <c r="E10" s="11"/>
      <c r="F10" s="11"/>
      <c r="G10" s="11"/>
    </row>
    <row r="11" spans="1:7" ht="12" customHeight="1" x14ac:dyDescent="0.2">
      <c r="A11" s="74" t="str">
        <f>"Feb "&amp;RIGHT(A6,4)</f>
        <v>Feb 2025</v>
      </c>
      <c r="B11" s="11">
        <v>1115</v>
      </c>
      <c r="C11" s="11">
        <v>3344</v>
      </c>
      <c r="D11" s="68">
        <v>3325</v>
      </c>
      <c r="E11" s="11"/>
      <c r="F11" s="11"/>
      <c r="G11" s="11"/>
    </row>
    <row r="12" spans="1:7" ht="12" customHeight="1" x14ac:dyDescent="0.2">
      <c r="A12" s="74" t="str">
        <f>"Mar "&amp;RIGHT(A6,4)</f>
        <v>Mar 2025</v>
      </c>
      <c r="B12" s="11">
        <v>1017</v>
      </c>
      <c r="C12" s="11">
        <v>2906</v>
      </c>
      <c r="D12" s="68">
        <v>7000</v>
      </c>
      <c r="E12" s="11"/>
      <c r="F12" s="11"/>
      <c r="G12" s="11"/>
    </row>
    <row r="13" spans="1:7" ht="12" customHeight="1" x14ac:dyDescent="0.2">
      <c r="A13" s="74" t="str">
        <f>"Apr "&amp;RIGHT(A6,4)</f>
        <v>Apr 2025</v>
      </c>
      <c r="B13" s="11">
        <v>1085</v>
      </c>
      <c r="C13" s="11">
        <v>3897</v>
      </c>
      <c r="D13" s="68">
        <v>1779535</v>
      </c>
      <c r="E13" s="11"/>
      <c r="F13" s="11"/>
      <c r="G13" s="11"/>
    </row>
    <row r="14" spans="1:7" ht="12" customHeight="1" x14ac:dyDescent="0.2">
      <c r="A14" s="74" t="str">
        <f>"May "&amp;RIGHT(A6,4)</f>
        <v>May 2025</v>
      </c>
      <c r="B14" s="11">
        <v>1246</v>
      </c>
      <c r="C14" s="11">
        <v>4404</v>
      </c>
      <c r="D14" s="68">
        <v>6628</v>
      </c>
      <c r="E14" s="11"/>
      <c r="F14" s="11"/>
      <c r="G14" s="11"/>
    </row>
    <row r="15" spans="1:7" ht="12" customHeight="1" x14ac:dyDescent="0.2">
      <c r="A15" s="74" t="str">
        <f>"Jun "&amp;RIGHT(A6,4)</f>
        <v>Jun 2025</v>
      </c>
      <c r="B15" s="11">
        <v>1143</v>
      </c>
      <c r="C15" s="11">
        <v>4387</v>
      </c>
      <c r="D15" s="68">
        <v>11000</v>
      </c>
      <c r="E15" s="11"/>
      <c r="F15" s="11"/>
      <c r="G15" s="11"/>
    </row>
    <row r="16" spans="1:7" ht="12" customHeight="1" x14ac:dyDescent="0.2">
      <c r="A16" s="74" t="str">
        <f>"Jul "&amp;RIGHT(A6,4)</f>
        <v>Jul 2025</v>
      </c>
      <c r="B16" s="11">
        <v>1262</v>
      </c>
      <c r="C16" s="11">
        <v>4574</v>
      </c>
      <c r="D16" s="68">
        <v>4652</v>
      </c>
      <c r="E16" s="11"/>
      <c r="F16" s="11"/>
      <c r="G16" s="11"/>
    </row>
    <row r="17" spans="1:7" ht="12" customHeight="1" x14ac:dyDescent="0.2">
      <c r="A17" s="74" t="str">
        <f>"Aug "&amp;RIGHT(A6,4)</f>
        <v>Aug 2025</v>
      </c>
      <c r="B17" s="11">
        <v>1202</v>
      </c>
      <c r="C17" s="11">
        <v>4372</v>
      </c>
      <c r="D17" s="68">
        <v>5102</v>
      </c>
      <c r="E17" s="11"/>
      <c r="F17" s="11"/>
      <c r="G17" s="11"/>
    </row>
    <row r="18" spans="1:7" ht="12" customHeight="1" x14ac:dyDescent="0.2">
      <c r="A18" s="74" t="str">
        <f>"Sep "&amp;RIGHT(A6,4)</f>
        <v>Sep 2025</v>
      </c>
      <c r="B18" s="11">
        <v>1113</v>
      </c>
      <c r="C18" s="11">
        <v>4024</v>
      </c>
      <c r="D18" s="68">
        <v>238739</v>
      </c>
      <c r="E18" s="11"/>
      <c r="F18" s="11"/>
      <c r="G18" s="11"/>
    </row>
    <row r="19" spans="1:7" ht="12" customHeight="1" x14ac:dyDescent="0.2">
      <c r="A19" s="40" t="s">
        <v>55</v>
      </c>
      <c r="B19" s="13" t="s">
        <v>418</v>
      </c>
      <c r="C19" s="13" t="s">
        <v>418</v>
      </c>
      <c r="D19" s="69">
        <v>2089719</v>
      </c>
      <c r="E19" s="11"/>
      <c r="F19" s="11"/>
      <c r="G19" s="11"/>
    </row>
    <row r="20" spans="1:7" ht="12" customHeight="1" x14ac:dyDescent="0.2">
      <c r="A20" s="75" t="s">
        <v>420</v>
      </c>
      <c r="B20" s="15" t="s">
        <v>418</v>
      </c>
      <c r="C20" s="15" t="s">
        <v>418</v>
      </c>
      <c r="D20" s="70">
        <v>21999</v>
      </c>
      <c r="E20" s="71"/>
      <c r="F20" s="71"/>
      <c r="G20" s="71"/>
    </row>
    <row r="21" spans="1:7" ht="12" customHeight="1" x14ac:dyDescent="0.2">
      <c r="A21" s="73" t="str">
        <f>"FY "&amp;RIGHT(A6,4)+1</f>
        <v>FY 2026</v>
      </c>
      <c r="B21" s="11"/>
      <c r="C21" s="11"/>
      <c r="D21" s="68"/>
      <c r="E21" s="71"/>
      <c r="F21" s="71"/>
      <c r="G21" s="71"/>
    </row>
    <row r="22" spans="1:7" ht="12" customHeight="1" x14ac:dyDescent="0.2">
      <c r="A22" s="74" t="str">
        <f>"Oct "&amp;RIGHT(A6,4)</f>
        <v>Oct 2025</v>
      </c>
      <c r="B22" s="11">
        <v>1618</v>
      </c>
      <c r="C22" s="11">
        <v>4859</v>
      </c>
      <c r="D22" s="68">
        <v>210582</v>
      </c>
      <c r="E22" s="11"/>
      <c r="F22" s="11"/>
      <c r="G22" s="11"/>
    </row>
    <row r="23" spans="1:7" ht="12" customHeight="1" x14ac:dyDescent="0.2">
      <c r="A23" s="74" t="str">
        <f>"Nov "&amp;RIGHT(A6,4)</f>
        <v>Nov 2025</v>
      </c>
      <c r="B23" s="11" t="s">
        <v>418</v>
      </c>
      <c r="C23" s="11" t="s">
        <v>418</v>
      </c>
      <c r="D23" s="68" t="s">
        <v>418</v>
      </c>
      <c r="E23" s="11"/>
      <c r="F23" s="11"/>
      <c r="G23" s="11"/>
    </row>
    <row r="24" spans="1:7" ht="12" customHeight="1" x14ac:dyDescent="0.2">
      <c r="A24" s="74" t="str">
        <f>"Dec "&amp;RIGHT(A6,4)</f>
        <v>Dec 2025</v>
      </c>
      <c r="B24" s="11" t="s">
        <v>418</v>
      </c>
      <c r="C24" s="11" t="s">
        <v>418</v>
      </c>
      <c r="D24" s="68" t="s">
        <v>418</v>
      </c>
      <c r="E24" s="11"/>
      <c r="F24" s="11"/>
      <c r="G24" s="11"/>
    </row>
    <row r="25" spans="1:7" ht="12" customHeight="1" x14ac:dyDescent="0.2">
      <c r="A25" s="74" t="str">
        <f>"Jan "&amp;RIGHT(A6,4)+1</f>
        <v>Jan 2026</v>
      </c>
      <c r="B25" s="11" t="s">
        <v>418</v>
      </c>
      <c r="C25" s="11" t="s">
        <v>418</v>
      </c>
      <c r="D25" s="68" t="s">
        <v>418</v>
      </c>
      <c r="E25" s="11"/>
      <c r="F25" s="11"/>
      <c r="G25" s="11"/>
    </row>
    <row r="26" spans="1:7" ht="12" customHeight="1" x14ac:dyDescent="0.2">
      <c r="A26" s="74" t="str">
        <f>"Feb "&amp;RIGHT(A6,4)+1</f>
        <v>Feb 2026</v>
      </c>
      <c r="B26" s="11" t="s">
        <v>418</v>
      </c>
      <c r="C26" s="11" t="s">
        <v>418</v>
      </c>
      <c r="D26" s="68" t="s">
        <v>418</v>
      </c>
      <c r="E26" s="11"/>
      <c r="F26" s="11"/>
      <c r="G26" s="11"/>
    </row>
    <row r="27" spans="1:7" ht="12" customHeight="1" x14ac:dyDescent="0.2">
      <c r="A27" s="74" t="str">
        <f>"Mar "&amp;RIGHT(A6,4)+1</f>
        <v>Mar 2026</v>
      </c>
      <c r="B27" s="11" t="s">
        <v>418</v>
      </c>
      <c r="C27" s="11" t="s">
        <v>418</v>
      </c>
      <c r="D27" s="68" t="s">
        <v>418</v>
      </c>
      <c r="E27" s="11"/>
      <c r="F27" s="11"/>
      <c r="G27" s="11"/>
    </row>
    <row r="28" spans="1:7" ht="12" customHeight="1" x14ac:dyDescent="0.2">
      <c r="A28" s="74" t="str">
        <f>"Apr "&amp;RIGHT(A6,4)+1</f>
        <v>Apr 2026</v>
      </c>
      <c r="B28" s="11" t="s">
        <v>418</v>
      </c>
      <c r="C28" s="11" t="s">
        <v>418</v>
      </c>
      <c r="D28" s="68" t="s">
        <v>418</v>
      </c>
      <c r="E28" s="11"/>
      <c r="F28" s="11"/>
      <c r="G28" s="11"/>
    </row>
    <row r="29" spans="1:7" ht="12" customHeight="1" x14ac:dyDescent="0.2">
      <c r="A29" s="74" t="str">
        <f>"May "&amp;RIGHT(A6,4)+1</f>
        <v>May 2026</v>
      </c>
      <c r="B29" s="11" t="s">
        <v>418</v>
      </c>
      <c r="C29" s="11" t="s">
        <v>418</v>
      </c>
      <c r="D29" s="68" t="s">
        <v>418</v>
      </c>
      <c r="E29" s="11"/>
      <c r="F29" s="11"/>
      <c r="G29" s="11"/>
    </row>
    <row r="30" spans="1:7" ht="12" customHeight="1" x14ac:dyDescent="0.2">
      <c r="A30" s="74" t="str">
        <f>"Jun "&amp;RIGHT(A6,4)+1</f>
        <v>Jun 2026</v>
      </c>
      <c r="B30" s="11" t="s">
        <v>418</v>
      </c>
      <c r="C30" s="11" t="s">
        <v>418</v>
      </c>
      <c r="D30" s="68" t="s">
        <v>418</v>
      </c>
      <c r="E30" s="11"/>
      <c r="F30" s="11"/>
      <c r="G30" s="11"/>
    </row>
    <row r="31" spans="1:7" ht="12" customHeight="1" x14ac:dyDescent="0.2">
      <c r="A31" s="74" t="str">
        <f>"Jul "&amp;RIGHT(A6,4)+1</f>
        <v>Jul 2026</v>
      </c>
      <c r="B31" s="11" t="s">
        <v>418</v>
      </c>
      <c r="C31" s="11" t="s">
        <v>418</v>
      </c>
      <c r="D31" s="68" t="s">
        <v>418</v>
      </c>
      <c r="E31" s="11"/>
      <c r="F31" s="11"/>
      <c r="G31" s="11"/>
    </row>
    <row r="32" spans="1:7" ht="12" customHeight="1" x14ac:dyDescent="0.2">
      <c r="A32" s="74" t="str">
        <f>"Aug "&amp;RIGHT(A6,4)+1</f>
        <v>Aug 2026</v>
      </c>
      <c r="B32" s="11" t="s">
        <v>418</v>
      </c>
      <c r="C32" s="11" t="s">
        <v>418</v>
      </c>
      <c r="D32" s="68" t="s">
        <v>418</v>
      </c>
      <c r="E32" s="11"/>
      <c r="F32" s="11"/>
      <c r="G32" s="11"/>
    </row>
    <row r="33" spans="1:7" ht="12" customHeight="1" x14ac:dyDescent="0.2">
      <c r="A33" s="74" t="str">
        <f>"Sep "&amp;RIGHT(A6,4)+1</f>
        <v>Sep 2026</v>
      </c>
      <c r="B33" s="11" t="s">
        <v>418</v>
      </c>
      <c r="C33" s="11" t="s">
        <v>418</v>
      </c>
      <c r="D33" s="68" t="s">
        <v>418</v>
      </c>
      <c r="E33" s="11"/>
      <c r="F33" s="11"/>
      <c r="G33" s="11"/>
    </row>
    <row r="34" spans="1:7" ht="12" customHeight="1" x14ac:dyDescent="0.2">
      <c r="A34" s="40" t="s">
        <v>55</v>
      </c>
      <c r="B34" s="13" t="s">
        <v>418</v>
      </c>
      <c r="C34" s="13" t="s">
        <v>418</v>
      </c>
      <c r="D34" s="69">
        <v>210582</v>
      </c>
      <c r="E34" s="11"/>
      <c r="F34" s="11"/>
      <c r="G34" s="11"/>
    </row>
    <row r="35" spans="1:7" ht="12" customHeight="1" x14ac:dyDescent="0.2">
      <c r="A35" s="75" t="str">
        <f>"Total "&amp;MID(A20,7,LEN(A20)-13)&amp;" Months"</f>
        <v>Total 1 Months</v>
      </c>
      <c r="B35" s="15" t="s">
        <v>418</v>
      </c>
      <c r="C35" s="15" t="s">
        <v>418</v>
      </c>
      <c r="D35" s="70">
        <v>210582</v>
      </c>
      <c r="E35" s="71"/>
      <c r="F35" s="71"/>
      <c r="G35" s="71"/>
    </row>
    <row r="36" spans="1:7" ht="118.9" customHeight="1" x14ac:dyDescent="0.2">
      <c r="A36" s="124" t="s">
        <v>380</v>
      </c>
      <c r="B36" s="124"/>
      <c r="C36" s="124"/>
      <c r="D36" s="125"/>
      <c r="E36" s="71"/>
      <c r="F36" s="71"/>
      <c r="G36" s="71"/>
    </row>
    <row r="37" spans="1:7" ht="12" customHeight="1" x14ac:dyDescent="0.2">
      <c r="A37" s="115"/>
      <c r="B37" s="115"/>
      <c r="C37" s="115"/>
      <c r="D37" s="115"/>
      <c r="E37" s="115"/>
      <c r="F37" s="115"/>
      <c r="G37" s="115"/>
    </row>
    <row r="38" spans="1:7" ht="13.15" customHeight="1" x14ac:dyDescent="0.2">
      <c r="A38" s="90"/>
      <c r="B38" s="90"/>
      <c r="C38" s="90"/>
      <c r="D38" s="90"/>
      <c r="E38" s="90"/>
      <c r="F38" s="90"/>
      <c r="G38" s="90"/>
    </row>
    <row r="39" spans="1:7" s="1" customFormat="1" ht="11.25" x14ac:dyDescent="0.2"/>
    <row r="101" spans="2:23" ht="15" x14ac:dyDescent="0.2">
      <c r="B101" s="61"/>
      <c r="C101" s="61"/>
      <c r="D101" s="61"/>
      <c r="E101" s="62"/>
      <c r="F101" s="62"/>
      <c r="G101" s="61"/>
      <c r="H101" s="61"/>
      <c r="I101" s="61"/>
      <c r="J101" s="61"/>
      <c r="K101" s="61"/>
      <c r="L101" s="72"/>
      <c r="M101" s="61"/>
      <c r="N101" s="61"/>
      <c r="O101" s="61"/>
      <c r="P101" s="61"/>
      <c r="Q101" s="61"/>
      <c r="R101" s="61"/>
      <c r="S101" s="61"/>
      <c r="T101" s="61"/>
      <c r="U101" s="61"/>
      <c r="V101" s="61"/>
      <c r="W101" s="61"/>
    </row>
  </sheetData>
  <mergeCells count="9">
    <mergeCell ref="A37:G37"/>
    <mergeCell ref="A38:G38"/>
    <mergeCell ref="A1:D1"/>
    <mergeCell ref="A2:D2"/>
    <mergeCell ref="A3:A5"/>
    <mergeCell ref="B3:D3"/>
    <mergeCell ref="B4:C4"/>
    <mergeCell ref="D4:D5"/>
    <mergeCell ref="A36:D36"/>
  </mergeCells>
  <pageMargins left="0.7" right="0.7" top="0.75" bottom="0.75" header="0.3" footer="0.3"/>
  <pageSetup scale="93" orientation="landscape" horizontalDpi="1200" verticalDpi="1200" r:id="rId1"/>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107"/>
  <sheetViews>
    <sheetView showGridLines="0" zoomScaleNormal="100" workbookViewId="0">
      <selection sqref="A1:U1"/>
    </sheetView>
  </sheetViews>
  <sheetFormatPr defaultColWidth="4.7109375" defaultRowHeight="12.75" x14ac:dyDescent="0.2"/>
  <cols>
    <col min="1" max="1" width="10.7109375" style="1" customWidth="1"/>
    <col min="2" max="2" width="9.85546875" customWidth="1"/>
    <col min="3" max="3" width="9.7109375" bestFit="1" customWidth="1"/>
    <col min="4" max="4" width="13.7109375" bestFit="1" customWidth="1"/>
    <col min="5" max="5" width="12.140625" bestFit="1" customWidth="1"/>
    <col min="6" max="6" width="12" bestFit="1" customWidth="1"/>
    <col min="7" max="7" width="13.42578125" bestFit="1" customWidth="1"/>
    <col min="8" max="8" width="10.28515625" bestFit="1" customWidth="1"/>
    <col min="9" max="9" width="8.42578125" bestFit="1" customWidth="1"/>
    <col min="10" max="10" width="12.5703125" bestFit="1" customWidth="1"/>
    <col min="11" max="12" width="12.140625" bestFit="1" customWidth="1"/>
    <col min="13" max="13" width="9.85546875" customWidth="1"/>
    <col min="14" max="14" width="8.85546875" customWidth="1"/>
    <col min="15" max="15" width="10.7109375" customWidth="1"/>
    <col min="16" max="16" width="9.7109375" customWidth="1"/>
    <col min="17" max="17" width="8.85546875" customWidth="1"/>
    <col min="18" max="18" width="10.7109375" customWidth="1"/>
    <col min="19" max="19" width="10.140625" customWidth="1"/>
    <col min="20" max="20" width="8.85546875" bestFit="1" customWidth="1"/>
    <col min="21" max="21" width="8.7109375" customWidth="1"/>
    <col min="22" max="22" width="10.28515625" bestFit="1" customWidth="1"/>
    <col min="23" max="23" width="9.85546875" bestFit="1" customWidth="1"/>
    <col min="24" max="24" width="15" customWidth="1"/>
    <col min="25" max="25" width="12.28515625" bestFit="1" customWidth="1"/>
    <col min="26" max="247" width="8.85546875" customWidth="1"/>
    <col min="248" max="248" width="10.42578125" customWidth="1"/>
    <col min="249" max="249" width="0.5703125" customWidth="1"/>
    <col min="250" max="251" width="8.85546875" bestFit="1" customWidth="1"/>
    <col min="252" max="252" width="8.85546875" customWidth="1"/>
  </cols>
  <sheetData>
    <row r="1" spans="1:253" x14ac:dyDescent="0.2">
      <c r="A1" s="95" t="s">
        <v>442</v>
      </c>
      <c r="B1" s="96"/>
      <c r="C1" s="96"/>
      <c r="D1" s="96"/>
      <c r="E1" s="96"/>
      <c r="F1" s="96"/>
      <c r="G1" s="96"/>
      <c r="H1" s="96"/>
      <c r="I1" s="96"/>
      <c r="J1" s="96"/>
      <c r="K1" s="96"/>
      <c r="L1" s="96"/>
      <c r="M1" s="96"/>
      <c r="N1" s="96"/>
      <c r="O1" s="96"/>
      <c r="P1" s="96"/>
      <c r="Q1" s="96"/>
      <c r="R1" s="96"/>
      <c r="S1" s="96"/>
      <c r="T1" s="96"/>
      <c r="U1" s="96"/>
      <c r="V1" s="142">
        <v>46045</v>
      </c>
    </row>
    <row r="2" spans="1:253" x14ac:dyDescent="0.2">
      <c r="A2" s="95" t="s">
        <v>356</v>
      </c>
      <c r="B2" s="96"/>
      <c r="C2" s="96"/>
      <c r="D2" s="96"/>
      <c r="E2" s="96"/>
      <c r="F2" s="96"/>
      <c r="G2" s="96"/>
      <c r="H2" s="96"/>
      <c r="I2" s="96"/>
      <c r="J2" s="96"/>
      <c r="K2" s="96"/>
      <c r="L2" s="96"/>
      <c r="M2" s="96"/>
      <c r="N2" s="96"/>
      <c r="O2" s="96"/>
      <c r="P2" s="96"/>
      <c r="Q2" s="96"/>
      <c r="R2" s="96"/>
      <c r="S2" s="96"/>
      <c r="T2" s="96"/>
      <c r="U2" s="96"/>
    </row>
    <row r="3" spans="1:253" ht="29.45" customHeight="1" x14ac:dyDescent="0.2">
      <c r="A3" s="28" t="s">
        <v>339</v>
      </c>
      <c r="B3" s="134" t="s">
        <v>357</v>
      </c>
      <c r="C3" s="134"/>
      <c r="D3" s="134"/>
      <c r="E3" s="134"/>
      <c r="F3" s="134"/>
      <c r="G3" s="135"/>
      <c r="H3" s="131" t="s">
        <v>368</v>
      </c>
      <c r="I3" s="131"/>
      <c r="J3" s="131"/>
      <c r="K3" s="131"/>
      <c r="L3" s="132"/>
      <c r="M3" s="131" t="s">
        <v>358</v>
      </c>
      <c r="N3" s="131"/>
      <c r="O3" s="132"/>
      <c r="P3" s="131" t="s">
        <v>359</v>
      </c>
      <c r="Q3" s="131"/>
      <c r="R3" s="132"/>
      <c r="S3" s="131" t="s">
        <v>360</v>
      </c>
      <c r="T3" s="131"/>
      <c r="U3" s="136"/>
      <c r="V3" s="131" t="s">
        <v>345</v>
      </c>
      <c r="W3" s="131"/>
      <c r="X3" s="132"/>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row>
    <row r="4" spans="1:253" ht="14.45" customHeight="1" x14ac:dyDescent="0.2">
      <c r="A4" s="111" t="s">
        <v>50</v>
      </c>
      <c r="B4" s="128" t="s">
        <v>347</v>
      </c>
      <c r="C4" s="128"/>
      <c r="D4" s="133" t="s">
        <v>361</v>
      </c>
      <c r="E4" s="133"/>
      <c r="F4" s="133"/>
      <c r="G4" s="129" t="s">
        <v>144</v>
      </c>
      <c r="H4" s="128" t="s">
        <v>347</v>
      </c>
      <c r="I4" s="128"/>
      <c r="J4" s="133" t="s">
        <v>362</v>
      </c>
      <c r="K4" s="133"/>
      <c r="L4" s="129" t="s">
        <v>144</v>
      </c>
      <c r="M4" s="128" t="s">
        <v>347</v>
      </c>
      <c r="N4" s="128"/>
      <c r="O4" s="129" t="s">
        <v>144</v>
      </c>
      <c r="P4" s="128" t="s">
        <v>347</v>
      </c>
      <c r="Q4" s="128"/>
      <c r="R4" s="129" t="s">
        <v>144</v>
      </c>
      <c r="S4" s="128" t="s">
        <v>347</v>
      </c>
      <c r="T4" s="128"/>
      <c r="U4" s="129" t="s">
        <v>144</v>
      </c>
      <c r="V4" s="128" t="s">
        <v>347</v>
      </c>
      <c r="W4" s="128"/>
      <c r="X4" s="129" t="s">
        <v>144</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row>
    <row r="5" spans="1:253" x14ac:dyDescent="0.2">
      <c r="A5" s="112"/>
      <c r="B5" s="53" t="s">
        <v>363</v>
      </c>
      <c r="C5" s="54" t="s">
        <v>60</v>
      </c>
      <c r="D5" s="54" t="s">
        <v>153</v>
      </c>
      <c r="E5" s="54" t="s">
        <v>364</v>
      </c>
      <c r="F5" s="54" t="s">
        <v>365</v>
      </c>
      <c r="G5" s="130"/>
      <c r="H5" s="53" t="s">
        <v>363</v>
      </c>
      <c r="I5" s="54" t="s">
        <v>60</v>
      </c>
      <c r="J5" s="54" t="s">
        <v>153</v>
      </c>
      <c r="K5" s="54" t="s">
        <v>364</v>
      </c>
      <c r="L5" s="130"/>
      <c r="M5" s="53" t="s">
        <v>363</v>
      </c>
      <c r="N5" s="54" t="s">
        <v>60</v>
      </c>
      <c r="O5" s="130"/>
      <c r="P5" s="31" t="s">
        <v>363</v>
      </c>
      <c r="Q5" s="32" t="s">
        <v>60</v>
      </c>
      <c r="R5" s="130"/>
      <c r="S5" s="31" t="s">
        <v>363</v>
      </c>
      <c r="T5" s="32" t="s">
        <v>60</v>
      </c>
      <c r="U5" s="130"/>
      <c r="V5" s="53" t="s">
        <v>363</v>
      </c>
      <c r="W5" s="54" t="s">
        <v>60</v>
      </c>
      <c r="X5" s="1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row>
    <row r="6" spans="1:253" x14ac:dyDescent="0.2">
      <c r="A6" s="63" t="s">
        <v>419</v>
      </c>
      <c r="B6" s="33" t="s">
        <v>339</v>
      </c>
      <c r="C6" s="55" t="s">
        <v>339</v>
      </c>
      <c r="D6" s="55"/>
      <c r="E6" s="55"/>
      <c r="F6" s="55"/>
      <c r="G6" s="35" t="s">
        <v>339</v>
      </c>
      <c r="H6" s="34"/>
      <c r="I6" s="34"/>
      <c r="J6" s="34"/>
      <c r="K6" s="34"/>
      <c r="L6" s="35"/>
      <c r="M6" s="34"/>
      <c r="N6" s="34"/>
      <c r="O6" s="35"/>
      <c r="P6" s="34"/>
      <c r="Q6" s="34"/>
      <c r="R6" s="35"/>
      <c r="S6" s="33"/>
      <c r="T6" s="55"/>
      <c r="U6" s="35"/>
      <c r="V6" s="34"/>
      <c r="W6" s="34"/>
      <c r="X6" s="35"/>
    </row>
    <row r="7" spans="1:253" x14ac:dyDescent="0.2">
      <c r="A7" s="64" t="str">
        <f>"Oct "&amp;RIGHT(A6,4)-1</f>
        <v>Oct 2024</v>
      </c>
      <c r="B7" s="36">
        <v>729743</v>
      </c>
      <c r="C7" s="37">
        <v>1248605</v>
      </c>
      <c r="D7" s="37">
        <v>222516662</v>
      </c>
      <c r="E7" s="37">
        <v>0</v>
      </c>
      <c r="F7" s="37" t="s">
        <v>418</v>
      </c>
      <c r="G7" s="38">
        <v>222516662</v>
      </c>
      <c r="H7" s="36">
        <v>0</v>
      </c>
      <c r="I7" s="37">
        <v>0</v>
      </c>
      <c r="J7" s="37">
        <v>0</v>
      </c>
      <c r="K7" s="37">
        <v>0</v>
      </c>
      <c r="L7" s="38">
        <v>0</v>
      </c>
      <c r="M7" s="37" t="s">
        <v>418</v>
      </c>
      <c r="N7" s="37" t="s">
        <v>418</v>
      </c>
      <c r="O7" s="38" t="s">
        <v>418</v>
      </c>
      <c r="P7" s="37" t="s">
        <v>418</v>
      </c>
      <c r="Q7" s="37" t="s">
        <v>418</v>
      </c>
      <c r="R7" s="38" t="s">
        <v>418</v>
      </c>
      <c r="S7" s="36">
        <v>1</v>
      </c>
      <c r="T7" s="37">
        <v>1</v>
      </c>
      <c r="U7" s="38">
        <v>193</v>
      </c>
      <c r="V7" s="37">
        <v>729744</v>
      </c>
      <c r="W7" s="37">
        <v>1248606</v>
      </c>
      <c r="X7" s="38">
        <v>222516855</v>
      </c>
    </row>
    <row r="8" spans="1:253" x14ac:dyDescent="0.2">
      <c r="A8" s="64" t="str">
        <f>"Nov "&amp;RIGHT(A6,4)-1</f>
        <v>Nov 2024</v>
      </c>
      <c r="B8" s="36">
        <v>733086</v>
      </c>
      <c r="C8" s="37">
        <v>1254186</v>
      </c>
      <c r="D8" s="37">
        <v>237157968</v>
      </c>
      <c r="E8" s="37">
        <v>0</v>
      </c>
      <c r="F8" s="37" t="s">
        <v>418</v>
      </c>
      <c r="G8" s="38">
        <v>237157968</v>
      </c>
      <c r="H8" s="36">
        <v>0</v>
      </c>
      <c r="I8" s="37">
        <v>0</v>
      </c>
      <c r="J8" s="37">
        <v>0</v>
      </c>
      <c r="K8" s="37">
        <v>0</v>
      </c>
      <c r="L8" s="38">
        <v>0</v>
      </c>
      <c r="M8" s="37" t="s">
        <v>418</v>
      </c>
      <c r="N8" s="37" t="s">
        <v>418</v>
      </c>
      <c r="O8" s="38" t="s">
        <v>418</v>
      </c>
      <c r="P8" s="37" t="s">
        <v>418</v>
      </c>
      <c r="Q8" s="37" t="s">
        <v>418</v>
      </c>
      <c r="R8" s="38" t="s">
        <v>418</v>
      </c>
      <c r="S8" s="36">
        <v>0</v>
      </c>
      <c r="T8" s="37">
        <v>0</v>
      </c>
      <c r="U8" s="38">
        <v>0</v>
      </c>
      <c r="V8" s="37">
        <v>733086</v>
      </c>
      <c r="W8" s="37">
        <v>1254186</v>
      </c>
      <c r="X8" s="38">
        <v>237157968</v>
      </c>
    </row>
    <row r="9" spans="1:253" x14ac:dyDescent="0.2">
      <c r="A9" s="64" t="str">
        <f>"Dec "&amp;RIGHT(A6,4)-1</f>
        <v>Dec 2024</v>
      </c>
      <c r="B9" s="36">
        <v>731278</v>
      </c>
      <c r="C9" s="37">
        <v>1252082</v>
      </c>
      <c r="D9" s="37">
        <v>238697458</v>
      </c>
      <c r="E9" s="37">
        <v>0</v>
      </c>
      <c r="F9" s="37" t="s">
        <v>418</v>
      </c>
      <c r="G9" s="38">
        <v>238697458</v>
      </c>
      <c r="H9" s="36">
        <v>0</v>
      </c>
      <c r="I9" s="37">
        <v>0</v>
      </c>
      <c r="J9" s="37">
        <v>0</v>
      </c>
      <c r="K9" s="37">
        <v>0</v>
      </c>
      <c r="L9" s="38">
        <v>0</v>
      </c>
      <c r="M9" s="37" t="s">
        <v>418</v>
      </c>
      <c r="N9" s="37" t="s">
        <v>418</v>
      </c>
      <c r="O9" s="38" t="s">
        <v>418</v>
      </c>
      <c r="P9" s="37" t="s">
        <v>418</v>
      </c>
      <c r="Q9" s="37" t="s">
        <v>418</v>
      </c>
      <c r="R9" s="38" t="s">
        <v>418</v>
      </c>
      <c r="S9" s="36">
        <v>3</v>
      </c>
      <c r="T9" s="37">
        <v>5</v>
      </c>
      <c r="U9" s="38">
        <v>505</v>
      </c>
      <c r="V9" s="37">
        <v>731281</v>
      </c>
      <c r="W9" s="37">
        <v>1252087</v>
      </c>
      <c r="X9" s="38">
        <v>238697963</v>
      </c>
    </row>
    <row r="10" spans="1:253" x14ac:dyDescent="0.2">
      <c r="A10" s="64" t="str">
        <f>"Jan "&amp;RIGHT(A6,4)</f>
        <v>Jan 2025</v>
      </c>
      <c r="B10" s="36">
        <v>726934</v>
      </c>
      <c r="C10" s="37">
        <v>1243393</v>
      </c>
      <c r="D10" s="37">
        <v>238278472</v>
      </c>
      <c r="E10" s="37">
        <v>0</v>
      </c>
      <c r="F10" s="37" t="s">
        <v>418</v>
      </c>
      <c r="G10" s="38">
        <v>238278472</v>
      </c>
      <c r="H10" s="36">
        <v>0</v>
      </c>
      <c r="I10" s="37">
        <v>0</v>
      </c>
      <c r="J10" s="37">
        <v>0</v>
      </c>
      <c r="K10" s="37">
        <v>0</v>
      </c>
      <c r="L10" s="38">
        <v>0</v>
      </c>
      <c r="M10" s="37" t="s">
        <v>418</v>
      </c>
      <c r="N10" s="37" t="s">
        <v>418</v>
      </c>
      <c r="O10" s="38" t="s">
        <v>418</v>
      </c>
      <c r="P10" s="37" t="s">
        <v>418</v>
      </c>
      <c r="Q10" s="37" t="s">
        <v>418</v>
      </c>
      <c r="R10" s="38" t="s">
        <v>418</v>
      </c>
      <c r="S10" s="36">
        <v>0</v>
      </c>
      <c r="T10" s="37">
        <v>0</v>
      </c>
      <c r="U10" s="38">
        <v>0</v>
      </c>
      <c r="V10" s="37">
        <v>726934</v>
      </c>
      <c r="W10" s="37">
        <v>1243393</v>
      </c>
      <c r="X10" s="38">
        <v>238278472</v>
      </c>
    </row>
    <row r="11" spans="1:253" s="56" customFormat="1" ht="15" x14ac:dyDescent="0.25">
      <c r="A11" s="64" t="str">
        <f>"Feb "&amp;RIGHT(A6,4)</f>
        <v>Feb 2025</v>
      </c>
      <c r="B11" s="36">
        <v>726170</v>
      </c>
      <c r="C11" s="37">
        <v>1240941</v>
      </c>
      <c r="D11" s="37">
        <v>237990426</v>
      </c>
      <c r="E11" s="37">
        <v>0</v>
      </c>
      <c r="F11" s="37" t="s">
        <v>418</v>
      </c>
      <c r="G11" s="38">
        <v>237990426</v>
      </c>
      <c r="H11" s="36">
        <v>0</v>
      </c>
      <c r="I11" s="37">
        <v>0</v>
      </c>
      <c r="J11" s="37">
        <v>0</v>
      </c>
      <c r="K11" s="37">
        <v>0</v>
      </c>
      <c r="L11" s="38">
        <v>0</v>
      </c>
      <c r="M11" s="37" t="s">
        <v>418</v>
      </c>
      <c r="N11" s="37" t="s">
        <v>418</v>
      </c>
      <c r="O11" s="38" t="s">
        <v>418</v>
      </c>
      <c r="P11" s="37" t="s">
        <v>418</v>
      </c>
      <c r="Q11" s="37" t="s">
        <v>418</v>
      </c>
      <c r="R11" s="38" t="s">
        <v>418</v>
      </c>
      <c r="S11" s="36">
        <v>1</v>
      </c>
      <c r="T11" s="37">
        <v>3</v>
      </c>
      <c r="U11" s="38">
        <v>551</v>
      </c>
      <c r="V11" s="37">
        <v>726171</v>
      </c>
      <c r="W11" s="37">
        <v>1240944</v>
      </c>
      <c r="X11" s="38">
        <v>237990977</v>
      </c>
    </row>
    <row r="12" spans="1:253" s="56" customFormat="1" ht="15" x14ac:dyDescent="0.25">
      <c r="A12" s="64" t="str">
        <f>"Mar "&amp;RIGHT(A6,4)</f>
        <v>Mar 2025</v>
      </c>
      <c r="B12" s="36">
        <v>728056</v>
      </c>
      <c r="C12" s="37">
        <v>1244081</v>
      </c>
      <c r="D12" s="37">
        <v>240122743</v>
      </c>
      <c r="E12" s="37">
        <v>0</v>
      </c>
      <c r="F12" s="37" t="s">
        <v>418</v>
      </c>
      <c r="G12" s="38">
        <v>240122743</v>
      </c>
      <c r="H12" s="36">
        <v>0</v>
      </c>
      <c r="I12" s="37">
        <v>0</v>
      </c>
      <c r="J12" s="37">
        <v>0</v>
      </c>
      <c r="K12" s="37">
        <v>0</v>
      </c>
      <c r="L12" s="38">
        <v>0</v>
      </c>
      <c r="M12" s="37" t="s">
        <v>418</v>
      </c>
      <c r="N12" s="37" t="s">
        <v>418</v>
      </c>
      <c r="O12" s="38" t="s">
        <v>418</v>
      </c>
      <c r="P12" s="37" t="s">
        <v>418</v>
      </c>
      <c r="Q12" s="37" t="s">
        <v>418</v>
      </c>
      <c r="R12" s="38" t="s">
        <v>418</v>
      </c>
      <c r="S12" s="36">
        <v>0</v>
      </c>
      <c r="T12" s="37">
        <v>0</v>
      </c>
      <c r="U12" s="38">
        <v>0</v>
      </c>
      <c r="V12" s="37">
        <v>728056</v>
      </c>
      <c r="W12" s="37">
        <v>1244081</v>
      </c>
      <c r="X12" s="38">
        <v>240122743</v>
      </c>
    </row>
    <row r="13" spans="1:253" s="56" customFormat="1" ht="15" x14ac:dyDescent="0.25">
      <c r="A13" s="64" t="str">
        <f>"Apr "&amp;RIGHT(A6,4)</f>
        <v>Apr 2025</v>
      </c>
      <c r="B13" s="36">
        <v>726587</v>
      </c>
      <c r="C13" s="37">
        <v>1239622</v>
      </c>
      <c r="D13" s="37">
        <v>238650498</v>
      </c>
      <c r="E13" s="37">
        <v>0</v>
      </c>
      <c r="F13" s="37" t="s">
        <v>418</v>
      </c>
      <c r="G13" s="38">
        <v>238650498</v>
      </c>
      <c r="H13" s="36">
        <v>0</v>
      </c>
      <c r="I13" s="37">
        <v>0</v>
      </c>
      <c r="J13" s="37">
        <v>0</v>
      </c>
      <c r="K13" s="37">
        <v>0</v>
      </c>
      <c r="L13" s="38">
        <v>0</v>
      </c>
      <c r="M13" s="37" t="s">
        <v>418</v>
      </c>
      <c r="N13" s="37" t="s">
        <v>418</v>
      </c>
      <c r="O13" s="38" t="s">
        <v>418</v>
      </c>
      <c r="P13" s="37" t="s">
        <v>418</v>
      </c>
      <c r="Q13" s="37" t="s">
        <v>418</v>
      </c>
      <c r="R13" s="38" t="s">
        <v>418</v>
      </c>
      <c r="S13" s="36">
        <v>2</v>
      </c>
      <c r="T13" s="37">
        <v>5</v>
      </c>
      <c r="U13" s="38">
        <v>484</v>
      </c>
      <c r="V13" s="37">
        <v>726589</v>
      </c>
      <c r="W13" s="37">
        <v>1239627</v>
      </c>
      <c r="X13" s="38">
        <v>238650982</v>
      </c>
    </row>
    <row r="14" spans="1:253" s="56" customFormat="1" ht="15" x14ac:dyDescent="0.25">
      <c r="A14" s="64" t="str">
        <f>"May "&amp;RIGHT(A6,4)</f>
        <v>May 2025</v>
      </c>
      <c r="B14" s="36">
        <v>732805</v>
      </c>
      <c r="C14" s="37">
        <v>1251506</v>
      </c>
      <c r="D14" s="37">
        <v>231381809</v>
      </c>
      <c r="E14" s="37">
        <v>0</v>
      </c>
      <c r="F14" s="37" t="s">
        <v>418</v>
      </c>
      <c r="G14" s="38">
        <v>231381809</v>
      </c>
      <c r="H14" s="36">
        <v>0</v>
      </c>
      <c r="I14" s="37">
        <v>0</v>
      </c>
      <c r="J14" s="37">
        <v>0</v>
      </c>
      <c r="K14" s="37">
        <v>0</v>
      </c>
      <c r="L14" s="38">
        <v>0</v>
      </c>
      <c r="M14" s="37" t="s">
        <v>418</v>
      </c>
      <c r="N14" s="37" t="s">
        <v>418</v>
      </c>
      <c r="O14" s="38" t="s">
        <v>418</v>
      </c>
      <c r="P14" s="37" t="s">
        <v>418</v>
      </c>
      <c r="Q14" s="37" t="s">
        <v>418</v>
      </c>
      <c r="R14" s="38" t="s">
        <v>418</v>
      </c>
      <c r="S14" s="36">
        <v>1</v>
      </c>
      <c r="T14" s="37">
        <v>3</v>
      </c>
      <c r="U14" s="38">
        <v>260</v>
      </c>
      <c r="V14" s="37">
        <v>732806</v>
      </c>
      <c r="W14" s="37">
        <v>1251509</v>
      </c>
      <c r="X14" s="38">
        <v>231382069</v>
      </c>
    </row>
    <row r="15" spans="1:253" s="56" customFormat="1" ht="15" x14ac:dyDescent="0.25">
      <c r="A15" s="64" t="str">
        <f>"Jun "&amp;RIGHT(A6,4)</f>
        <v>Jun 2025</v>
      </c>
      <c r="B15" s="36">
        <v>729833</v>
      </c>
      <c r="C15" s="37">
        <v>1245418</v>
      </c>
      <c r="D15" s="37">
        <v>245022614</v>
      </c>
      <c r="E15" s="37">
        <v>0</v>
      </c>
      <c r="F15" s="37" t="s">
        <v>418</v>
      </c>
      <c r="G15" s="38">
        <v>245022614</v>
      </c>
      <c r="H15" s="36">
        <v>0</v>
      </c>
      <c r="I15" s="37">
        <v>0</v>
      </c>
      <c r="J15" s="37">
        <v>0</v>
      </c>
      <c r="K15" s="37">
        <v>0</v>
      </c>
      <c r="L15" s="38">
        <v>0</v>
      </c>
      <c r="M15" s="37" t="s">
        <v>418</v>
      </c>
      <c r="N15" s="37" t="s">
        <v>418</v>
      </c>
      <c r="O15" s="38" t="s">
        <v>418</v>
      </c>
      <c r="P15" s="37" t="s">
        <v>418</v>
      </c>
      <c r="Q15" s="37" t="s">
        <v>418</v>
      </c>
      <c r="R15" s="38" t="s">
        <v>418</v>
      </c>
      <c r="S15" s="36">
        <v>0</v>
      </c>
      <c r="T15" s="37">
        <v>0</v>
      </c>
      <c r="U15" s="38">
        <v>0</v>
      </c>
      <c r="V15" s="37">
        <v>729833</v>
      </c>
      <c r="W15" s="37">
        <v>1245418</v>
      </c>
      <c r="X15" s="38">
        <v>245022614</v>
      </c>
    </row>
    <row r="16" spans="1:253" s="56" customFormat="1" ht="15" x14ac:dyDescent="0.25">
      <c r="A16" s="64" t="str">
        <f>"Jul "&amp;RIGHT(A6,4)</f>
        <v>Jul 2025</v>
      </c>
      <c r="B16" s="36">
        <v>727544</v>
      </c>
      <c r="C16" s="37">
        <v>1240276</v>
      </c>
      <c r="D16" s="37">
        <v>240913368</v>
      </c>
      <c r="E16" s="37">
        <v>0</v>
      </c>
      <c r="F16" s="37" t="s">
        <v>418</v>
      </c>
      <c r="G16" s="38">
        <v>240913368</v>
      </c>
      <c r="H16" s="36">
        <v>0</v>
      </c>
      <c r="I16" s="37">
        <v>0</v>
      </c>
      <c r="J16" s="37">
        <v>0</v>
      </c>
      <c r="K16" s="37">
        <v>0</v>
      </c>
      <c r="L16" s="38">
        <v>0</v>
      </c>
      <c r="M16" s="37" t="s">
        <v>418</v>
      </c>
      <c r="N16" s="37" t="s">
        <v>418</v>
      </c>
      <c r="O16" s="38" t="s">
        <v>418</v>
      </c>
      <c r="P16" s="37" t="s">
        <v>418</v>
      </c>
      <c r="Q16" s="37" t="s">
        <v>418</v>
      </c>
      <c r="R16" s="38" t="s">
        <v>418</v>
      </c>
      <c r="S16" s="36">
        <v>2</v>
      </c>
      <c r="T16" s="37">
        <v>4</v>
      </c>
      <c r="U16" s="38">
        <v>664</v>
      </c>
      <c r="V16" s="37">
        <v>727546</v>
      </c>
      <c r="W16" s="37">
        <v>1240280</v>
      </c>
      <c r="X16" s="38">
        <v>240914032</v>
      </c>
    </row>
    <row r="17" spans="1:253" s="56" customFormat="1" ht="15" x14ac:dyDescent="0.25">
      <c r="A17" s="64" t="str">
        <f>"Aug "&amp;RIGHT(A6,4)</f>
        <v>Aug 2025</v>
      </c>
      <c r="B17" s="36">
        <v>727081</v>
      </c>
      <c r="C17" s="37">
        <v>1238698</v>
      </c>
      <c r="D17" s="37">
        <v>239810712</v>
      </c>
      <c r="E17" s="37">
        <v>0</v>
      </c>
      <c r="F17" s="37" t="s">
        <v>418</v>
      </c>
      <c r="G17" s="38">
        <v>239810712</v>
      </c>
      <c r="H17" s="36">
        <v>0</v>
      </c>
      <c r="I17" s="37">
        <v>0</v>
      </c>
      <c r="J17" s="37">
        <v>0</v>
      </c>
      <c r="K17" s="37">
        <v>0</v>
      </c>
      <c r="L17" s="38">
        <v>0</v>
      </c>
      <c r="M17" s="37" t="s">
        <v>418</v>
      </c>
      <c r="N17" s="37" t="s">
        <v>418</v>
      </c>
      <c r="O17" s="38" t="s">
        <v>418</v>
      </c>
      <c r="P17" s="37" t="s">
        <v>418</v>
      </c>
      <c r="Q17" s="37" t="s">
        <v>418</v>
      </c>
      <c r="R17" s="38" t="s">
        <v>418</v>
      </c>
      <c r="S17" s="36">
        <v>1</v>
      </c>
      <c r="T17" s="37">
        <v>5</v>
      </c>
      <c r="U17" s="38">
        <v>381</v>
      </c>
      <c r="V17" s="37">
        <v>727082</v>
      </c>
      <c r="W17" s="37">
        <v>1238703</v>
      </c>
      <c r="X17" s="38">
        <v>239811093</v>
      </c>
    </row>
    <row r="18" spans="1:253" s="56" customFormat="1" ht="15" x14ac:dyDescent="0.25">
      <c r="A18" s="65" t="str">
        <f>"Sep "&amp;RIGHT(A6,4)</f>
        <v>Sep 2025</v>
      </c>
      <c r="B18" s="47">
        <v>738219</v>
      </c>
      <c r="C18" s="48">
        <v>1260977</v>
      </c>
      <c r="D18" s="48">
        <v>333650068</v>
      </c>
      <c r="E18" s="48">
        <v>0</v>
      </c>
      <c r="F18" s="48" t="s">
        <v>418</v>
      </c>
      <c r="G18" s="39">
        <v>333650068</v>
      </c>
      <c r="H18" s="36">
        <v>5144</v>
      </c>
      <c r="I18" s="37">
        <v>9412</v>
      </c>
      <c r="J18" s="37">
        <v>428269</v>
      </c>
      <c r="K18" s="37">
        <v>0</v>
      </c>
      <c r="L18" s="39">
        <v>428269</v>
      </c>
      <c r="M18" s="37" t="s">
        <v>418</v>
      </c>
      <c r="N18" s="37" t="s">
        <v>418</v>
      </c>
      <c r="O18" s="38" t="s">
        <v>418</v>
      </c>
      <c r="P18" s="37" t="s">
        <v>418</v>
      </c>
      <c r="Q18" s="37" t="s">
        <v>418</v>
      </c>
      <c r="R18" s="38" t="s">
        <v>418</v>
      </c>
      <c r="S18" s="47">
        <v>1</v>
      </c>
      <c r="T18" s="48">
        <v>1</v>
      </c>
      <c r="U18" s="39">
        <v>79</v>
      </c>
      <c r="V18" s="48">
        <v>738220</v>
      </c>
      <c r="W18" s="48">
        <v>1260978</v>
      </c>
      <c r="X18" s="39">
        <v>334078416</v>
      </c>
    </row>
    <row r="19" spans="1:253" x14ac:dyDescent="0.2">
      <c r="A19" s="40" t="s">
        <v>55</v>
      </c>
      <c r="B19" s="41">
        <v>729778</v>
      </c>
      <c r="C19" s="41">
        <v>1246648.75</v>
      </c>
      <c r="D19" s="41">
        <v>2944192798</v>
      </c>
      <c r="E19" s="41">
        <v>0</v>
      </c>
      <c r="F19" s="41" t="s">
        <v>418</v>
      </c>
      <c r="G19" s="41">
        <v>2944192798</v>
      </c>
      <c r="H19" s="41">
        <v>428.66669999999999</v>
      </c>
      <c r="I19" s="41">
        <v>784.33330000000001</v>
      </c>
      <c r="J19" s="41">
        <v>428269</v>
      </c>
      <c r="K19" s="41">
        <v>0</v>
      </c>
      <c r="L19" s="41">
        <v>428269</v>
      </c>
      <c r="M19" s="41" t="s">
        <v>418</v>
      </c>
      <c r="N19" s="41" t="s">
        <v>418</v>
      </c>
      <c r="O19" s="41" t="s">
        <v>418</v>
      </c>
      <c r="P19" s="41" t="s">
        <v>418</v>
      </c>
      <c r="Q19" s="41" t="s">
        <v>418</v>
      </c>
      <c r="R19" s="41" t="s">
        <v>418</v>
      </c>
      <c r="S19" s="41">
        <v>1</v>
      </c>
      <c r="T19" s="41">
        <v>2.25</v>
      </c>
      <c r="U19" s="41">
        <v>3117</v>
      </c>
      <c r="V19" s="49">
        <v>729779</v>
      </c>
      <c r="W19" s="49">
        <v>1246651</v>
      </c>
      <c r="X19" s="57">
        <v>2944624184</v>
      </c>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row>
    <row r="20" spans="1:253" x14ac:dyDescent="0.2">
      <c r="A20" s="14" t="s">
        <v>420</v>
      </c>
      <c r="B20" s="49">
        <v>729743</v>
      </c>
      <c r="C20" s="49">
        <v>1248605</v>
      </c>
      <c r="D20" s="49">
        <v>222516662</v>
      </c>
      <c r="E20" s="49">
        <v>0</v>
      </c>
      <c r="F20" s="49" t="s">
        <v>418</v>
      </c>
      <c r="G20" s="43">
        <v>222516662</v>
      </c>
      <c r="H20" s="49">
        <v>0</v>
      </c>
      <c r="I20" s="49">
        <v>0</v>
      </c>
      <c r="J20" s="43">
        <v>0</v>
      </c>
      <c r="K20" s="43">
        <v>0</v>
      </c>
      <c r="L20" s="43">
        <v>0</v>
      </c>
      <c r="M20" s="43" t="s">
        <v>418</v>
      </c>
      <c r="N20" s="43" t="s">
        <v>418</v>
      </c>
      <c r="O20" s="43" t="s">
        <v>418</v>
      </c>
      <c r="P20" s="43" t="s">
        <v>418</v>
      </c>
      <c r="Q20" s="43" t="s">
        <v>418</v>
      </c>
      <c r="R20" s="43" t="s">
        <v>418</v>
      </c>
      <c r="S20" s="43">
        <v>1</v>
      </c>
      <c r="T20" s="43">
        <v>1</v>
      </c>
      <c r="U20" s="43">
        <v>193</v>
      </c>
      <c r="V20" s="43">
        <v>729744</v>
      </c>
      <c r="W20" s="43">
        <v>1248606</v>
      </c>
      <c r="X20" s="58">
        <v>222516855</v>
      </c>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row>
    <row r="21" spans="1:253" s="56" customFormat="1" ht="15" x14ac:dyDescent="0.25">
      <c r="A21" s="3" t="str">
        <f>"FY "&amp;RIGHT(A6,4)+1</f>
        <v>FY 2026</v>
      </c>
      <c r="B21" s="44"/>
      <c r="C21" s="45"/>
      <c r="D21" s="45"/>
      <c r="E21" s="45"/>
      <c r="F21" s="45"/>
      <c r="G21" s="46"/>
      <c r="H21" s="45"/>
      <c r="I21" s="45"/>
      <c r="J21" s="45"/>
      <c r="K21" s="45"/>
      <c r="L21" s="38" t="s">
        <v>339</v>
      </c>
      <c r="M21" s="45"/>
      <c r="N21" s="45"/>
      <c r="O21" s="46"/>
      <c r="P21" s="45"/>
      <c r="Q21" s="45"/>
      <c r="R21" s="46"/>
      <c r="S21" s="44"/>
      <c r="T21" s="45"/>
      <c r="U21" s="46"/>
      <c r="V21" s="37"/>
      <c r="W21" s="37"/>
      <c r="X21" s="38"/>
    </row>
    <row r="22" spans="1:253" s="56" customFormat="1" ht="15" x14ac:dyDescent="0.25">
      <c r="A22" s="2" t="str">
        <f>"Oct "&amp;RIGHT(A6,4)</f>
        <v>Oct 2025</v>
      </c>
      <c r="B22" s="36">
        <v>727619</v>
      </c>
      <c r="C22" s="37">
        <v>1238201</v>
      </c>
      <c r="D22" s="37">
        <v>219419829</v>
      </c>
      <c r="E22" s="37">
        <v>0</v>
      </c>
      <c r="F22" s="37" t="s">
        <v>418</v>
      </c>
      <c r="G22" s="37">
        <v>219419829</v>
      </c>
      <c r="H22" s="36">
        <v>0</v>
      </c>
      <c r="I22" s="37">
        <v>0</v>
      </c>
      <c r="J22" s="37">
        <v>0</v>
      </c>
      <c r="K22" s="37">
        <v>0</v>
      </c>
      <c r="L22" s="38">
        <v>0</v>
      </c>
      <c r="M22" s="36" t="s">
        <v>418</v>
      </c>
      <c r="N22" s="37" t="s">
        <v>418</v>
      </c>
      <c r="O22" s="37" t="s">
        <v>418</v>
      </c>
      <c r="P22" s="36" t="s">
        <v>418</v>
      </c>
      <c r="Q22" s="37" t="s">
        <v>418</v>
      </c>
      <c r="R22" s="37" t="s">
        <v>418</v>
      </c>
      <c r="S22" s="36">
        <v>0</v>
      </c>
      <c r="T22" s="37">
        <v>0</v>
      </c>
      <c r="U22" s="38">
        <v>0</v>
      </c>
      <c r="V22" s="37">
        <v>727619</v>
      </c>
      <c r="W22" s="37">
        <v>1238201</v>
      </c>
      <c r="X22" s="38">
        <v>219419829</v>
      </c>
      <c r="Y22" s="59" t="s">
        <v>339</v>
      </c>
    </row>
    <row r="23" spans="1:253" s="56" customFormat="1" ht="15" x14ac:dyDescent="0.25">
      <c r="A23" s="2" t="str">
        <f>"Nov "&amp;RIGHT(A6,4)</f>
        <v>Nov 2025</v>
      </c>
      <c r="B23" s="36" t="s">
        <v>418</v>
      </c>
      <c r="C23" s="37" t="s">
        <v>418</v>
      </c>
      <c r="D23" s="37" t="s">
        <v>418</v>
      </c>
      <c r="E23" s="37" t="s">
        <v>418</v>
      </c>
      <c r="F23" s="37" t="s">
        <v>418</v>
      </c>
      <c r="G23" s="37" t="s">
        <v>418</v>
      </c>
      <c r="H23" s="36" t="s">
        <v>418</v>
      </c>
      <c r="I23" s="37" t="s">
        <v>418</v>
      </c>
      <c r="J23" s="37" t="s">
        <v>418</v>
      </c>
      <c r="K23" s="37" t="s">
        <v>418</v>
      </c>
      <c r="L23" s="38" t="s">
        <v>418</v>
      </c>
      <c r="M23" s="36" t="s">
        <v>418</v>
      </c>
      <c r="N23" s="37" t="s">
        <v>418</v>
      </c>
      <c r="O23" s="37" t="s">
        <v>418</v>
      </c>
      <c r="P23" s="36" t="s">
        <v>418</v>
      </c>
      <c r="Q23" s="37" t="s">
        <v>418</v>
      </c>
      <c r="R23" s="37" t="s">
        <v>418</v>
      </c>
      <c r="S23" s="36" t="s">
        <v>418</v>
      </c>
      <c r="T23" s="37" t="s">
        <v>418</v>
      </c>
      <c r="U23" s="38" t="s">
        <v>418</v>
      </c>
      <c r="V23" s="37" t="s">
        <v>418</v>
      </c>
      <c r="W23" s="37" t="s">
        <v>418</v>
      </c>
      <c r="X23" s="38" t="s">
        <v>418</v>
      </c>
    </row>
    <row r="24" spans="1:253" s="56" customFormat="1" ht="15" x14ac:dyDescent="0.25">
      <c r="A24" s="2" t="str">
        <f>"Dec "&amp;RIGHT(A6,4)</f>
        <v>Dec 2025</v>
      </c>
      <c r="B24" s="36" t="s">
        <v>418</v>
      </c>
      <c r="C24" s="37" t="s">
        <v>418</v>
      </c>
      <c r="D24" s="37" t="s">
        <v>418</v>
      </c>
      <c r="E24" s="37" t="s">
        <v>418</v>
      </c>
      <c r="F24" s="37" t="s">
        <v>418</v>
      </c>
      <c r="G24" s="37" t="s">
        <v>418</v>
      </c>
      <c r="H24" s="36" t="s">
        <v>418</v>
      </c>
      <c r="I24" s="37" t="s">
        <v>418</v>
      </c>
      <c r="J24" s="37" t="s">
        <v>418</v>
      </c>
      <c r="K24" s="37" t="s">
        <v>418</v>
      </c>
      <c r="L24" s="38" t="s">
        <v>418</v>
      </c>
      <c r="M24" s="36" t="s">
        <v>418</v>
      </c>
      <c r="N24" s="37" t="s">
        <v>418</v>
      </c>
      <c r="O24" s="37" t="s">
        <v>418</v>
      </c>
      <c r="P24" s="36" t="s">
        <v>418</v>
      </c>
      <c r="Q24" s="37" t="s">
        <v>418</v>
      </c>
      <c r="R24" s="37" t="s">
        <v>418</v>
      </c>
      <c r="S24" s="36" t="s">
        <v>418</v>
      </c>
      <c r="T24" s="37" t="s">
        <v>418</v>
      </c>
      <c r="U24" s="38" t="s">
        <v>418</v>
      </c>
      <c r="V24" s="37" t="s">
        <v>418</v>
      </c>
      <c r="W24" s="37" t="s">
        <v>418</v>
      </c>
      <c r="X24" s="38" t="s">
        <v>418</v>
      </c>
    </row>
    <row r="25" spans="1:253" s="56" customFormat="1" ht="15" x14ac:dyDescent="0.25">
      <c r="A25" s="2" t="str">
        <f>"Jan "&amp;RIGHT(A6,4)+1</f>
        <v>Jan 2026</v>
      </c>
      <c r="B25" s="36" t="s">
        <v>418</v>
      </c>
      <c r="C25" s="37" t="s">
        <v>418</v>
      </c>
      <c r="D25" s="37" t="s">
        <v>418</v>
      </c>
      <c r="E25" s="37" t="s">
        <v>418</v>
      </c>
      <c r="F25" s="37" t="s">
        <v>418</v>
      </c>
      <c r="G25" s="37" t="s">
        <v>418</v>
      </c>
      <c r="H25" s="36" t="s">
        <v>418</v>
      </c>
      <c r="I25" s="37" t="s">
        <v>418</v>
      </c>
      <c r="J25" s="37" t="s">
        <v>418</v>
      </c>
      <c r="K25" s="37" t="s">
        <v>418</v>
      </c>
      <c r="L25" s="38" t="s">
        <v>418</v>
      </c>
      <c r="M25" s="36" t="s">
        <v>418</v>
      </c>
      <c r="N25" s="37" t="s">
        <v>418</v>
      </c>
      <c r="O25" s="37" t="s">
        <v>418</v>
      </c>
      <c r="P25" s="36" t="s">
        <v>418</v>
      </c>
      <c r="Q25" s="37" t="s">
        <v>418</v>
      </c>
      <c r="R25" s="37" t="s">
        <v>418</v>
      </c>
      <c r="S25" s="36" t="s">
        <v>418</v>
      </c>
      <c r="T25" s="37" t="s">
        <v>418</v>
      </c>
      <c r="U25" s="38" t="s">
        <v>418</v>
      </c>
      <c r="V25" s="37" t="s">
        <v>418</v>
      </c>
      <c r="W25" s="37" t="s">
        <v>418</v>
      </c>
      <c r="X25" s="38" t="s">
        <v>418</v>
      </c>
    </row>
    <row r="26" spans="1:253" s="56" customFormat="1" ht="15" x14ac:dyDescent="0.25">
      <c r="A26" s="2" t="str">
        <f>"Feb "&amp;RIGHT(A6,4)+1</f>
        <v>Feb 2026</v>
      </c>
      <c r="B26" s="36" t="s">
        <v>418</v>
      </c>
      <c r="C26" s="37" t="s">
        <v>418</v>
      </c>
      <c r="D26" s="37" t="s">
        <v>418</v>
      </c>
      <c r="E26" s="37" t="s">
        <v>418</v>
      </c>
      <c r="F26" s="37" t="s">
        <v>418</v>
      </c>
      <c r="G26" s="37" t="s">
        <v>418</v>
      </c>
      <c r="H26" s="36" t="s">
        <v>418</v>
      </c>
      <c r="I26" s="37" t="s">
        <v>418</v>
      </c>
      <c r="J26" s="37" t="s">
        <v>418</v>
      </c>
      <c r="K26" s="37" t="s">
        <v>418</v>
      </c>
      <c r="L26" s="38" t="s">
        <v>418</v>
      </c>
      <c r="M26" s="36" t="s">
        <v>418</v>
      </c>
      <c r="N26" s="37" t="s">
        <v>418</v>
      </c>
      <c r="O26" s="37" t="s">
        <v>418</v>
      </c>
      <c r="P26" s="36" t="s">
        <v>418</v>
      </c>
      <c r="Q26" s="37" t="s">
        <v>418</v>
      </c>
      <c r="R26" s="37" t="s">
        <v>418</v>
      </c>
      <c r="S26" s="36" t="s">
        <v>418</v>
      </c>
      <c r="T26" s="37" t="s">
        <v>418</v>
      </c>
      <c r="U26" s="38" t="s">
        <v>418</v>
      </c>
      <c r="V26" s="37" t="s">
        <v>418</v>
      </c>
      <c r="W26" s="37" t="s">
        <v>418</v>
      </c>
      <c r="X26" s="38" t="s">
        <v>418</v>
      </c>
    </row>
    <row r="27" spans="1:253" s="56" customFormat="1" ht="15" x14ac:dyDescent="0.25">
      <c r="A27" s="2" t="str">
        <f>"Mar "&amp;RIGHT(A6,4)+1</f>
        <v>Mar 2026</v>
      </c>
      <c r="B27" s="36" t="s">
        <v>418</v>
      </c>
      <c r="C27" s="37" t="s">
        <v>418</v>
      </c>
      <c r="D27" s="37" t="s">
        <v>418</v>
      </c>
      <c r="E27" s="37" t="s">
        <v>418</v>
      </c>
      <c r="F27" s="37" t="s">
        <v>418</v>
      </c>
      <c r="G27" s="37" t="s">
        <v>418</v>
      </c>
      <c r="H27" s="36" t="s">
        <v>418</v>
      </c>
      <c r="I27" s="37" t="s">
        <v>418</v>
      </c>
      <c r="J27" s="37" t="s">
        <v>418</v>
      </c>
      <c r="K27" s="37" t="s">
        <v>418</v>
      </c>
      <c r="L27" s="38" t="s">
        <v>418</v>
      </c>
      <c r="M27" s="36" t="s">
        <v>418</v>
      </c>
      <c r="N27" s="37" t="s">
        <v>418</v>
      </c>
      <c r="O27" s="37" t="s">
        <v>418</v>
      </c>
      <c r="P27" s="36" t="s">
        <v>418</v>
      </c>
      <c r="Q27" s="37" t="s">
        <v>418</v>
      </c>
      <c r="R27" s="37" t="s">
        <v>418</v>
      </c>
      <c r="S27" s="36" t="s">
        <v>418</v>
      </c>
      <c r="T27" s="37" t="s">
        <v>418</v>
      </c>
      <c r="U27" s="38" t="s">
        <v>418</v>
      </c>
      <c r="V27" s="37" t="s">
        <v>418</v>
      </c>
      <c r="W27" s="37" t="s">
        <v>418</v>
      </c>
      <c r="X27" s="38" t="s">
        <v>418</v>
      </c>
    </row>
    <row r="28" spans="1:253" x14ac:dyDescent="0.2">
      <c r="A28" s="2" t="str">
        <f>"Apr "&amp;RIGHT(A6,4)+1</f>
        <v>Apr 2026</v>
      </c>
      <c r="B28" s="36" t="s">
        <v>418</v>
      </c>
      <c r="C28" s="37" t="s">
        <v>418</v>
      </c>
      <c r="D28" s="37" t="s">
        <v>418</v>
      </c>
      <c r="E28" s="37" t="s">
        <v>418</v>
      </c>
      <c r="F28" s="37" t="s">
        <v>418</v>
      </c>
      <c r="G28" s="37" t="s">
        <v>418</v>
      </c>
      <c r="H28" s="36" t="s">
        <v>418</v>
      </c>
      <c r="I28" s="37" t="s">
        <v>418</v>
      </c>
      <c r="J28" s="37" t="s">
        <v>418</v>
      </c>
      <c r="K28" s="37" t="s">
        <v>418</v>
      </c>
      <c r="L28" s="38" t="s">
        <v>418</v>
      </c>
      <c r="M28" s="36" t="s">
        <v>418</v>
      </c>
      <c r="N28" s="37" t="s">
        <v>418</v>
      </c>
      <c r="O28" s="37" t="s">
        <v>418</v>
      </c>
      <c r="P28" s="36" t="s">
        <v>418</v>
      </c>
      <c r="Q28" s="37" t="s">
        <v>418</v>
      </c>
      <c r="R28" s="37" t="s">
        <v>418</v>
      </c>
      <c r="S28" s="36" t="s">
        <v>418</v>
      </c>
      <c r="T28" s="37" t="s">
        <v>418</v>
      </c>
      <c r="U28" s="38" t="s">
        <v>418</v>
      </c>
      <c r="V28" s="37" t="s">
        <v>418</v>
      </c>
      <c r="W28" s="37" t="s">
        <v>418</v>
      </c>
      <c r="X28" s="38" t="s">
        <v>418</v>
      </c>
    </row>
    <row r="29" spans="1:253" x14ac:dyDescent="0.2">
      <c r="A29" s="2" t="str">
        <f>"May "&amp;RIGHT(A6,4)+1</f>
        <v>May 2026</v>
      </c>
      <c r="B29" s="36" t="s">
        <v>418</v>
      </c>
      <c r="C29" s="37" t="s">
        <v>418</v>
      </c>
      <c r="D29" s="37" t="s">
        <v>418</v>
      </c>
      <c r="E29" s="37" t="s">
        <v>418</v>
      </c>
      <c r="F29" s="37" t="s">
        <v>418</v>
      </c>
      <c r="G29" s="37" t="s">
        <v>418</v>
      </c>
      <c r="H29" s="36" t="s">
        <v>418</v>
      </c>
      <c r="I29" s="37" t="s">
        <v>418</v>
      </c>
      <c r="J29" s="37" t="s">
        <v>418</v>
      </c>
      <c r="K29" s="37" t="s">
        <v>418</v>
      </c>
      <c r="L29" s="38" t="s">
        <v>418</v>
      </c>
      <c r="M29" s="36" t="s">
        <v>418</v>
      </c>
      <c r="N29" s="37" t="s">
        <v>418</v>
      </c>
      <c r="O29" s="37" t="s">
        <v>418</v>
      </c>
      <c r="P29" s="36" t="s">
        <v>418</v>
      </c>
      <c r="Q29" s="37" t="s">
        <v>418</v>
      </c>
      <c r="R29" s="37" t="s">
        <v>418</v>
      </c>
      <c r="S29" s="36" t="s">
        <v>418</v>
      </c>
      <c r="T29" s="37" t="s">
        <v>418</v>
      </c>
      <c r="U29" s="38" t="s">
        <v>418</v>
      </c>
      <c r="V29" s="37" t="s">
        <v>418</v>
      </c>
      <c r="W29" s="37" t="s">
        <v>418</v>
      </c>
      <c r="X29" s="38" t="s">
        <v>418</v>
      </c>
    </row>
    <row r="30" spans="1:253" x14ac:dyDescent="0.2">
      <c r="A30" s="2" t="str">
        <f>"Jun "&amp;RIGHT(A6,4)+1</f>
        <v>Jun 2026</v>
      </c>
      <c r="B30" s="36" t="s">
        <v>418</v>
      </c>
      <c r="C30" s="37" t="s">
        <v>418</v>
      </c>
      <c r="D30" s="37" t="s">
        <v>418</v>
      </c>
      <c r="E30" s="37" t="s">
        <v>418</v>
      </c>
      <c r="F30" s="37" t="s">
        <v>418</v>
      </c>
      <c r="G30" s="37" t="s">
        <v>418</v>
      </c>
      <c r="H30" s="36" t="s">
        <v>418</v>
      </c>
      <c r="I30" s="37" t="s">
        <v>418</v>
      </c>
      <c r="J30" s="37" t="s">
        <v>418</v>
      </c>
      <c r="K30" s="37" t="s">
        <v>418</v>
      </c>
      <c r="L30" s="38" t="s">
        <v>418</v>
      </c>
      <c r="M30" s="36" t="s">
        <v>418</v>
      </c>
      <c r="N30" s="37" t="s">
        <v>418</v>
      </c>
      <c r="O30" s="37" t="s">
        <v>418</v>
      </c>
      <c r="P30" s="36" t="s">
        <v>418</v>
      </c>
      <c r="Q30" s="37" t="s">
        <v>418</v>
      </c>
      <c r="R30" s="37" t="s">
        <v>418</v>
      </c>
      <c r="S30" s="36" t="s">
        <v>418</v>
      </c>
      <c r="T30" s="37" t="s">
        <v>418</v>
      </c>
      <c r="U30" s="38" t="s">
        <v>418</v>
      </c>
      <c r="V30" s="37" t="s">
        <v>418</v>
      </c>
      <c r="W30" s="37" t="s">
        <v>418</v>
      </c>
      <c r="X30" s="38" t="s">
        <v>418</v>
      </c>
    </row>
    <row r="31" spans="1:253" x14ac:dyDescent="0.2">
      <c r="A31" s="2" t="str">
        <f>"Jul "&amp;RIGHT(A6,4)+1</f>
        <v>Jul 2026</v>
      </c>
      <c r="B31" s="36" t="s">
        <v>418</v>
      </c>
      <c r="C31" s="37" t="s">
        <v>418</v>
      </c>
      <c r="D31" s="37" t="s">
        <v>418</v>
      </c>
      <c r="E31" s="37" t="s">
        <v>418</v>
      </c>
      <c r="F31" s="37" t="s">
        <v>418</v>
      </c>
      <c r="G31" s="37" t="s">
        <v>418</v>
      </c>
      <c r="H31" s="36" t="s">
        <v>418</v>
      </c>
      <c r="I31" s="37" t="s">
        <v>418</v>
      </c>
      <c r="J31" s="37" t="s">
        <v>418</v>
      </c>
      <c r="K31" s="37" t="s">
        <v>418</v>
      </c>
      <c r="L31" s="38" t="s">
        <v>418</v>
      </c>
      <c r="M31" s="36" t="s">
        <v>418</v>
      </c>
      <c r="N31" s="37" t="s">
        <v>418</v>
      </c>
      <c r="O31" s="37" t="s">
        <v>418</v>
      </c>
      <c r="P31" s="36" t="s">
        <v>418</v>
      </c>
      <c r="Q31" s="37" t="s">
        <v>418</v>
      </c>
      <c r="R31" s="37" t="s">
        <v>418</v>
      </c>
      <c r="S31" s="36" t="s">
        <v>418</v>
      </c>
      <c r="T31" s="37" t="s">
        <v>418</v>
      </c>
      <c r="U31" s="38" t="s">
        <v>418</v>
      </c>
      <c r="V31" s="37" t="s">
        <v>418</v>
      </c>
      <c r="W31" s="37" t="s">
        <v>418</v>
      </c>
      <c r="X31" s="38" t="s">
        <v>418</v>
      </c>
    </row>
    <row r="32" spans="1:253" x14ac:dyDescent="0.2">
      <c r="A32" s="2" t="str">
        <f>"Aug "&amp;RIGHT(A6,4)+1</f>
        <v>Aug 2026</v>
      </c>
      <c r="B32" s="36" t="s">
        <v>418</v>
      </c>
      <c r="C32" s="37" t="s">
        <v>418</v>
      </c>
      <c r="D32" s="37" t="s">
        <v>418</v>
      </c>
      <c r="E32" s="37" t="s">
        <v>418</v>
      </c>
      <c r="F32" s="37" t="s">
        <v>418</v>
      </c>
      <c r="G32" s="37" t="s">
        <v>418</v>
      </c>
      <c r="H32" s="36" t="s">
        <v>418</v>
      </c>
      <c r="I32" s="37" t="s">
        <v>418</v>
      </c>
      <c r="J32" s="37" t="s">
        <v>418</v>
      </c>
      <c r="K32" s="37" t="s">
        <v>418</v>
      </c>
      <c r="L32" s="38" t="s">
        <v>418</v>
      </c>
      <c r="M32" s="36" t="s">
        <v>418</v>
      </c>
      <c r="N32" s="37" t="s">
        <v>418</v>
      </c>
      <c r="O32" s="37" t="s">
        <v>418</v>
      </c>
      <c r="P32" s="36" t="s">
        <v>418</v>
      </c>
      <c r="Q32" s="37" t="s">
        <v>418</v>
      </c>
      <c r="R32" s="37" t="s">
        <v>418</v>
      </c>
      <c r="S32" s="36" t="s">
        <v>418</v>
      </c>
      <c r="T32" s="37" t="s">
        <v>418</v>
      </c>
      <c r="U32" s="38" t="s">
        <v>418</v>
      </c>
      <c r="V32" s="37" t="s">
        <v>418</v>
      </c>
      <c r="W32" s="37" t="s">
        <v>418</v>
      </c>
      <c r="X32" s="38" t="s">
        <v>418</v>
      </c>
    </row>
    <row r="33" spans="1:253" x14ac:dyDescent="0.2">
      <c r="A33" s="2" t="str">
        <f>"Sep "&amp;RIGHT(A6,4)+1</f>
        <v>Sep 2026</v>
      </c>
      <c r="B33" s="47" t="s">
        <v>418</v>
      </c>
      <c r="C33" s="48" t="s">
        <v>418</v>
      </c>
      <c r="D33" s="48" t="s">
        <v>418</v>
      </c>
      <c r="E33" s="48" t="s">
        <v>418</v>
      </c>
      <c r="F33" s="48" t="s">
        <v>418</v>
      </c>
      <c r="G33" s="37" t="s">
        <v>418</v>
      </c>
      <c r="H33" s="36" t="s">
        <v>418</v>
      </c>
      <c r="I33" s="37" t="s">
        <v>418</v>
      </c>
      <c r="J33" s="37" t="s">
        <v>418</v>
      </c>
      <c r="K33" s="37" t="s">
        <v>418</v>
      </c>
      <c r="L33" s="38" t="s">
        <v>418</v>
      </c>
      <c r="M33" s="36" t="s">
        <v>418</v>
      </c>
      <c r="N33" s="37" t="s">
        <v>418</v>
      </c>
      <c r="O33" s="37" t="s">
        <v>418</v>
      </c>
      <c r="P33" s="36" t="s">
        <v>418</v>
      </c>
      <c r="Q33" s="37" t="s">
        <v>418</v>
      </c>
      <c r="R33" s="37" t="s">
        <v>418</v>
      </c>
      <c r="S33" s="47" t="s">
        <v>418</v>
      </c>
      <c r="T33" s="48" t="s">
        <v>418</v>
      </c>
      <c r="U33" s="39" t="s">
        <v>418</v>
      </c>
      <c r="V33" s="37" t="s">
        <v>418</v>
      </c>
      <c r="W33" s="37" t="s">
        <v>418</v>
      </c>
      <c r="X33" s="38" t="s">
        <v>418</v>
      </c>
    </row>
    <row r="34" spans="1:253" x14ac:dyDescent="0.2">
      <c r="A34" s="40" t="s">
        <v>55</v>
      </c>
      <c r="B34" s="49">
        <v>727619</v>
      </c>
      <c r="C34" s="51">
        <v>1238201</v>
      </c>
      <c r="D34" s="51">
        <v>219419829</v>
      </c>
      <c r="E34" s="51">
        <v>0</v>
      </c>
      <c r="F34" s="51" t="s">
        <v>418</v>
      </c>
      <c r="G34" s="41">
        <v>219419829</v>
      </c>
      <c r="H34" s="41">
        <v>0</v>
      </c>
      <c r="I34" s="41">
        <v>0</v>
      </c>
      <c r="J34" s="41">
        <v>0</v>
      </c>
      <c r="K34" s="41">
        <v>0</v>
      </c>
      <c r="L34" s="41">
        <v>0</v>
      </c>
      <c r="M34" s="41" t="s">
        <v>418</v>
      </c>
      <c r="N34" s="41" t="s">
        <v>418</v>
      </c>
      <c r="O34" s="41" t="s">
        <v>418</v>
      </c>
      <c r="P34" s="41" t="s">
        <v>418</v>
      </c>
      <c r="Q34" s="41" t="s">
        <v>418</v>
      </c>
      <c r="R34" s="41" t="s">
        <v>418</v>
      </c>
      <c r="S34" s="41">
        <v>0</v>
      </c>
      <c r="T34" s="41">
        <v>0</v>
      </c>
      <c r="U34" s="41">
        <v>0</v>
      </c>
      <c r="V34" s="41">
        <v>727619</v>
      </c>
      <c r="W34" s="41">
        <v>1238201</v>
      </c>
      <c r="X34" s="60">
        <v>219419829</v>
      </c>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row>
    <row r="35" spans="1:253" x14ac:dyDescent="0.2">
      <c r="A35" s="14" t="str">
        <f>"Total "&amp;MID(A20,7,LEN(A20)-13)&amp;" Months"</f>
        <v>Total 1 Months</v>
      </c>
      <c r="B35" s="43">
        <v>727619</v>
      </c>
      <c r="C35" s="43">
        <v>1238201</v>
      </c>
      <c r="D35" s="52">
        <v>219419829</v>
      </c>
      <c r="E35" s="52">
        <v>0</v>
      </c>
      <c r="F35" s="52" t="s">
        <v>418</v>
      </c>
      <c r="G35" s="52">
        <v>219419829</v>
      </c>
      <c r="H35" s="43">
        <v>0</v>
      </c>
      <c r="I35" s="43">
        <v>0</v>
      </c>
      <c r="J35" s="43">
        <v>0</v>
      </c>
      <c r="K35" s="43">
        <v>0</v>
      </c>
      <c r="L35" s="43">
        <v>0</v>
      </c>
      <c r="M35" s="43" t="s">
        <v>418</v>
      </c>
      <c r="N35" s="43" t="s">
        <v>418</v>
      </c>
      <c r="O35" s="43" t="s">
        <v>418</v>
      </c>
      <c r="P35" s="43" t="s">
        <v>418</v>
      </c>
      <c r="Q35" s="43" t="s">
        <v>418</v>
      </c>
      <c r="R35" s="43" t="s">
        <v>418</v>
      </c>
      <c r="S35" s="43">
        <v>0</v>
      </c>
      <c r="T35" s="43">
        <v>0</v>
      </c>
      <c r="U35" s="43">
        <v>0</v>
      </c>
      <c r="V35" s="43">
        <v>727619</v>
      </c>
      <c r="W35" s="43">
        <v>1238201</v>
      </c>
      <c r="X35" s="58">
        <v>219419829</v>
      </c>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row>
    <row r="36" spans="1:253" x14ac:dyDescent="0.2">
      <c r="C36" s="50"/>
      <c r="D36" s="50"/>
      <c r="E36" s="50"/>
      <c r="F36" s="50"/>
    </row>
    <row r="37" spans="1:253" x14ac:dyDescent="0.2">
      <c r="A37" s="1" t="s">
        <v>348</v>
      </c>
      <c r="C37" s="50"/>
      <c r="D37" s="50"/>
      <c r="E37" s="50"/>
      <c r="F37" s="50"/>
    </row>
    <row r="38" spans="1:253" ht="18" customHeight="1" x14ac:dyDescent="0.2">
      <c r="A38" s="102" t="s">
        <v>440</v>
      </c>
      <c r="B38" s="102"/>
      <c r="C38" s="102"/>
      <c r="D38" s="102"/>
      <c r="E38" s="102"/>
      <c r="F38" s="102"/>
      <c r="G38" s="102"/>
      <c r="H38" s="102"/>
      <c r="I38" s="102"/>
      <c r="J38" s="102"/>
      <c r="K38" s="102"/>
      <c r="L38" s="102"/>
      <c r="M38" s="102"/>
      <c r="N38" s="102"/>
      <c r="O38" s="102"/>
      <c r="P38" s="102"/>
      <c r="Q38" s="102"/>
      <c r="R38" s="102"/>
      <c r="S38" s="102"/>
      <c r="T38" s="102"/>
      <c r="U38" s="102"/>
      <c r="V38" s="102"/>
      <c r="W38" s="102"/>
      <c r="X38" s="102"/>
    </row>
    <row r="39" spans="1:253" ht="21.75" customHeight="1" x14ac:dyDescent="0.2">
      <c r="A39" s="102"/>
      <c r="B39" s="103"/>
      <c r="C39" s="103"/>
      <c r="D39" s="103"/>
      <c r="E39" s="103"/>
      <c r="F39" s="103"/>
      <c r="G39" s="103"/>
      <c r="H39" s="103"/>
      <c r="I39" s="103"/>
      <c r="J39" s="103"/>
      <c r="K39" s="103"/>
      <c r="L39" s="103"/>
      <c r="M39" s="103"/>
      <c r="N39" s="103"/>
      <c r="O39" s="103"/>
      <c r="P39" s="103"/>
      <c r="Q39" s="103"/>
      <c r="R39" s="103"/>
      <c r="S39" s="103"/>
      <c r="T39" s="103"/>
      <c r="U39" s="103"/>
      <c r="V39" s="103"/>
      <c r="W39" s="103"/>
      <c r="X39" s="103"/>
    </row>
    <row r="40" spans="1:253" x14ac:dyDescent="0.2">
      <c r="A40" s="126"/>
      <c r="B40" s="127"/>
      <c r="C40" s="127"/>
      <c r="D40" s="127"/>
      <c r="E40" s="127"/>
      <c r="F40" s="127"/>
      <c r="G40" s="127"/>
      <c r="H40" s="127"/>
      <c r="I40" s="127"/>
      <c r="J40" s="127"/>
      <c r="K40" s="127"/>
      <c r="L40" s="127"/>
      <c r="M40" s="127"/>
      <c r="N40" s="127"/>
      <c r="O40" s="127"/>
      <c r="P40" s="127"/>
      <c r="Q40" s="127"/>
      <c r="R40" s="127"/>
      <c r="S40" s="127"/>
      <c r="T40" s="127"/>
      <c r="U40" s="127"/>
      <c r="V40" s="127"/>
      <c r="W40" s="127"/>
      <c r="X40" s="127"/>
    </row>
    <row r="41" spans="1:253" x14ac:dyDescent="0.2">
      <c r="C41" s="50"/>
      <c r="D41" s="50"/>
      <c r="E41" s="50"/>
      <c r="F41" s="50"/>
    </row>
    <row r="51" spans="3:6" x14ac:dyDescent="0.2">
      <c r="C51" s="26"/>
      <c r="D51" s="26"/>
      <c r="E51" s="26"/>
      <c r="F51" s="26"/>
    </row>
    <row r="100" spans="1:24" x14ac:dyDescent="0.2">
      <c r="A100"/>
    </row>
    <row r="101" spans="1:24" ht="15" x14ac:dyDescent="0.2">
      <c r="A101"/>
      <c r="B101" s="61"/>
      <c r="C101" s="61"/>
      <c r="D101" s="61"/>
      <c r="E101" s="62"/>
      <c r="F101" s="62"/>
      <c r="G101" s="62"/>
      <c r="H101" s="61"/>
      <c r="I101" s="61"/>
      <c r="J101" s="61"/>
      <c r="K101" s="61"/>
      <c r="L101" s="61"/>
      <c r="M101" s="61"/>
      <c r="N101" s="61"/>
      <c r="O101" s="61"/>
      <c r="P101" s="61"/>
      <c r="Q101" s="61"/>
      <c r="R101" s="61"/>
      <c r="S101" s="61"/>
      <c r="T101" s="61"/>
      <c r="U101" s="61"/>
      <c r="V101" s="61"/>
      <c r="W101" s="61"/>
      <c r="X101" s="61"/>
    </row>
    <row r="102" spans="1:24" x14ac:dyDescent="0.2">
      <c r="A102"/>
    </row>
    <row r="103" spans="1:24" x14ac:dyDescent="0.2">
      <c r="A103"/>
    </row>
    <row r="104" spans="1:24" x14ac:dyDescent="0.2">
      <c r="A104"/>
    </row>
    <row r="105" spans="1:24" x14ac:dyDescent="0.2">
      <c r="A105"/>
    </row>
    <row r="106" spans="1:24" x14ac:dyDescent="0.2">
      <c r="A106"/>
    </row>
    <row r="107" spans="1:24" x14ac:dyDescent="0.2">
      <c r="A107"/>
    </row>
  </sheetData>
  <mergeCells count="26">
    <mergeCell ref="A1:U1"/>
    <mergeCell ref="A2:U2"/>
    <mergeCell ref="B3:G3"/>
    <mergeCell ref="H3:L3"/>
    <mergeCell ref="M3:O3"/>
    <mergeCell ref="P3:R3"/>
    <mergeCell ref="S3:U3"/>
    <mergeCell ref="V3:X3"/>
    <mergeCell ref="A4:A5"/>
    <mergeCell ref="B4:C4"/>
    <mergeCell ref="D4:F4"/>
    <mergeCell ref="G4:G5"/>
    <mergeCell ref="H4:I4"/>
    <mergeCell ref="J4:K4"/>
    <mergeCell ref="L4:L5"/>
    <mergeCell ref="M4:N4"/>
    <mergeCell ref="O4:O5"/>
    <mergeCell ref="A38:X38"/>
    <mergeCell ref="A39:X39"/>
    <mergeCell ref="A40:X40"/>
    <mergeCell ref="P4:Q4"/>
    <mergeCell ref="R4:R5"/>
    <mergeCell ref="S4:T4"/>
    <mergeCell ref="U4:U5"/>
    <mergeCell ref="V4:W4"/>
    <mergeCell ref="X4:X5"/>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G29"/>
  <sheetViews>
    <sheetView showGridLines="0" workbookViewId="0">
      <selection sqref="A1:F1"/>
    </sheetView>
  </sheetViews>
  <sheetFormatPr defaultRowHeight="12.75" x14ac:dyDescent="0.2"/>
  <cols>
    <col min="1" max="1" width="11.42578125" customWidth="1"/>
    <col min="2" max="3" width="22.85546875" customWidth="1"/>
    <col min="4" max="7" width="11.42578125" customWidth="1"/>
  </cols>
  <sheetData>
    <row r="1" spans="1:7" ht="12" customHeight="1" x14ac:dyDescent="0.2">
      <c r="A1" s="95" t="s">
        <v>442</v>
      </c>
      <c r="B1" s="95"/>
      <c r="C1" s="95"/>
      <c r="D1" s="95"/>
      <c r="E1" s="95"/>
      <c r="F1" s="95"/>
      <c r="G1" s="142">
        <v>46045</v>
      </c>
    </row>
    <row r="2" spans="1:7" ht="12" customHeight="1" x14ac:dyDescent="0.2">
      <c r="A2" s="97" t="s">
        <v>62</v>
      </c>
      <c r="B2" s="97"/>
      <c r="C2" s="97"/>
      <c r="D2" s="97"/>
      <c r="E2" s="97"/>
      <c r="F2" s="97"/>
      <c r="G2" s="1"/>
    </row>
    <row r="3" spans="1:7" ht="24" customHeight="1" x14ac:dyDescent="0.2">
      <c r="A3" s="99" t="s">
        <v>63</v>
      </c>
      <c r="B3" s="93" t="s">
        <v>64</v>
      </c>
      <c r="C3" s="91"/>
      <c r="D3" s="91" t="s">
        <v>195</v>
      </c>
      <c r="E3" s="91" t="s">
        <v>422</v>
      </c>
      <c r="F3" s="91" t="s">
        <v>196</v>
      </c>
      <c r="G3" s="93" t="s">
        <v>65</v>
      </c>
    </row>
    <row r="4" spans="1:7" x14ac:dyDescent="0.2">
      <c r="A4" s="100"/>
      <c r="B4" s="94"/>
      <c r="C4" s="92"/>
      <c r="D4" s="92"/>
      <c r="E4" s="92"/>
      <c r="F4" s="92"/>
      <c r="G4" s="94"/>
    </row>
    <row r="5" spans="1:7" ht="12" customHeight="1" x14ac:dyDescent="0.2">
      <c r="A5" s="1"/>
      <c r="B5" s="1"/>
      <c r="C5" s="1"/>
      <c r="D5" s="88" t="str">
        <f>REPT("-",29)&amp;" Element IDs "&amp;REPT("-",29)</f>
        <v>----------------------------- Element IDs -----------------------------</v>
      </c>
      <c r="E5" s="88"/>
      <c r="F5" s="88"/>
      <c r="G5" s="1" t="str">
        <f>REPT("-",6)&amp;" Percent "&amp;REPT("-",5)</f>
        <v>------ Percent -----</v>
      </c>
    </row>
    <row r="6" spans="1:7" ht="12" customHeight="1" x14ac:dyDescent="0.2">
      <c r="A6" s="3" t="s">
        <v>419</v>
      </c>
    </row>
    <row r="7" spans="1:7" ht="12" customHeight="1" x14ac:dyDescent="0.2">
      <c r="A7" s="2"/>
      <c r="B7" s="3" t="s">
        <v>66</v>
      </c>
      <c r="C7" s="3" t="s">
        <v>67</v>
      </c>
      <c r="D7" s="76">
        <v>95676</v>
      </c>
      <c r="E7" s="76">
        <v>49948364</v>
      </c>
      <c r="F7" s="76">
        <v>29946119.5013</v>
      </c>
      <c r="G7" s="19">
        <f t="shared" ref="G7:G16" si="0">IF(AND(ISNUMBER(E7),ISNUMBER(F7)),IF(E7=0,"--",IF(F7=0,"--",F7/E7)),"--")</f>
        <v>0.5995415485740434</v>
      </c>
    </row>
    <row r="8" spans="1:7" ht="12" customHeight="1" x14ac:dyDescent="0.2">
      <c r="A8" s="1"/>
      <c r="B8" s="1"/>
      <c r="C8" s="3" t="s">
        <v>68</v>
      </c>
      <c r="D8" s="76">
        <v>94040</v>
      </c>
      <c r="E8" s="76">
        <v>49870222</v>
      </c>
      <c r="F8" s="76" t="s">
        <v>418</v>
      </c>
      <c r="G8" s="19" t="str">
        <f t="shared" si="0"/>
        <v>--</v>
      </c>
    </row>
    <row r="9" spans="1:7" ht="12" customHeight="1" x14ac:dyDescent="0.2">
      <c r="A9" s="1"/>
      <c r="B9" s="1"/>
      <c r="C9" s="3" t="s">
        <v>69</v>
      </c>
      <c r="D9" s="76">
        <v>1636</v>
      </c>
      <c r="E9" s="76">
        <v>78142</v>
      </c>
      <c r="F9" s="76" t="s">
        <v>418</v>
      </c>
      <c r="G9" s="19" t="str">
        <f t="shared" si="0"/>
        <v>--</v>
      </c>
    </row>
    <row r="10" spans="1:7" ht="12" customHeight="1" x14ac:dyDescent="0.2">
      <c r="A10" s="1"/>
      <c r="B10" s="3" t="s">
        <v>70</v>
      </c>
      <c r="C10" s="3" t="s">
        <v>67</v>
      </c>
      <c r="D10" s="76">
        <v>92698</v>
      </c>
      <c r="E10" s="76">
        <v>49008944</v>
      </c>
      <c r="F10" s="76">
        <v>15679924.127900001</v>
      </c>
      <c r="G10" s="19">
        <f t="shared" si="0"/>
        <v>0.31994005273608833</v>
      </c>
    </row>
    <row r="11" spans="1:7" ht="12" customHeight="1" x14ac:dyDescent="0.2">
      <c r="A11" s="1"/>
      <c r="B11" s="1"/>
      <c r="C11" s="3" t="s">
        <v>68</v>
      </c>
      <c r="D11" s="76">
        <v>91111</v>
      </c>
      <c r="E11" s="76">
        <v>48933965</v>
      </c>
      <c r="F11" s="76" t="s">
        <v>418</v>
      </c>
      <c r="G11" s="19" t="str">
        <f t="shared" si="0"/>
        <v>--</v>
      </c>
    </row>
    <row r="12" spans="1:7" ht="12" customHeight="1" x14ac:dyDescent="0.2">
      <c r="A12" s="1"/>
      <c r="B12" s="1"/>
      <c r="C12" s="3" t="s">
        <v>69</v>
      </c>
      <c r="D12" s="76">
        <v>1587</v>
      </c>
      <c r="E12" s="76">
        <v>74979</v>
      </c>
      <c r="F12" s="76" t="s">
        <v>418</v>
      </c>
      <c r="G12" s="19" t="str">
        <f t="shared" si="0"/>
        <v>--</v>
      </c>
    </row>
    <row r="13" spans="1:7" ht="12" customHeight="1" x14ac:dyDescent="0.2">
      <c r="A13" s="1"/>
      <c r="B13" s="3" t="s">
        <v>19</v>
      </c>
      <c r="C13" s="3" t="s">
        <v>19</v>
      </c>
      <c r="D13" s="76">
        <v>0</v>
      </c>
      <c r="E13" s="76">
        <v>0</v>
      </c>
      <c r="F13" s="11" t="s">
        <v>418</v>
      </c>
      <c r="G13" s="19" t="str">
        <f t="shared" si="0"/>
        <v>--</v>
      </c>
    </row>
    <row r="14" spans="1:7" ht="12" customHeight="1" x14ac:dyDescent="0.2">
      <c r="A14" s="1"/>
      <c r="B14" s="3" t="s">
        <v>71</v>
      </c>
      <c r="C14" s="3" t="s">
        <v>72</v>
      </c>
      <c r="D14" s="76">
        <v>1189</v>
      </c>
      <c r="E14" s="76" t="s">
        <v>418</v>
      </c>
      <c r="F14" s="11" t="s">
        <v>418</v>
      </c>
      <c r="G14" s="19" t="str">
        <f t="shared" si="0"/>
        <v>--</v>
      </c>
    </row>
    <row r="15" spans="1:7" ht="12" customHeight="1" x14ac:dyDescent="0.2">
      <c r="A15" s="1"/>
      <c r="B15" s="1"/>
      <c r="C15" s="3" t="s">
        <v>73</v>
      </c>
      <c r="D15" s="76">
        <v>175</v>
      </c>
      <c r="E15" s="76" t="s">
        <v>418</v>
      </c>
      <c r="F15" s="11" t="s">
        <v>418</v>
      </c>
      <c r="G15" s="19" t="str">
        <f t="shared" si="0"/>
        <v>--</v>
      </c>
    </row>
    <row r="16" spans="1:7" ht="12" customHeight="1" x14ac:dyDescent="0.2">
      <c r="A16" s="20"/>
      <c r="B16" s="20"/>
      <c r="C16" s="20" t="s">
        <v>74</v>
      </c>
      <c r="D16" s="79">
        <v>106</v>
      </c>
      <c r="E16" s="79" t="s">
        <v>418</v>
      </c>
      <c r="F16" s="21" t="s">
        <v>418</v>
      </c>
      <c r="G16" s="24" t="str">
        <f t="shared" si="0"/>
        <v>--</v>
      </c>
    </row>
    <row r="17" spans="1:7" ht="12" customHeight="1" x14ac:dyDescent="0.2">
      <c r="A17" s="3" t="str">
        <f>"FY "&amp;RIGHT(A6,4)+1</f>
        <v>FY 2026</v>
      </c>
      <c r="D17" s="80"/>
      <c r="E17" s="80"/>
      <c r="G17" s="19"/>
    </row>
    <row r="18" spans="1:7" ht="12" customHeight="1" x14ac:dyDescent="0.2">
      <c r="A18" s="2"/>
      <c r="B18" s="3" t="s">
        <v>66</v>
      </c>
      <c r="C18" s="3" t="s">
        <v>67</v>
      </c>
      <c r="D18" s="83" t="s">
        <v>418</v>
      </c>
      <c r="E18" s="83" t="s">
        <v>418</v>
      </c>
      <c r="F18" s="11">
        <v>30906115.426199999</v>
      </c>
      <c r="G18" s="83" t="s">
        <v>418</v>
      </c>
    </row>
    <row r="19" spans="1:7" ht="12" customHeight="1" x14ac:dyDescent="0.2">
      <c r="A19" s="1"/>
      <c r="B19" s="1"/>
      <c r="C19" s="3" t="s">
        <v>68</v>
      </c>
      <c r="D19" s="83" t="s">
        <v>418</v>
      </c>
      <c r="E19" s="83" t="s">
        <v>418</v>
      </c>
      <c r="F19" s="11" t="s">
        <v>418</v>
      </c>
      <c r="G19" s="19" t="str">
        <f t="shared" ref="G19:G27" si="1">IF(AND(ISNUMBER(E19),ISNUMBER(F19)),IF(E19=0,"--",IF(F19=0,"--",F19/E19)),"--")</f>
        <v>--</v>
      </c>
    </row>
    <row r="20" spans="1:7" ht="12" customHeight="1" x14ac:dyDescent="0.2">
      <c r="A20" s="1"/>
      <c r="B20" s="1"/>
      <c r="C20" s="3" t="s">
        <v>69</v>
      </c>
      <c r="D20" s="83" t="s">
        <v>418</v>
      </c>
      <c r="E20" s="83" t="s">
        <v>418</v>
      </c>
      <c r="F20" s="11" t="s">
        <v>418</v>
      </c>
      <c r="G20" s="19" t="str">
        <f t="shared" si="1"/>
        <v>--</v>
      </c>
    </row>
    <row r="21" spans="1:7" ht="12" customHeight="1" x14ac:dyDescent="0.2">
      <c r="A21" s="1"/>
      <c r="B21" s="3" t="s">
        <v>70</v>
      </c>
      <c r="C21" s="3" t="s">
        <v>67</v>
      </c>
      <c r="D21" s="83" t="s">
        <v>418</v>
      </c>
      <c r="E21" s="83" t="s">
        <v>418</v>
      </c>
      <c r="F21" s="11">
        <v>15985225.4585</v>
      </c>
      <c r="G21" s="83" t="s">
        <v>418</v>
      </c>
    </row>
    <row r="22" spans="1:7" ht="12" customHeight="1" x14ac:dyDescent="0.2">
      <c r="A22" s="1"/>
      <c r="B22" s="1"/>
      <c r="C22" s="3" t="s">
        <v>68</v>
      </c>
      <c r="D22" s="83" t="s">
        <v>418</v>
      </c>
      <c r="E22" s="83" t="s">
        <v>418</v>
      </c>
      <c r="F22" s="11" t="s">
        <v>418</v>
      </c>
      <c r="G22" s="19" t="str">
        <f t="shared" si="1"/>
        <v>--</v>
      </c>
    </row>
    <row r="23" spans="1:7" ht="12" customHeight="1" x14ac:dyDescent="0.2">
      <c r="A23" s="1"/>
      <c r="B23" s="77"/>
      <c r="C23" s="3" t="s">
        <v>69</v>
      </c>
      <c r="D23" s="83" t="s">
        <v>418</v>
      </c>
      <c r="E23" s="83" t="s">
        <v>418</v>
      </c>
      <c r="F23" s="76" t="s">
        <v>418</v>
      </c>
      <c r="G23" s="78" t="str">
        <f t="shared" si="1"/>
        <v>--</v>
      </c>
    </row>
    <row r="24" spans="1:7" ht="12" customHeight="1" x14ac:dyDescent="0.2">
      <c r="A24" s="1"/>
      <c r="B24" s="3" t="s">
        <v>19</v>
      </c>
      <c r="C24" s="3" t="s">
        <v>19</v>
      </c>
      <c r="D24" s="83" t="s">
        <v>418</v>
      </c>
      <c r="E24" s="83" t="s">
        <v>418</v>
      </c>
      <c r="F24" s="11" t="s">
        <v>418</v>
      </c>
      <c r="G24" s="19" t="str">
        <f t="shared" si="1"/>
        <v>--</v>
      </c>
    </row>
    <row r="25" spans="1:7" ht="12" customHeight="1" x14ac:dyDescent="0.2">
      <c r="A25" s="1"/>
      <c r="B25" s="3" t="s">
        <v>71</v>
      </c>
      <c r="C25" s="3" t="s">
        <v>72</v>
      </c>
      <c r="D25" s="83" t="s">
        <v>418</v>
      </c>
      <c r="E25" s="11" t="s">
        <v>418</v>
      </c>
      <c r="F25" s="11" t="s">
        <v>418</v>
      </c>
      <c r="G25" s="19" t="str">
        <f t="shared" si="1"/>
        <v>--</v>
      </c>
    </row>
    <row r="26" spans="1:7" ht="12" customHeight="1" x14ac:dyDescent="0.2">
      <c r="A26" s="1"/>
      <c r="B26" s="1"/>
      <c r="C26" s="3" t="s">
        <v>73</v>
      </c>
      <c r="D26" s="83" t="s">
        <v>418</v>
      </c>
      <c r="E26" s="11" t="s">
        <v>418</v>
      </c>
      <c r="F26" s="11" t="s">
        <v>418</v>
      </c>
      <c r="G26" s="19" t="str">
        <f t="shared" si="1"/>
        <v>--</v>
      </c>
    </row>
    <row r="27" spans="1:7" ht="12" customHeight="1" x14ac:dyDescent="0.2">
      <c r="A27" s="20"/>
      <c r="B27" s="20"/>
      <c r="C27" s="20" t="s">
        <v>74</v>
      </c>
      <c r="D27" s="21" t="s">
        <v>418</v>
      </c>
      <c r="E27" s="21" t="s">
        <v>418</v>
      </c>
      <c r="F27" s="21" t="s">
        <v>418</v>
      </c>
      <c r="G27" s="19" t="str">
        <f t="shared" si="1"/>
        <v>--</v>
      </c>
    </row>
    <row r="28" spans="1:7" ht="12" customHeight="1" x14ac:dyDescent="0.2">
      <c r="A28" s="88"/>
      <c r="B28" s="88"/>
      <c r="C28" s="88"/>
      <c r="D28" s="88"/>
      <c r="E28" s="88"/>
      <c r="F28" s="88"/>
      <c r="G28" s="88"/>
    </row>
    <row r="29" spans="1:7" ht="69.95" customHeight="1" x14ac:dyDescent="0.2">
      <c r="A29" s="90" t="s">
        <v>421</v>
      </c>
      <c r="B29" s="90"/>
      <c r="C29" s="90"/>
      <c r="D29" s="90"/>
      <c r="E29" s="90"/>
      <c r="F29" s="90"/>
      <c r="G29" s="90"/>
    </row>
  </sheetData>
  <mergeCells count="11">
    <mergeCell ref="A28:G28"/>
    <mergeCell ref="A29:G29"/>
    <mergeCell ref="G3:G4"/>
    <mergeCell ref="D5:F5"/>
    <mergeCell ref="A1:F1"/>
    <mergeCell ref="A2:F2"/>
    <mergeCell ref="A3:A4"/>
    <mergeCell ref="B3:C4"/>
    <mergeCell ref="D3:D4"/>
    <mergeCell ref="E3:E4"/>
    <mergeCell ref="F3:F4"/>
  </mergeCells>
  <phoneticPr fontId="0" type="noConversion"/>
  <pageMargins left="0.75" right="0.5" top="0.75" bottom="0.5" header="0.5" footer="0.25"/>
  <pageSetup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38"/>
  <sheetViews>
    <sheetView showGridLines="0" workbookViewId="0">
      <selection sqref="A1:H1"/>
    </sheetView>
  </sheetViews>
  <sheetFormatPr defaultRowHeight="12.75" x14ac:dyDescent="0.2"/>
  <cols>
    <col min="1" max="8" width="11.42578125" customWidth="1"/>
    <col min="9" max="9" width="14.42578125" customWidth="1"/>
    <col min="10" max="10" width="11.42578125" customWidth="1"/>
  </cols>
  <sheetData>
    <row r="1" spans="1:10" ht="12" customHeight="1" x14ac:dyDescent="0.2">
      <c r="A1" s="95" t="s">
        <v>442</v>
      </c>
      <c r="B1" s="95"/>
      <c r="C1" s="95"/>
      <c r="D1" s="95"/>
      <c r="E1" s="95"/>
      <c r="F1" s="95"/>
      <c r="G1" s="95"/>
      <c r="H1" s="95"/>
      <c r="I1" s="5"/>
      <c r="J1" s="142">
        <v>46045</v>
      </c>
    </row>
    <row r="2" spans="1:10" ht="12" customHeight="1" x14ac:dyDescent="0.2">
      <c r="A2" s="97" t="s">
        <v>75</v>
      </c>
      <c r="B2" s="97"/>
      <c r="C2" s="97"/>
      <c r="D2" s="97"/>
      <c r="E2" s="97"/>
      <c r="F2" s="97"/>
      <c r="G2" s="97"/>
      <c r="H2" s="97"/>
      <c r="I2" s="5"/>
      <c r="J2" s="1"/>
    </row>
    <row r="3" spans="1:10" ht="24" customHeight="1" x14ac:dyDescent="0.2">
      <c r="A3" s="99" t="s">
        <v>50</v>
      </c>
      <c r="B3" s="94" t="s">
        <v>405</v>
      </c>
      <c r="C3" s="94"/>
      <c r="D3" s="94"/>
      <c r="E3" s="92"/>
      <c r="F3" s="94" t="s">
        <v>76</v>
      </c>
      <c r="G3" s="94"/>
      <c r="H3" s="94"/>
      <c r="I3" s="94"/>
      <c r="J3" s="94"/>
    </row>
    <row r="4" spans="1:10" ht="24" customHeight="1" x14ac:dyDescent="0.2">
      <c r="A4" s="100"/>
      <c r="B4" s="10" t="s">
        <v>222</v>
      </c>
      <c r="C4" s="10" t="s">
        <v>399</v>
      </c>
      <c r="D4" s="10" t="s">
        <v>406</v>
      </c>
      <c r="E4" s="10" t="s">
        <v>424</v>
      </c>
      <c r="F4" s="10" t="s">
        <v>77</v>
      </c>
      <c r="G4" s="10" t="s">
        <v>78</v>
      </c>
      <c r="H4" s="10" t="s">
        <v>79</v>
      </c>
      <c r="I4" s="10" t="s">
        <v>425</v>
      </c>
      <c r="J4" s="9" t="s">
        <v>55</v>
      </c>
    </row>
    <row r="5" spans="1:10" ht="12" customHeight="1" x14ac:dyDescent="0.2">
      <c r="A5" s="1"/>
      <c r="B5" s="88" t="str">
        <f>REPT("-",90)&amp;" Number "&amp;REPT("-",90)</f>
        <v>------------------------------------------------------------------------------------------ Number ------------------------------------------------------------------------------------------</v>
      </c>
      <c r="C5" s="88"/>
      <c r="D5" s="88"/>
      <c r="E5" s="88"/>
      <c r="F5" s="88"/>
      <c r="G5" s="88"/>
      <c r="H5" s="88"/>
      <c r="I5" s="88"/>
      <c r="J5" s="88"/>
    </row>
    <row r="6" spans="1:10" ht="12" customHeight="1" x14ac:dyDescent="0.2">
      <c r="A6" s="3" t="s">
        <v>419</v>
      </c>
    </row>
    <row r="7" spans="1:10" ht="12" customHeight="1" x14ac:dyDescent="0.2">
      <c r="A7" s="2" t="str">
        <f>"Oct "&amp;RIGHT(A6,4)-1</f>
        <v>Oct 2024</v>
      </c>
      <c r="B7" s="11">
        <v>21448945.178399999</v>
      </c>
      <c r="C7" s="11">
        <v>871483.30359999998</v>
      </c>
      <c r="D7" s="11">
        <v>8387044.7718000002</v>
      </c>
      <c r="E7" s="11">
        <v>30620987.0548</v>
      </c>
      <c r="F7" s="11">
        <v>401169016</v>
      </c>
      <c r="G7" s="11">
        <v>16366298</v>
      </c>
      <c r="H7" s="11">
        <v>157507176</v>
      </c>
      <c r="I7" s="11">
        <v>18443</v>
      </c>
      <c r="J7" s="11">
        <v>575060933</v>
      </c>
    </row>
    <row r="8" spans="1:10" ht="12" customHeight="1" x14ac:dyDescent="0.2">
      <c r="A8" s="2" t="str">
        <f>"Nov "&amp;RIGHT(A6,4)-1</f>
        <v>Nov 2024</v>
      </c>
      <c r="B8" s="11">
        <v>21367819.202799998</v>
      </c>
      <c r="C8" s="11">
        <v>875042.99739999999</v>
      </c>
      <c r="D8" s="11">
        <v>8321486.9664000003</v>
      </c>
      <c r="E8" s="11">
        <v>30480961.164999999</v>
      </c>
      <c r="F8" s="11">
        <v>311184259</v>
      </c>
      <c r="G8" s="11">
        <v>12795267</v>
      </c>
      <c r="H8" s="11">
        <v>121680475</v>
      </c>
      <c r="I8" s="11">
        <v>9258</v>
      </c>
      <c r="J8" s="11">
        <v>445669259</v>
      </c>
    </row>
    <row r="9" spans="1:10" ht="12" customHeight="1" x14ac:dyDescent="0.2">
      <c r="A9" s="2" t="str">
        <f>"Dec "&amp;RIGHT(A6,4)-1</f>
        <v>Dec 2024</v>
      </c>
      <c r="B9" s="11">
        <v>21029345.907200001</v>
      </c>
      <c r="C9" s="11">
        <v>850631.50419999997</v>
      </c>
      <c r="D9" s="11">
        <v>8133557.2052999996</v>
      </c>
      <c r="E9" s="11">
        <v>30021631.068</v>
      </c>
      <c r="F9" s="11">
        <v>284776386</v>
      </c>
      <c r="G9" s="11">
        <v>11515727</v>
      </c>
      <c r="H9" s="11">
        <v>110110928</v>
      </c>
      <c r="I9" s="11">
        <v>11401</v>
      </c>
      <c r="J9" s="11">
        <v>406414442</v>
      </c>
    </row>
    <row r="10" spans="1:10" ht="12" customHeight="1" x14ac:dyDescent="0.2">
      <c r="A10" s="2" t="str">
        <f>"Jan "&amp;RIGHT(A6,4)</f>
        <v>Jan 2025</v>
      </c>
      <c r="B10" s="11">
        <v>20848546.795899998</v>
      </c>
      <c r="C10" s="11">
        <v>851620.12069999997</v>
      </c>
      <c r="D10" s="11">
        <v>8202983.0502000004</v>
      </c>
      <c r="E10" s="11">
        <v>29798963.322700001</v>
      </c>
      <c r="F10" s="11">
        <v>326398722</v>
      </c>
      <c r="G10" s="11">
        <v>13417128</v>
      </c>
      <c r="H10" s="11">
        <v>129236582</v>
      </c>
      <c r="I10" s="34">
        <v>80621</v>
      </c>
      <c r="J10" s="11">
        <v>469133053</v>
      </c>
    </row>
    <row r="11" spans="1:10" ht="12" customHeight="1" x14ac:dyDescent="0.2">
      <c r="A11" s="2" t="str">
        <f>"Feb "&amp;RIGHT(A6,4)</f>
        <v>Feb 2025</v>
      </c>
      <c r="B11" s="11">
        <v>21089659.570500001</v>
      </c>
      <c r="C11" s="11">
        <v>844687.22439999995</v>
      </c>
      <c r="D11" s="11">
        <v>7950130.4742999999</v>
      </c>
      <c r="E11" s="11">
        <v>29951846.817699999</v>
      </c>
      <c r="F11" s="11">
        <v>337755536</v>
      </c>
      <c r="G11" s="11">
        <v>13484948</v>
      </c>
      <c r="H11" s="11">
        <v>126919282</v>
      </c>
      <c r="I11" s="11">
        <v>1993</v>
      </c>
      <c r="J11" s="11">
        <v>478161759</v>
      </c>
    </row>
    <row r="12" spans="1:10" ht="12" customHeight="1" x14ac:dyDescent="0.2">
      <c r="A12" s="2" t="str">
        <f>"Mar "&amp;RIGHT(A6,4)</f>
        <v>Mar 2025</v>
      </c>
      <c r="B12" s="11">
        <v>20995608.1534</v>
      </c>
      <c r="C12" s="11">
        <v>822108.98450000002</v>
      </c>
      <c r="D12" s="11">
        <v>8011172.2876000004</v>
      </c>
      <c r="E12" s="11">
        <v>29823490.8301</v>
      </c>
      <c r="F12" s="11">
        <v>343403452</v>
      </c>
      <c r="G12" s="11">
        <v>13450035</v>
      </c>
      <c r="H12" s="11">
        <v>131066014</v>
      </c>
      <c r="I12" s="11">
        <v>18469</v>
      </c>
      <c r="J12" s="11">
        <v>487937970</v>
      </c>
    </row>
    <row r="13" spans="1:10" ht="12" customHeight="1" x14ac:dyDescent="0.2">
      <c r="A13" s="2" t="str">
        <f>"Apr "&amp;RIGHT(A6,4)</f>
        <v>Apr 2025</v>
      </c>
      <c r="B13" s="11">
        <v>21323708.98</v>
      </c>
      <c r="C13" s="11">
        <v>849994.65330000001</v>
      </c>
      <c r="D13" s="11">
        <v>8032764.8910999997</v>
      </c>
      <c r="E13" s="11">
        <v>30218614.8869</v>
      </c>
      <c r="F13" s="11">
        <v>370393051</v>
      </c>
      <c r="G13" s="11">
        <v>14756316</v>
      </c>
      <c r="H13" s="11">
        <v>139452662</v>
      </c>
      <c r="I13" s="11">
        <v>3863</v>
      </c>
      <c r="J13" s="11">
        <v>524605892</v>
      </c>
    </row>
    <row r="14" spans="1:10" ht="12" customHeight="1" x14ac:dyDescent="0.2">
      <c r="A14" s="2" t="str">
        <f>"May "&amp;RIGHT(A6,4)</f>
        <v>May 2025</v>
      </c>
      <c r="B14" s="11">
        <v>20266660.695900001</v>
      </c>
      <c r="C14" s="11">
        <v>747530.07279999997</v>
      </c>
      <c r="D14" s="11">
        <v>7698632.5174000002</v>
      </c>
      <c r="E14" s="11">
        <v>28693043.149799999</v>
      </c>
      <c r="F14" s="11">
        <v>354602411</v>
      </c>
      <c r="G14" s="11">
        <v>13107766</v>
      </c>
      <c r="H14" s="11">
        <v>134993731</v>
      </c>
      <c r="I14" s="11">
        <v>166502</v>
      </c>
      <c r="J14" s="11">
        <v>502870410</v>
      </c>
    </row>
    <row r="15" spans="1:10" ht="12" customHeight="1" x14ac:dyDescent="0.2">
      <c r="A15" s="2" t="str">
        <f>"Jun "&amp;RIGHT(A6,4)</f>
        <v>Jun 2025</v>
      </c>
      <c r="B15" s="11">
        <v>7355486.9044000003</v>
      </c>
      <c r="C15" s="11">
        <v>179830.11540000001</v>
      </c>
      <c r="D15" s="11">
        <v>2651130.7867000001</v>
      </c>
      <c r="E15" s="11">
        <v>11706989.2129</v>
      </c>
      <c r="F15" s="11">
        <v>68873083</v>
      </c>
      <c r="G15" s="11">
        <v>1655700</v>
      </c>
      <c r="H15" s="11">
        <v>24409022</v>
      </c>
      <c r="I15" s="11">
        <v>12938062</v>
      </c>
      <c r="J15" s="11">
        <v>107875867</v>
      </c>
    </row>
    <row r="16" spans="1:10" ht="12" customHeight="1" x14ac:dyDescent="0.2">
      <c r="A16" s="2" t="str">
        <f>"Jul "&amp;RIGHT(A6,4)</f>
        <v>Jul 2025</v>
      </c>
      <c r="B16" s="11">
        <v>989145.00820000004</v>
      </c>
      <c r="C16" s="11">
        <v>17292.013900000002</v>
      </c>
      <c r="D16" s="11">
        <v>177233.02420000001</v>
      </c>
      <c r="E16" s="11">
        <v>1929951.4564</v>
      </c>
      <c r="F16" s="11">
        <v>9370526</v>
      </c>
      <c r="G16" s="11">
        <v>155949</v>
      </c>
      <c r="H16" s="11">
        <v>1598386</v>
      </c>
      <c r="I16" s="11">
        <v>8478146</v>
      </c>
      <c r="J16" s="11">
        <v>19603007</v>
      </c>
    </row>
    <row r="17" spans="1:10" ht="12" customHeight="1" x14ac:dyDescent="0.2">
      <c r="A17" s="2" t="str">
        <f>"Aug "&amp;RIGHT(A6,4)</f>
        <v>Aug 2025</v>
      </c>
      <c r="B17" s="11">
        <v>16319455.965399999</v>
      </c>
      <c r="C17" s="11">
        <v>656062.00089999998</v>
      </c>
      <c r="D17" s="11">
        <v>5020403.4611</v>
      </c>
      <c r="E17" s="11">
        <v>22425713.0526</v>
      </c>
      <c r="F17" s="11">
        <v>205391576</v>
      </c>
      <c r="G17" s="11">
        <v>8100410</v>
      </c>
      <c r="H17" s="11">
        <v>61987017</v>
      </c>
      <c r="I17" s="11">
        <v>584169</v>
      </c>
      <c r="J17" s="11">
        <v>276063172</v>
      </c>
    </row>
    <row r="18" spans="1:10" ht="12" customHeight="1" x14ac:dyDescent="0.2">
      <c r="A18" s="2" t="str">
        <f>"Sep "&amp;RIGHT(A6,4)</f>
        <v>Sep 2025</v>
      </c>
      <c r="B18" s="11">
        <v>21302059.1538</v>
      </c>
      <c r="C18" s="11">
        <v>875815.27729999996</v>
      </c>
      <c r="D18" s="11">
        <v>7810188.8869000003</v>
      </c>
      <c r="E18" s="11">
        <v>29966492.988200001</v>
      </c>
      <c r="F18" s="11">
        <v>402941648</v>
      </c>
      <c r="G18" s="11">
        <v>16585809</v>
      </c>
      <c r="H18" s="11">
        <v>147905962</v>
      </c>
      <c r="I18" s="11">
        <v>5960</v>
      </c>
      <c r="J18" s="11">
        <v>567439379</v>
      </c>
    </row>
    <row r="19" spans="1:10" ht="12" customHeight="1" x14ac:dyDescent="0.2">
      <c r="A19" s="12" t="s">
        <v>55</v>
      </c>
      <c r="B19" s="13">
        <v>21074705.959800001</v>
      </c>
      <c r="C19" s="13">
        <v>843212.68200000003</v>
      </c>
      <c r="D19" s="13">
        <v>8060884.5612000003</v>
      </c>
      <c r="E19" s="13">
        <v>29952892.364799999</v>
      </c>
      <c r="F19" s="13">
        <v>3416259666</v>
      </c>
      <c r="G19" s="13">
        <v>135391353</v>
      </c>
      <c r="H19" s="13">
        <v>1286867237</v>
      </c>
      <c r="I19" s="13">
        <v>22316887</v>
      </c>
      <c r="J19" s="13">
        <v>4860835143</v>
      </c>
    </row>
    <row r="20" spans="1:10" ht="12" customHeight="1" x14ac:dyDescent="0.2">
      <c r="A20" s="14" t="s">
        <v>420</v>
      </c>
      <c r="B20" s="15">
        <v>21448945.178399999</v>
      </c>
      <c r="C20" s="15">
        <v>871483.30359999998</v>
      </c>
      <c r="D20" s="15">
        <v>8387044.7718000002</v>
      </c>
      <c r="E20" s="15">
        <v>30620987.0548</v>
      </c>
      <c r="F20" s="15">
        <v>401169016</v>
      </c>
      <c r="G20" s="15">
        <v>16366298</v>
      </c>
      <c r="H20" s="15">
        <v>157507176</v>
      </c>
      <c r="I20" s="15">
        <v>18443</v>
      </c>
      <c r="J20" s="15">
        <v>575060933</v>
      </c>
    </row>
    <row r="21" spans="1:10" ht="12" customHeight="1" x14ac:dyDescent="0.2">
      <c r="A21" s="3" t="str">
        <f>"FY "&amp;RIGHT(A6,4)+1</f>
        <v>FY 2026</v>
      </c>
    </row>
    <row r="22" spans="1:10" ht="12" customHeight="1" x14ac:dyDescent="0.2">
      <c r="A22" s="2" t="str">
        <f>"Oct "&amp;RIGHT(A6,4)</f>
        <v>Oct 2025</v>
      </c>
      <c r="B22" s="11">
        <v>21569620.081599999</v>
      </c>
      <c r="C22" s="11">
        <v>880588.87170000002</v>
      </c>
      <c r="D22" s="11">
        <v>8458912.2997999992</v>
      </c>
      <c r="E22" s="11">
        <v>30907003.236400001</v>
      </c>
      <c r="F22" s="11">
        <v>409107507</v>
      </c>
      <c r="G22" s="11">
        <v>16704315</v>
      </c>
      <c r="H22" s="11">
        <v>160461187</v>
      </c>
      <c r="I22" s="11">
        <v>21704</v>
      </c>
      <c r="J22" s="11">
        <v>586294713</v>
      </c>
    </row>
    <row r="23" spans="1:10" ht="12" customHeight="1" x14ac:dyDescent="0.2">
      <c r="A23" s="2" t="str">
        <f>"Nov "&amp;RIGHT(A6,4)</f>
        <v>Nov 2025</v>
      </c>
      <c r="B23" s="11" t="s">
        <v>418</v>
      </c>
      <c r="C23" s="11" t="s">
        <v>418</v>
      </c>
      <c r="D23" s="11" t="s">
        <v>418</v>
      </c>
      <c r="E23" s="11" t="s">
        <v>418</v>
      </c>
      <c r="F23" s="11" t="s">
        <v>418</v>
      </c>
      <c r="G23" s="11" t="s">
        <v>418</v>
      </c>
      <c r="H23" s="11" t="s">
        <v>418</v>
      </c>
      <c r="I23" s="11" t="s">
        <v>418</v>
      </c>
      <c r="J23" s="11" t="s">
        <v>418</v>
      </c>
    </row>
    <row r="24" spans="1:10" ht="12" customHeight="1" x14ac:dyDescent="0.2">
      <c r="A24" s="2" t="str">
        <f>"Dec "&amp;RIGHT(A6,4)</f>
        <v>Dec 2025</v>
      </c>
      <c r="B24" s="11" t="s">
        <v>418</v>
      </c>
      <c r="C24" s="11" t="s">
        <v>418</v>
      </c>
      <c r="D24" s="11" t="s">
        <v>418</v>
      </c>
      <c r="E24" s="11" t="s">
        <v>418</v>
      </c>
      <c r="F24" s="11" t="s">
        <v>418</v>
      </c>
      <c r="G24" s="11" t="s">
        <v>418</v>
      </c>
      <c r="H24" s="11" t="s">
        <v>418</v>
      </c>
      <c r="I24" s="11" t="s">
        <v>418</v>
      </c>
      <c r="J24" s="11" t="s">
        <v>418</v>
      </c>
    </row>
    <row r="25" spans="1:10" ht="12" customHeight="1" x14ac:dyDescent="0.2">
      <c r="A25" s="2" t="str">
        <f>"Jan "&amp;RIGHT(A6,4)+1</f>
        <v>Jan 2026</v>
      </c>
      <c r="B25" s="11" t="s">
        <v>418</v>
      </c>
      <c r="C25" s="11" t="s">
        <v>418</v>
      </c>
      <c r="D25" s="11" t="s">
        <v>418</v>
      </c>
      <c r="E25" s="11" t="s">
        <v>418</v>
      </c>
      <c r="F25" s="11" t="s">
        <v>418</v>
      </c>
      <c r="G25" s="11" t="s">
        <v>418</v>
      </c>
      <c r="H25" s="11" t="s">
        <v>418</v>
      </c>
      <c r="I25" s="11" t="s">
        <v>418</v>
      </c>
      <c r="J25" s="11" t="s">
        <v>418</v>
      </c>
    </row>
    <row r="26" spans="1:10" ht="12" customHeight="1" x14ac:dyDescent="0.2">
      <c r="A26" s="2" t="str">
        <f>"Feb "&amp;RIGHT(A6,4)+1</f>
        <v>Feb 2026</v>
      </c>
      <c r="B26" s="11" t="s">
        <v>418</v>
      </c>
      <c r="C26" s="11" t="s">
        <v>418</v>
      </c>
      <c r="D26" s="11" t="s">
        <v>418</v>
      </c>
      <c r="E26" s="11" t="s">
        <v>418</v>
      </c>
      <c r="F26" s="11" t="s">
        <v>418</v>
      </c>
      <c r="G26" s="11" t="s">
        <v>418</v>
      </c>
      <c r="H26" s="11" t="s">
        <v>418</v>
      </c>
      <c r="I26" s="11" t="s">
        <v>418</v>
      </c>
      <c r="J26" s="11" t="s">
        <v>418</v>
      </c>
    </row>
    <row r="27" spans="1:10" ht="12" customHeight="1" x14ac:dyDescent="0.2">
      <c r="A27" s="2" t="str">
        <f>"Mar "&amp;RIGHT(A6,4)+1</f>
        <v>Mar 2026</v>
      </c>
      <c r="B27" s="11" t="s">
        <v>418</v>
      </c>
      <c r="C27" s="11" t="s">
        <v>418</v>
      </c>
      <c r="D27" s="11" t="s">
        <v>418</v>
      </c>
      <c r="E27" s="11" t="s">
        <v>418</v>
      </c>
      <c r="F27" s="11" t="s">
        <v>418</v>
      </c>
      <c r="G27" s="11" t="s">
        <v>418</v>
      </c>
      <c r="H27" s="11" t="s">
        <v>418</v>
      </c>
      <c r="I27" s="11" t="s">
        <v>418</v>
      </c>
      <c r="J27" s="11" t="s">
        <v>418</v>
      </c>
    </row>
    <row r="28" spans="1:10" ht="12" customHeight="1" x14ac:dyDescent="0.2">
      <c r="A28" s="2" t="str">
        <f>"Apr "&amp;RIGHT(A6,4)+1</f>
        <v>Apr 2026</v>
      </c>
      <c r="B28" s="11" t="s">
        <v>418</v>
      </c>
      <c r="C28" s="11" t="s">
        <v>418</v>
      </c>
      <c r="D28" s="11" t="s">
        <v>418</v>
      </c>
      <c r="E28" s="11" t="s">
        <v>418</v>
      </c>
      <c r="F28" s="11" t="s">
        <v>418</v>
      </c>
      <c r="G28" s="11" t="s">
        <v>418</v>
      </c>
      <c r="H28" s="11" t="s">
        <v>418</v>
      </c>
      <c r="I28" s="11" t="s">
        <v>418</v>
      </c>
      <c r="J28" s="11" t="s">
        <v>418</v>
      </c>
    </row>
    <row r="29" spans="1:10" ht="12" customHeight="1" x14ac:dyDescent="0.2">
      <c r="A29" s="2" t="str">
        <f>"May "&amp;RIGHT(A6,4)+1</f>
        <v>May 2026</v>
      </c>
      <c r="B29" s="11" t="s">
        <v>418</v>
      </c>
      <c r="C29" s="11" t="s">
        <v>418</v>
      </c>
      <c r="D29" s="11" t="s">
        <v>418</v>
      </c>
      <c r="E29" s="11" t="s">
        <v>418</v>
      </c>
      <c r="F29" s="11" t="s">
        <v>418</v>
      </c>
      <c r="G29" s="11" t="s">
        <v>418</v>
      </c>
      <c r="H29" s="11" t="s">
        <v>418</v>
      </c>
      <c r="I29" s="11" t="s">
        <v>418</v>
      </c>
      <c r="J29" s="11" t="s">
        <v>418</v>
      </c>
    </row>
    <row r="30" spans="1:10" ht="12" customHeight="1" x14ac:dyDescent="0.2">
      <c r="A30" s="2" t="str">
        <f>"Jun "&amp;RIGHT(A6,4)+1</f>
        <v>Jun 2026</v>
      </c>
      <c r="B30" s="11" t="s">
        <v>418</v>
      </c>
      <c r="C30" s="11" t="s">
        <v>418</v>
      </c>
      <c r="D30" s="11" t="s">
        <v>418</v>
      </c>
      <c r="E30" s="11" t="s">
        <v>418</v>
      </c>
      <c r="F30" s="11" t="s">
        <v>418</v>
      </c>
      <c r="G30" s="11" t="s">
        <v>418</v>
      </c>
      <c r="H30" s="11" t="s">
        <v>418</v>
      </c>
      <c r="I30" s="11" t="s">
        <v>418</v>
      </c>
      <c r="J30" s="11" t="s">
        <v>418</v>
      </c>
    </row>
    <row r="31" spans="1:10" ht="12" customHeight="1" x14ac:dyDescent="0.2">
      <c r="A31" s="2" t="str">
        <f>"Jul "&amp;RIGHT(A6,4)+1</f>
        <v>Jul 2026</v>
      </c>
      <c r="B31" s="11" t="s">
        <v>418</v>
      </c>
      <c r="C31" s="11" t="s">
        <v>418</v>
      </c>
      <c r="D31" s="11" t="s">
        <v>418</v>
      </c>
      <c r="E31" s="11" t="s">
        <v>418</v>
      </c>
      <c r="F31" s="11" t="s">
        <v>418</v>
      </c>
      <c r="G31" s="11" t="s">
        <v>418</v>
      </c>
      <c r="H31" s="11" t="s">
        <v>418</v>
      </c>
      <c r="I31" s="11" t="s">
        <v>418</v>
      </c>
      <c r="J31" s="11" t="s">
        <v>418</v>
      </c>
    </row>
    <row r="32" spans="1:10" ht="12" customHeight="1" x14ac:dyDescent="0.2">
      <c r="A32" s="2" t="str">
        <f>"Aug "&amp;RIGHT(A6,4)+1</f>
        <v>Aug 2026</v>
      </c>
      <c r="B32" s="11" t="s">
        <v>418</v>
      </c>
      <c r="C32" s="11" t="s">
        <v>418</v>
      </c>
      <c r="D32" s="11" t="s">
        <v>418</v>
      </c>
      <c r="E32" s="11" t="s">
        <v>418</v>
      </c>
      <c r="F32" s="11" t="s">
        <v>418</v>
      </c>
      <c r="G32" s="11" t="s">
        <v>418</v>
      </c>
      <c r="H32" s="11" t="s">
        <v>418</v>
      </c>
      <c r="I32" s="11" t="s">
        <v>418</v>
      </c>
      <c r="J32" s="11" t="s">
        <v>418</v>
      </c>
    </row>
    <row r="33" spans="1:10" ht="12" customHeight="1" x14ac:dyDescent="0.2">
      <c r="A33" s="2" t="str">
        <f>"Sep "&amp;RIGHT(A6,4)+1</f>
        <v>Sep 2026</v>
      </c>
      <c r="B33" s="11" t="s">
        <v>418</v>
      </c>
      <c r="C33" s="11" t="s">
        <v>418</v>
      </c>
      <c r="D33" s="11" t="s">
        <v>418</v>
      </c>
      <c r="E33" s="11" t="s">
        <v>418</v>
      </c>
      <c r="F33" s="11" t="s">
        <v>418</v>
      </c>
      <c r="G33" s="11" t="s">
        <v>418</v>
      </c>
      <c r="H33" s="11" t="s">
        <v>418</v>
      </c>
      <c r="I33" s="11" t="s">
        <v>418</v>
      </c>
      <c r="J33" s="11" t="s">
        <v>418</v>
      </c>
    </row>
    <row r="34" spans="1:10" ht="12" customHeight="1" x14ac:dyDescent="0.2">
      <c r="A34" s="12" t="s">
        <v>55</v>
      </c>
      <c r="B34" s="13">
        <v>21569620.081599999</v>
      </c>
      <c r="C34" s="13">
        <v>880588.87170000002</v>
      </c>
      <c r="D34" s="13">
        <v>8458912.2997999992</v>
      </c>
      <c r="E34" s="13">
        <v>30907003.236400001</v>
      </c>
      <c r="F34" s="13">
        <v>409107507</v>
      </c>
      <c r="G34" s="13">
        <v>16704315</v>
      </c>
      <c r="H34" s="13">
        <v>160461187</v>
      </c>
      <c r="I34" s="13">
        <v>21704</v>
      </c>
      <c r="J34" s="13">
        <v>586294713</v>
      </c>
    </row>
    <row r="35" spans="1:10" ht="12" customHeight="1" x14ac:dyDescent="0.2">
      <c r="A35" s="14" t="str">
        <f>"Total "&amp;MID(A20,7,LEN(A20)-13)&amp;" Months"</f>
        <v>Total 1 Months</v>
      </c>
      <c r="B35" s="15">
        <v>21569620.081599999</v>
      </c>
      <c r="C35" s="15">
        <v>880588.87170000002</v>
      </c>
      <c r="D35" s="15">
        <v>8458912.2997999992</v>
      </c>
      <c r="E35" s="15">
        <v>30907003.236400001</v>
      </c>
      <c r="F35" s="15">
        <v>409107507</v>
      </c>
      <c r="G35" s="15">
        <v>16704315</v>
      </c>
      <c r="H35" s="15">
        <v>160461187</v>
      </c>
      <c r="I35" s="15">
        <v>21704</v>
      </c>
      <c r="J35" s="15">
        <v>586294713</v>
      </c>
    </row>
    <row r="36" spans="1:10" ht="12" customHeight="1" x14ac:dyDescent="0.2">
      <c r="A36" s="88"/>
      <c r="B36" s="88"/>
      <c r="C36" s="88"/>
      <c r="D36" s="88"/>
      <c r="E36" s="88"/>
      <c r="F36" s="88"/>
      <c r="G36" s="88"/>
      <c r="H36" s="88"/>
      <c r="I36" s="88"/>
      <c r="J36" s="88"/>
    </row>
    <row r="37" spans="1:10" ht="73.5" customHeight="1" x14ac:dyDescent="0.2">
      <c r="A37" s="90" t="s">
        <v>423</v>
      </c>
      <c r="B37" s="90"/>
      <c r="C37" s="90"/>
      <c r="D37" s="90"/>
      <c r="E37" s="90"/>
      <c r="F37" s="90"/>
      <c r="G37" s="90"/>
      <c r="H37" s="90"/>
      <c r="I37" s="90"/>
      <c r="J37" s="90"/>
    </row>
    <row r="38" spans="1:10" x14ac:dyDescent="0.2">
      <c r="A38" s="26"/>
    </row>
  </sheetData>
  <mergeCells count="8">
    <mergeCell ref="B5:J5"/>
    <mergeCell ref="A36:J36"/>
    <mergeCell ref="A37:J37"/>
    <mergeCell ref="A3:A4"/>
    <mergeCell ref="A1:H1"/>
    <mergeCell ref="A2:H2"/>
    <mergeCell ref="B3:E3"/>
    <mergeCell ref="F3:J3"/>
  </mergeCells>
  <phoneticPr fontId="0" type="noConversion"/>
  <pageMargins left="0.75" right="0.5" top="0.75" bottom="0.5" header="0.5" footer="0.25"/>
  <pageSetup orientation="landscape"/>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44</vt:i4>
      </vt:variant>
      <vt:variant>
        <vt:lpstr>Named Ranges</vt:lpstr>
      </vt:variant>
      <vt:variant>
        <vt:i4>3</vt:i4>
      </vt:variant>
    </vt:vector>
  </HeadingPairs>
  <TitlesOfParts>
    <vt:vector size="47" baseType="lpstr">
      <vt:lpstr>KDALL</vt:lpstr>
      <vt:lpstr>ToC</vt:lpstr>
      <vt:lpstr>FNS-$</vt:lpstr>
      <vt:lpstr>SNAP-$</vt:lpstr>
      <vt:lpstr>SNAP-$a</vt:lpstr>
      <vt:lpstr>SNAP-$a-PEBT-Other</vt:lpstr>
      <vt:lpstr>NAP-$b</vt:lpstr>
      <vt:lpstr>Schools</vt:lpstr>
      <vt:lpstr>NSLP-P</vt:lpstr>
      <vt:lpstr>NSLP-M</vt:lpstr>
      <vt:lpstr>NSLP-$</vt:lpstr>
      <vt:lpstr>SBP-P</vt:lpstr>
      <vt:lpstr>SBP-M</vt:lpstr>
      <vt:lpstr>SBP-$</vt:lpstr>
      <vt:lpstr>CCCDCH-S</vt:lpstr>
      <vt:lpstr>CCC-C</vt:lpstr>
      <vt:lpstr>CCCDCH-M1</vt:lpstr>
      <vt:lpstr>CCCDCH-M2</vt:lpstr>
      <vt:lpstr>CCCDCH-M3</vt:lpstr>
      <vt:lpstr>CCCDCH-M4</vt:lpstr>
      <vt:lpstr>CCCDCH-M5</vt:lpstr>
      <vt:lpstr>CCCDCH-$</vt:lpstr>
      <vt:lpstr>ADC-M</vt:lpstr>
      <vt:lpstr>ADC-$</vt:lpstr>
      <vt:lpstr>CACFP-T</vt:lpstr>
      <vt:lpstr>SFSP-PM</vt:lpstr>
      <vt:lpstr>SFSP-$</vt:lpstr>
      <vt:lpstr>S-EBT-$</vt:lpstr>
      <vt:lpstr>CN-$</vt:lpstr>
      <vt:lpstr>CNFNS-T$</vt:lpstr>
      <vt:lpstr>SMP-M</vt:lpstr>
      <vt:lpstr>SMP-T</vt:lpstr>
      <vt:lpstr>WIC</vt:lpstr>
      <vt:lpstr>CSFP</vt:lpstr>
      <vt:lpstr>FDPIR</vt:lpstr>
      <vt:lpstr>COM-E1</vt:lpstr>
      <vt:lpstr>COM-E2</vt:lpstr>
      <vt:lpstr>COM-ET</vt:lpstr>
      <vt:lpstr>COM-X1</vt:lpstr>
      <vt:lpstr>COM-X2</vt:lpstr>
      <vt:lpstr>COM-T</vt:lpstr>
      <vt:lpstr>USDA-$1</vt:lpstr>
      <vt:lpstr>USDA-$2</vt:lpstr>
      <vt:lpstr>USDA-$3</vt:lpstr>
      <vt:lpstr>'CNFNS-T$'!Print_Area</vt:lpstr>
      <vt:lpstr>'NAP-$b'!Print_Area</vt:lpstr>
      <vt:lpstr>'SNAP-$a-PEBT-Other'!Print_Area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Keydata Report</dc:title>
  <dc:creator>Mountjoy, Candy - FNS</dc:creator>
  <cp:keywords>Nutrition, keydata, CN, FD, SNAP, WIC</cp:keywords>
  <cp:lastModifiedBy>Mountjoy, Candy - FNS</cp:lastModifiedBy>
  <cp:lastPrinted>2014-11-10T21:56:47Z</cp:lastPrinted>
  <dcterms:created xsi:type="dcterms:W3CDTF">2003-04-09T21:32:01Z</dcterms:created>
  <dcterms:modified xsi:type="dcterms:W3CDTF">2026-01-22T17:15:44Z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