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J:\01 Keydata Electronic Version\PDB KD &amp; DRUPAL Files by FY\FY2025\Keydata May 2025\"/>
    </mc:Choice>
  </mc:AlternateContent>
  <xr:revisionPtr revIDLastSave="0" documentId="13_ncr:1_{78FBFC80-FA23-45F3-A8E7-E93E387CDE09}" xr6:coauthVersionLast="47" xr6:coauthVersionMax="47" xr10:uidLastSave="{00000000-0000-0000-0000-000000000000}"/>
  <bookViews>
    <workbookView xWindow="-110" yWindow="-110" windowWidth="19420" windowHeight="10300"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44" l="1"/>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14" i="12"/>
  <c r="A13" i="12"/>
  <c r="A12" i="12"/>
  <c r="A11" i="12"/>
  <c r="A10" i="12"/>
  <c r="A9" i="12"/>
  <c r="A8" i="12"/>
  <c r="A7" i="12"/>
  <c r="B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<sst xmlns="http://schemas.openxmlformats.org/spreadsheetml/2006/main" count="4031" uniqueCount="439">
  <si>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</si>
  <si>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</si>
  <si>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</si>
  <si>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</si>
  <si>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</si>
  <si>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</si>
  <si>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</si>
  <si>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</si>
  <si>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</si>
  <si>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</si>
  <si>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</si>
  <si>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</si>
  <si>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</si>
  <si>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</si>
  <si>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</si>
  <si>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</si>
  <si>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</si>
  <si>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</si>
  <si>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</si>
  <si>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</si>
  <si>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</si>
  <si>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</si>
  <si>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</si>
  <si>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</si>
  <si>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</si>
  <si>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</si>
  <si>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</si>
  <si>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</si>
  <si>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</si>
  <si>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</si>
  <si>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</si>
  <si>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</si>
  <si>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</si>
  <si>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</si>
  <si>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</si>
  <si>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</si>
  <si>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</si>
  <si>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</si>
  <si>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</si>
  <si>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</si>
  <si>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</si>
  <si>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</si>
  <si>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</si>
  <si>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</si>
  <si>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</si>
  <si>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</si>
  <si>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</si>
  <si>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</si>
  <si>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</si>
  <si>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</si>
  <si>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</si>
  <si>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</si>
  <si>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</si>
  <si>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</si>
  <si>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</si>
  <si>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</si>
  <si>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</si>
  <si>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</si>
  <si>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</si>
  <si>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</si>
  <si>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</si>
  <si>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</si>
  <si>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</si>
  <si>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</si>
  <si>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</si>
  <si>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</si>
  <si>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</si>
  <si>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</si>
  <si>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</si>
  <si>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</si>
  <si>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</si>
  <si>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</si>
  <si>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</si>
  <si>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</si>
  <si>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</si>
  <si>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</si>
  <si>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</si>
  <si>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</si>
  <si>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</si>
  <si>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</si>
  <si>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</si>
  <si>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</si>
  <si>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</si>
  <si>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</si>
  <si>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</si>
  <si>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</si>
  <si>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</si>
  <si>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</si>
  <si>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</si>
  <si>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</si>
  <si>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</si>
  <si>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</si>
  <si>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</si>
  <si>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</si>
  <si>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</si>
  <si>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</si>
  <si>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</si>
  <si>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</si>
  <si>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</si>
  <si>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</si>
  <si>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</si>
  <si>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</si>
  <si>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</si>
  <si>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</si>
  <si>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</si>
  <si>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</si>
  <si>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</si>
  <si>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</si>
  <si>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</si>
  <si>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</si>
  <si>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</si>
  <si>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</si>
  <si>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</si>
  <si>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</si>
  <si>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</si>
  <si>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</si>
  <si>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</si>
  <si>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</si>
  <si>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</si>
  <si>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</si>
  <si>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</si>
  <si>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</si>
  <si>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</si>
  <si>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</si>
  <si>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</si>
  <si>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</si>
  <si>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</si>
  <si>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</si>
  <si>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</si>
  <si>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</si>
  <si>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</si>
  <si>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</si>
  <si>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</si>
  <si>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</si>
  <si>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</si>
  <si>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</si>
  <si>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</si>
  <si>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</si>
  <si>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</si>
  <si>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</si>
  <si>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</si>
  <si>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</si>
  <si>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</si>
  <si>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</si>
  <si>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</si>
  <si>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</si>
  <si>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</si>
  <si>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</si>
  <si>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</si>
  <si>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</si>
  <si>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</si>
  <si>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</si>
  <si>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</si>
  <si>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</si>
  <si>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</si>
  <si>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</si>
  <si>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</si>
  <si>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</si>
  <si>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</si>
  <si>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</si>
  <si>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</si>
  <si>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</si>
  <si>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</si>
  <si>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</si>
  <si>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</si>
  <si>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</si>
  <si>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</si>
  <si>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</si>
  <si>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</si>
  <si>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</si>
  <si>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</si>
  <si>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</si>
  <si>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</si>
  <si>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</si>
  <si>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</si>
  <si>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</si>
  <si>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</si>
  <si>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</si>
  <si>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</si>
  <si>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</si>
  <si>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</si>
  <si>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</si>
  <si>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</si>
  <si>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</si>
  <si>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</si>
  <si>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</si>
  <si>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</si>
  <si>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</si>
  <si>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</si>
  <si>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</si>
  <si>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</si>
  <si>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</si>
  <si>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</si>
  <si>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</si>
  <si>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</si>
  <si>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</si>
  <si>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</si>
  <si>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</si>
  <si>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Additional Payment Lunches (60% Criteria) </t>
    </r>
    <r>
      <rPr>
        <b/>
        <vertAlign val="superscript"/>
        <sz val="8"/>
        <rFont val="Arial"/>
        <family val="2"/>
      </rPr>
      <t>1/</t>
    </r>
  </si>
  <si>
    <r>
      <t xml:space="preserve">Section 4  </t>
    </r>
    <r>
      <rPr>
        <b/>
        <vertAlign val="superscript"/>
        <sz val="8"/>
        <rFont val="Arial"/>
        <family val="2"/>
      </rPr>
      <t>1/</t>
    </r>
  </si>
  <si>
    <r>
      <t xml:space="preserve">Add. Pay. </t>
    </r>
    <r>
      <rPr>
        <b/>
        <vertAlign val="superscript"/>
        <sz val="8"/>
        <rFont val="Arial"/>
        <family val="2"/>
      </rPr>
      <t>2/</t>
    </r>
  </si>
  <si>
    <r>
      <t xml:space="preserve">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</si>
  <si>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</si>
  <si>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</si>
  <si>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</si>
  <si>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</si>
  <si>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</si>
  <si>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</si>
  <si>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</si>
  <si>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</si>
  <si>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</si>
  <si>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</si>
  <si>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</si>
  <si>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</si>
  <si>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</si>
  <si>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</si>
  <si>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</si>
  <si>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</si>
  <si>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</si>
  <si>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</si>
  <si>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</si>
  <si>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</si>
  <si>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</si>
  <si>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</si>
  <si>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</si>
  <si>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</si>
  <si>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</si>
  <si>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</si>
  <si>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</si>
  <si>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</si>
  <si>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</si>
  <si>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</si>
  <si>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</si>
  <si>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</si>
  <si>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</si>
  <si>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</si>
  <si>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</si>
  <si>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</si>
  <si>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</si>
  <si>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</si>
  <si>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</si>
  <si>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</si>
  <si>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</si>
  <si>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</si>
  <si>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</si>
  <si>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</si>
  <si>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</si>
  <si>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</si>
  <si>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</si>
  <si>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</si>
  <si>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</si>
  <si>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</si>
  <si>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</si>
  <si>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</si>
  <si>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</si>
  <si>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</si>
  <si>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</si>
  <si>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</si>
  <si>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</si>
  <si>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</si>
  <si>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</si>
  <si>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</si>
  <si>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</si>
  <si>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</si>
  <si>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</si>
  <si>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</si>
  <si>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</si>
  <si>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</si>
  <si>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</si>
  <si>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</si>
  <si>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</si>
  <si>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</si>
  <si>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</si>
  <si>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</si>
  <si>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</si>
  <si>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</si>
  <si>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</si>
  <si>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</si>
  <si>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</si>
  <si>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</si>
  <si>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</si>
  <si>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</si>
  <si>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</si>
  <si>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</si>
  <si>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</si>
  <si>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</si>
  <si>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</si>
  <si>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</si>
  <si>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</si>
  <si>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</si>
  <si>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</si>
  <si>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</si>
  <si>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</si>
  <si>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</si>
  <si>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</si>
  <si>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</si>
  <si>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</si>
  <si>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</si>
  <si>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</si>
  <si>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</si>
  <si>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</si>
  <si>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</si>
  <si>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</si>
  <si>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</si>
  <si>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</si>
  <si>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</si>
  <si>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</si>
  <si>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</si>
  <si>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</si>
  <si>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</si>
  <si>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</si>
  <si>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</si>
  <si>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</si>
  <si>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</si>
  <si>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</si>
  <si>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</si>
  <si>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</si>
  <si>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</si>
  <si>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</si>
  <si>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</si>
  <si>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</si>
  <si>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</si>
  <si>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</si>
  <si>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</si>
  <si>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</si>
  <si>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</si>
  <si>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</si>
  <si>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</si>
  <si>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</si>
  <si>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</si>
  <si>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</si>
  <si>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</si>
  <si>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</si>
  <si>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</si>
  <si>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</si>
  <si>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</si>
  <si>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</si>
  <si>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</si>
  <si>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</si>
  <si>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</si>
  <si>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</si>
  <si>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</si>
  <si>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</si>
  <si>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</si>
  <si>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</si>
  <si>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</si>
  <si>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</si>
  <si>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</si>
  <si>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</si>
  <si>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</si>
  <si>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</si>
  <si>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</si>
  <si>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</si>
  <si>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</si>
  <si>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</si>
  <si>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</si>
  <si>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</si>
  <si>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</si>
  <si>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</si>
  <si>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</si>
  <si>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</si>
  <si>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</si>
  <si>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</si>
  <si>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</si>
  <si>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</si>
  <si>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</si>
  <si>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</si>
  <si>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</si>
  <si>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</si>
  <si>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</si>
  <si>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</si>
  <si>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</si>
  <si>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</si>
  <si>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</si>
  <si>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</si>
  <si>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</si>
  <si>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</si>
  <si>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</si>
  <si>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</si>
  <si>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</si>
  <si>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</si>
  <si>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</si>
  <si>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</si>
  <si>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</si>
  <si>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</si>
  <si>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</si>
  <si>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 xml:space="preserve">1. TEFAP foods distributed through nonprofit local emergency feeding organizations. Includes Bonus and Entitlement foods. Administrative cost is excluded. Food cost calculations (technical updates/validation as well as coding corrections) were updated in September 2024, which affected program costs reported prior to June 2024.
</t>
  </si>
  <si>
    <t xml:space="preserve">1. FNS-155/PCIMS/WBSCM data except as noted.
2. FNS-152 data; includes value of bonus and free foods. Food cost calculations (technical updates/validation as well as coding corrections) were updated in September 2024, which affected program costs reported for FY11-FY24/June.
3. TEFAP foods distributed through nonprofit local emergency feeding organizations. Includes Bonus and Entitlement foods. Administrative cost is excluded.
</t>
  </si>
  <si>
    <t xml:space="preserve">1. FNS-155/PCIMS/WBSCM data. BOP = Bureau of Federal Prisons. VAA = Veterans Affairs Administration.  
2. FNS-153 data; includes value of bonus and free foods. Food cost calculations (technical updates/validation as well as coding corrections) were updated in September 2024, which affected program costs reported for FY17-FY24/June.
</t>
  </si>
  <si>
    <t xml:space="preserve">1. Data from FNS-153 (includes WIC and elderly components). Food cost calculations (technical updates/validation as well as coding corrections) were updated in September 2024, which affected program costs reported for FY17-FY24/June.
2. Data from FNS-152 and FNS-155/PCIMS/WBSCM. Food cost calculations (technical updates/validation as well as coding corrections)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</si>
  <si>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</si>
  <si>
    <t xml:space="preserve">1. Excludes USDA bonus foods.
2. Includes Food, Nutrition Services and Administration (NSA), and WIC Other Costs.  See Table 21 for detailed description of WIC Other Costs.  It also includes Farmers Market total federal outlays and unliquidated obligations (costs for current fiscal year are not reported until February of the following fiscal year).   
3. Consists of 2 components: Women/Infants/Children and Elderly. Interim Financial Admin. data are from FNS-153. Final data are from SF-269. Food cost calculations were updated in September 2024, which affected program costs reported for FY17-FY24/June.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(technical updates/validation as well as coding corrections) were updated in September 2024, which affected program costs reported for CSFP FY17-FY24/June and for FDPIR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</si>
  <si>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1. FNS-153 data. Totals are averaged.
2. Value of entitlement foods only. Food cost per person excludes value of free and bonus foods. Food cost calculations (technical updates/validation as well as coding corrections) were updated in September 2024, which affected program costs reported for FY17-FY24/June.
3. Interim Financial Admin. data are from FNS-153. Final data are from SF-269/SF-425.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</si>
  <si>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2. The September number will continue to change until all multi-year grants of that source year are closed out.  FY 2024 WIC Other Costs include appropriation levels for the following:  Program Evaluation &amp; Monitoring ($12M), Technical Assistance ($400,000), Federal Admin and Oversight ($31.958M), and UPC Database ($1M). Also includes all WIC Pandemic grant outlays and unliquidated obligations.</t>
  </si>
  <si>
    <t xml:space="preserve">1. Data provided prior to January Keydata are fragmentary for the current fiscal year. These elements are reported 90 days after the close of the reporting period.
2. Participation data are estimated based on average daily meals served.
</t>
  </si>
  <si>
    <r>
      <t xml:space="preserve">SSO Meals </t>
    </r>
    <r>
      <rPr>
        <b/>
        <vertAlign val="superscript"/>
        <sz val="8"/>
        <rFont val="Arial"/>
        <family val="2"/>
      </rPr>
      <t>1/</t>
    </r>
  </si>
  <si>
    <r>
      <t xml:space="preserve">SSO Breakfasts </t>
    </r>
    <r>
      <rPr>
        <b/>
        <vertAlign val="superscript"/>
        <sz val="8"/>
        <rFont val="Arial"/>
        <family val="2"/>
      </rPr>
      <t>1/</t>
    </r>
  </si>
  <si>
    <r>
      <t xml:space="preserve">All Paid </t>
    </r>
    <r>
      <rPr>
        <b/>
        <vertAlign val="superscript"/>
        <sz val="8"/>
        <rFont val="Arial"/>
        <family val="2"/>
      </rPr>
      <t>2/</t>
    </r>
  </si>
  <si>
    <r>
      <t xml:space="preserve">Total Program Cost </t>
    </r>
    <r>
      <rPr>
        <b/>
        <vertAlign val="superscript"/>
        <sz val="8"/>
        <rFont val="Arial"/>
        <family val="2"/>
      </rPr>
      <t>3/</t>
    </r>
  </si>
  <si>
    <r>
      <t xml:space="preserve">Average Daily Breakfasts Total Program </t>
    </r>
    <r>
      <rPr>
        <b/>
        <vertAlign val="superscript"/>
        <sz val="8"/>
        <rFont val="Arial"/>
        <family val="2"/>
      </rPr>
      <t>2/</t>
    </r>
  </si>
  <si>
    <r>
      <t xml:space="preserve">Days of Operation </t>
    </r>
    <r>
      <rPr>
        <b/>
        <vertAlign val="superscript"/>
        <sz val="8"/>
        <rFont val="Arial"/>
        <family val="2"/>
      </rPr>
      <t>4/</t>
    </r>
  </si>
  <si>
    <t>Average Participation Per Day</t>
  </si>
  <si>
    <r>
      <t xml:space="preserve">Reduced </t>
    </r>
    <r>
      <rPr>
        <b/>
        <vertAlign val="superscript"/>
        <sz val="8"/>
        <rFont val="Arial"/>
        <family val="2"/>
      </rPr>
      <t>1/</t>
    </r>
  </si>
  <si>
    <r>
      <t xml:space="preserve">Paid </t>
    </r>
    <r>
      <rPr>
        <b/>
        <vertAlign val="superscript"/>
        <sz val="8"/>
        <rFont val="Arial"/>
        <family val="2"/>
      </rPr>
      <t>1/</t>
    </r>
  </si>
  <si>
    <r>
      <t xml:space="preserve">Total Cash </t>
    </r>
    <r>
      <rPr>
        <b/>
        <vertAlign val="superscript"/>
        <sz val="8"/>
        <rFont val="Arial"/>
        <family val="2"/>
      </rPr>
      <t>5/</t>
    </r>
  </si>
  <si>
    <r>
      <t xml:space="preserve">Comm. &amp; Cash-In-Lieu (Entitlement) </t>
    </r>
    <r>
      <rPr>
        <b/>
        <vertAlign val="superscript"/>
        <sz val="8"/>
        <rFont val="Arial"/>
        <family val="2"/>
      </rPr>
      <t>6/</t>
    </r>
  </si>
  <si>
    <r>
      <t xml:space="preserve">Snacks Served in Area Eligible Schools &amp; Sites </t>
    </r>
    <r>
      <rPr>
        <b/>
        <vertAlign val="superscript"/>
        <sz val="8"/>
        <rFont val="Arial"/>
        <family val="2"/>
      </rPr>
      <t>5/</t>
    </r>
  </si>
  <si>
    <t xml:space="preserve">Average Participation Per Day </t>
  </si>
  <si>
    <r>
      <t>Paid</t>
    </r>
    <r>
      <rPr>
        <b/>
        <vertAlign val="superscript"/>
        <sz val="8"/>
        <rFont val="Arial"/>
        <family val="2"/>
      </rPr>
      <t xml:space="preserve"> 1/</t>
    </r>
  </si>
  <si>
    <t>1. Expenditures include cash payments, entitlement commodities and cash-in-lieu, and bonus and TEFAP commodities, based on data from the SF-269/through FY2010 and the FNS-777/FY2011 onward (reported quarterly).   Also includes data reported on the SF-425 quarterly for CN Food Box Summer Demonstration Project (CN-FOODBOX-D),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</si>
  <si>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U.S. Summary,  FY 2024 - FY 2025</t>
  </si>
  <si>
    <t>May 2025</t>
  </si>
  <si>
    <t>--</t>
  </si>
  <si>
    <t>FY 2024</t>
  </si>
  <si>
    <t>Total 8 Months</t>
  </si>
  <si>
    <t>Generated from National Data Bank Version 8.2 PUBLIC on 08/08/2025</t>
  </si>
  <si>
    <t>National Data Bank Version 8.2 PUBLIC - U.S. Summary</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</si>
  <si>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</si>
  <si>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t>National Data Bank Version 8.2 PUBLIC- U.S. Summary</t>
  </si>
  <si>
    <t>National Data Bank Version 8.2 PUBLIC -U.S. Summary</t>
  </si>
  <si>
    <t xml:space="preserve">1. The FNS-10 (Report of School Program Operations) report was revised and implemented beginning in FY 2025 to capture data related to SSO meals and meal service options separately from NSLP/SBP meals.                                                                                                                                                                                                                                                                                                                                                                                                     
2. Refers to full-price (paid) meals served in regular and severe-need schools.
3. Based on earnings (meals x reimbursement rates).
</t>
  </si>
  <si>
    <r>
      <t xml:space="preserve">SSO Lunches and Snacks Earnings </t>
    </r>
    <r>
      <rPr>
        <b/>
        <vertAlign val="superscript"/>
        <sz val="8"/>
        <rFont val="Arial"/>
        <family val="2"/>
      </rPr>
      <t>4/</t>
    </r>
  </si>
  <si>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The FNS-10 (Report of School Program Operations) report was revised and implemented beginning in FY 2025 to capture data related to SSO meals and meal service options separately from NSLP/SBP meals.                                                                                                                                                   
5. Based on earnings (meals x reimbursement rates). Includes earnings for Section 4, Section 11, and meal supplements served under Section 17A and earnings for SSO lunches, suppers and snacks.
6. Based on FNS-155/PCIMS/WBSCM data plus Kansas cash-in-lieu (earnings).
</t>
  </si>
  <si>
    <r>
      <t xml:space="preserve">Sponsors </t>
    </r>
    <r>
      <rPr>
        <b/>
        <vertAlign val="superscript"/>
        <sz val="8"/>
        <rFont val="Arial"/>
        <family val="2"/>
      </rPr>
      <t>2/</t>
    </r>
  </si>
  <si>
    <r>
      <t xml:space="preserve">Sites </t>
    </r>
    <r>
      <rPr>
        <b/>
        <vertAlign val="superscript"/>
        <sz val="8"/>
        <rFont val="Arial"/>
        <family val="2"/>
      </rPr>
      <t>2/</t>
    </r>
  </si>
  <si>
    <t xml:space="preserve">1. Does not include estimates for states which have not submitted reports.                                                                                                                                                              2. Reported monthly on the FNS-418 90-day report beginning January 2025.                                                                                                                                                                                                                                                                                               3. ADA congregate sponsors
</t>
  </si>
  <si>
    <r>
      <t xml:space="preserve">Average Daily Attendance </t>
    </r>
    <r>
      <rPr>
        <b/>
        <vertAlign val="superscript"/>
        <sz val="8"/>
        <rFont val="Arial"/>
        <family val="2"/>
      </rPr>
      <t>2/, 3/</t>
    </r>
  </si>
  <si>
    <t xml:space="preserve">1. The FNS-10 (Report of School Program Operations) report was revised and implemented beginning in FY 2025 to capture data related to SSO meals and meal service options separately from NSLP/SBP meals.     </t>
  </si>
  <si>
    <t>1. Does not include bonus commodities.  Includes SSO meals.
2. Data from the SF-269/through FY2010 and the FNS-777/FY2011 onward (reported quarterly).
3. Includes data reported on the SF-425 quarterly for CN Food Box Summer Demonstration Project (CN-FOODBOX-D),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</si>
  <si>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r>
      <t xml:space="preserve">Average Daily Lunches </t>
    </r>
    <r>
      <rPr>
        <b/>
        <vertAlign val="superscript"/>
        <sz val="8"/>
        <rFont val="Arial"/>
        <family val="2"/>
      </rPr>
      <t>2/, 3/</t>
    </r>
  </si>
  <si>
    <r>
      <t xml:space="preserve">Average Daily Afterschool Snacks </t>
    </r>
    <r>
      <rPr>
        <b/>
        <vertAlign val="superscript"/>
        <sz val="8"/>
        <rFont val="Arial"/>
        <family val="2"/>
      </rPr>
      <t>2/, 3/</t>
    </r>
  </si>
  <si>
    <t>1. Totals are averaged; fiscal year computations are based on October through May plus September.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</si>
  <si>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r>
      <t xml:space="preserve">SSO Lunches </t>
    </r>
    <r>
      <rPr>
        <b/>
        <vertAlign val="superscript"/>
        <sz val="8"/>
        <rFont val="Arial"/>
        <family val="2"/>
      </rPr>
      <t>2/</t>
    </r>
  </si>
  <si>
    <t xml:space="preserve">1. School districts receive additional Sec. 4 reimbursement when they serve 60% or more of children free or reduced price lunches.
2. Totals are averaged; fiscal year computations are based on October thru May plus September.                                                                                                                                                                                3. Includes SSO average daily meals. Average daily SSO meal reporting requirement for non-congregate meal service will not be fully implemented by all states until FY 2026.  
4. Sum excludes July and August.
5. All 'AREA ELIGIBLE' schools and sites receive free snacks. 'AREA ELIGIBLE' means a school or site located in the attendance area of a school in which at least 50% of the enrolled children are eligible for free or reduced price meals.
</t>
  </si>
  <si>
    <t>1. The FNS-10 (Report of School Program Operations) report was revised and implemented beginning in FY 2025 to capture data related to SSO meals and meal service options separately from NSLP/SBP meals.                                                                                                                                                                                                                                                                                                                                                              
2. Totals are averaged; fiscal year computations are based on October thru May plus September.  Includes average daily SSO breakfasts. Average daily SSO meal reporting requirement for non-congregate meal service will not be fully implemented by all states until FY 2026.     
3. Sum excludes July and August.</t>
  </si>
  <si>
    <t xml:space="preserve">1. Totals are averaged; fiscal year computations are based on October through May plus September.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                                                                                                                                                                                                                                                                                                                                                       </t>
  </si>
  <si>
    <r>
      <t xml:space="preserve">Total </t>
    </r>
    <r>
      <rPr>
        <b/>
        <vertAlign val="superscript"/>
        <sz val="8"/>
        <rFont val="Arial"/>
        <family val="2"/>
      </rPr>
      <t>2/, 3/</t>
    </r>
  </si>
  <si>
    <r>
      <t xml:space="preserve">Days of Operation </t>
    </r>
    <r>
      <rPr>
        <b/>
        <vertAlign val="superscript"/>
        <sz val="8"/>
        <rFont val="Arial"/>
        <family val="2"/>
      </rPr>
      <t>3/</t>
    </r>
  </si>
  <si>
    <r>
      <t xml:space="preserve">SSO Breakfasts </t>
    </r>
    <r>
      <rPr>
        <b/>
        <vertAlign val="superscript"/>
        <sz val="8"/>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</si>
</sst>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0.0%"/>
  </numFmts>
  <fonts count="18"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sz val="8"/>
      <color rgb="FF222222"/>
      <name val="Arial"/>
      <family val="2"/>
    </font>
    <font>
      <b/>
      <sz val="10"/>
      <color theme="1"/>
      <name val="Arial"/>
      <family val="2"/>
    </font>
    <font>
      <sz val="10"/>
      <name val="Arial"/>
      <family val="2"/>
    </font>
    <font>
      <sz val="10"/>
      <name val="Arial"/>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4" fillId="0" borderId="0"/>
    <xf numFmtId="9" fontId="16" fillId="0" borderId="0" applyFont="0" applyFill="0" applyBorder="0" applyAlignment="0" applyProtection="0"/>
    <xf numFmtId="43" fontId="17" fillId="0" borderId="0" applyFont="0" applyFill="0" applyBorder="0" applyAlignment="0" applyProtection="0"/>
  </cellStyleXfs>
  <cellXfs count="139">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5" fillId="0" borderId="8" xfId="0" applyFont="1" applyBorder="1" applyAlignment="1">
      <alignment vertical="center"/>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14" fontId="1" fillId="0" borderId="0" xfId="0" applyNumberFormat="1" applyFont="1" applyAlignment="1">
      <alignment horizontal="right"/>
    </xf>
    <xf numFmtId="165" fontId="0" fillId="0" borderId="0" xfId="2" applyNumberFormat="1" applyFont="1"/>
    <xf numFmtId="3" fontId="0" fillId="0" borderId="0" xfId="0" applyNumberFormat="1"/>
    <xf numFmtId="43" fontId="0" fillId="0" borderId="0" xfId="3" applyFont="1"/>
    <xf numFmtId="0" fontId="1" fillId="0" borderId="0" xfId="0" applyFont="1" applyAlignment="1">
      <alignment horizontal="center"/>
    </xf>
    <xf numFmtId="0" fontId="1" fillId="0" borderId="4" xfId="0" applyFont="1" applyBorder="1"/>
    <xf numFmtId="0" fontId="1" fillId="0" borderId="1" xfId="0" applyFont="1" applyBorder="1"/>
    <xf numFmtId="0" fontId="1" fillId="0" borderId="0" xfId="0" applyFont="1" applyAlignment="1">
      <alignment horizontal="left" vertical="top"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left" wrapText="1"/>
    </xf>
    <xf numFmtId="0" fontId="2" fillId="3" borderId="0" xfId="0" applyFont="1" applyFill="1" applyAlignment="1">
      <alignment horizontal="center" vertical="center"/>
    </xf>
    <xf numFmtId="0" fontId="9" fillId="3" borderId="1" xfId="0" applyFont="1" applyFill="1" applyBorder="1" applyAlignment="1">
      <alignment horizontal="center" vertical="center"/>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2" fillId="3" borderId="11"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xf>
    <xf numFmtId="0" fontId="4" fillId="0" borderId="0" xfId="0" applyFont="1" applyAlignment="1">
      <alignment horizontal="left"/>
    </xf>
    <xf numFmtId="0" fontId="2" fillId="5" borderId="11" xfId="0" applyFont="1" applyFill="1" applyBorder="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2" fillId="5" borderId="0" xfId="0" applyFont="1" applyFill="1" applyAlignment="1">
      <alignment horizontal="center"/>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xf>
    <xf numFmtId="0" fontId="1" fillId="0" borderId="4" xfId="0" applyFont="1" applyBorder="1" applyAlignment="1">
      <alignment horizontal="center"/>
    </xf>
    <xf numFmtId="0" fontId="14"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cellXfs>
  <cellStyles count="4">
    <cellStyle name="Comma" xfId="3" builtinId="3"/>
    <cellStyle name="Normal" xfId="0" builtinId="0"/>
    <cellStyle name="Normal 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heetViews>
  <sheetFormatPr defaultRowHeight="12.5" x14ac:dyDescent="0.25"/>
  <cols>
    <col min="1" max="1" width="31.453125" customWidth="1"/>
    <col min="2" max="2" width="60" customWidth="1"/>
    <col min="3" max="3" width="30" customWidth="1"/>
  </cols>
  <sheetData>
    <row r="1" spans="1:3" ht="24" customHeight="1" x14ac:dyDescent="0.25"/>
    <row r="2" spans="1:3" ht="24" customHeight="1" x14ac:dyDescent="0.25"/>
    <row r="3" spans="1:3" ht="12" customHeight="1" x14ac:dyDescent="0.25">
      <c r="A3" s="85" t="s">
        <v>0</v>
      </c>
      <c r="B3" s="85"/>
      <c r="C3" s="85"/>
    </row>
    <row r="4" spans="1:3" ht="12" customHeight="1" x14ac:dyDescent="0.25">
      <c r="A4" s="85" t="s">
        <v>1</v>
      </c>
      <c r="B4" s="85"/>
      <c r="C4" s="85"/>
    </row>
    <row r="5" spans="1:3" ht="24" customHeight="1" x14ac:dyDescent="0.25"/>
    <row r="6" spans="1:3" ht="24" customHeight="1" x14ac:dyDescent="0.25"/>
    <row r="7" spans="1:3" ht="24" customHeight="1" x14ac:dyDescent="0.25"/>
    <row r="8" spans="1:3" ht="24" customHeight="1" x14ac:dyDescent="0.25">
      <c r="A8" s="85" t="s">
        <v>410</v>
      </c>
      <c r="B8" s="85"/>
      <c r="C8" s="85"/>
    </row>
    <row r="9" spans="1:3" ht="24" customHeight="1" x14ac:dyDescent="0.25">
      <c r="A9" s="85" t="s">
        <v>415</v>
      </c>
      <c r="B9" s="85"/>
      <c r="C9" s="85"/>
    </row>
    <row r="10" spans="1:3" ht="24" customHeight="1" x14ac:dyDescent="0.25">
      <c r="A10" s="85" t="s">
        <v>411</v>
      </c>
      <c r="B10" s="85"/>
      <c r="C10" s="85"/>
    </row>
    <row r="11" spans="1:3" ht="24" customHeight="1" x14ac:dyDescent="0.25"/>
    <row r="12" spans="1:3" ht="24" customHeight="1" x14ac:dyDescent="0.25"/>
    <row r="13" spans="1:3" ht="24" customHeight="1" x14ac:dyDescent="0.25">
      <c r="A13" s="85" t="s">
        <v>333</v>
      </c>
      <c r="B13" s="85"/>
      <c r="C13" s="85"/>
    </row>
    <row r="14" spans="1:3" ht="24" customHeight="1" x14ac:dyDescent="0.25">
      <c r="A14" s="85" t="s">
        <v>2</v>
      </c>
      <c r="B14" s="85"/>
      <c r="C14" s="85"/>
    </row>
    <row r="15" spans="1:3" ht="24" customHeight="1" x14ac:dyDescent="0.25">
      <c r="A15" s="85" t="s">
        <v>3</v>
      </c>
      <c r="B15" s="85"/>
      <c r="C15" s="85"/>
    </row>
    <row r="16" spans="1:3" ht="24" customHeight="1" x14ac:dyDescent="0.25">
      <c r="A16" s="85" t="s">
        <v>4</v>
      </c>
      <c r="B16" s="85"/>
      <c r="C16" s="85"/>
    </row>
    <row r="17" spans="1:3" ht="24" customHeight="1" x14ac:dyDescent="0.25">
      <c r="A17" s="85" t="s">
        <v>5</v>
      </c>
      <c r="B17" s="85"/>
      <c r="C17" s="85"/>
    </row>
    <row r="18" spans="1:3" ht="12" customHeight="1" x14ac:dyDescent="0.25"/>
    <row r="19" spans="1:3" ht="12" customHeight="1" x14ac:dyDescent="0.25"/>
    <row r="20" spans="1:3" ht="7.5" customHeight="1" x14ac:dyDescent="0.25">
      <c r="A20" s="86"/>
      <c r="B20" s="86"/>
      <c r="C20" s="86"/>
    </row>
    <row r="21" spans="1:3" ht="12" customHeight="1" x14ac:dyDescent="0.25">
      <c r="A21" s="2" t="s">
        <v>6</v>
      </c>
      <c r="B21" s="3" t="s">
        <v>7</v>
      </c>
    </row>
    <row r="22" spans="1:3" ht="12" customHeight="1" x14ac:dyDescent="0.25">
      <c r="A22" s="1"/>
      <c r="B22" s="3" t="s">
        <v>8</v>
      </c>
    </row>
    <row r="23" spans="1:3" ht="18" customHeight="1" x14ac:dyDescent="0.25">
      <c r="A23" s="1"/>
      <c r="B23" s="3" t="s">
        <v>9</v>
      </c>
    </row>
    <row r="24" spans="1:3" ht="12" customHeight="1" x14ac:dyDescent="0.25">
      <c r="A24" s="1"/>
      <c r="B24" s="3" t="s">
        <v>10</v>
      </c>
    </row>
    <row r="25" spans="1:3" ht="7.5" customHeight="1" x14ac:dyDescent="0.25">
      <c r="A25" s="87"/>
      <c r="B25" s="87"/>
      <c r="C25" s="87"/>
    </row>
  </sheetData>
  <mergeCells count="12">
    <mergeCell ref="A25:C25"/>
    <mergeCell ref="A10:C10"/>
    <mergeCell ref="A13:C13"/>
    <mergeCell ref="A14:C14"/>
    <mergeCell ref="A15:C15"/>
    <mergeCell ref="A16:C16"/>
    <mergeCell ref="A17:C17"/>
    <mergeCell ref="A3:C3"/>
    <mergeCell ref="A4:C4"/>
    <mergeCell ref="A8:C8"/>
    <mergeCell ref="A9:C9"/>
    <mergeCell ref="A20:C20"/>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J37"/>
  <sheetViews>
    <sheetView showGridLines="0" workbookViewId="0">
      <selection sqref="A1:G1"/>
    </sheetView>
  </sheetViews>
  <sheetFormatPr defaultRowHeight="12.5" x14ac:dyDescent="0.25"/>
  <cols>
    <col min="1" max="1" width="11.453125" customWidth="1"/>
    <col min="2" max="2" width="12.26953125" customWidth="1"/>
    <col min="3" max="3" width="13" customWidth="1"/>
    <col min="4" max="5" width="11.453125" customWidth="1"/>
    <col min="6" max="6" width="13.1796875" customWidth="1"/>
    <col min="7" max="7" width="13.453125" customWidth="1"/>
    <col min="8" max="8" width="11.453125" customWidth="1"/>
    <col min="9" max="9" width="10.90625" bestFit="1" customWidth="1"/>
    <col min="10" max="10" width="13.81640625" bestFit="1" customWidth="1"/>
  </cols>
  <sheetData>
    <row r="1" spans="1:8" ht="12" customHeight="1" x14ac:dyDescent="0.25">
      <c r="A1" s="93" t="s">
        <v>416</v>
      </c>
      <c r="B1" s="93"/>
      <c r="C1" s="93"/>
      <c r="D1" s="93"/>
      <c r="E1" s="93"/>
      <c r="F1" s="93"/>
      <c r="G1" s="93"/>
      <c r="H1" s="81">
        <v>45877</v>
      </c>
    </row>
    <row r="2" spans="1:8" ht="12" customHeight="1" x14ac:dyDescent="0.25">
      <c r="A2" s="95" t="s">
        <v>81</v>
      </c>
      <c r="B2" s="95"/>
      <c r="C2" s="95"/>
      <c r="D2" s="95"/>
      <c r="E2" s="95"/>
      <c r="F2" s="95"/>
      <c r="G2" s="95"/>
      <c r="H2" s="1"/>
    </row>
    <row r="3" spans="1:8" ht="24" customHeight="1" x14ac:dyDescent="0.25">
      <c r="A3" s="97" t="s">
        <v>50</v>
      </c>
      <c r="B3" s="89" t="s">
        <v>198</v>
      </c>
      <c r="C3" s="89" t="s">
        <v>82</v>
      </c>
      <c r="D3" s="89" t="s">
        <v>429</v>
      </c>
      <c r="E3" s="89" t="s">
        <v>400</v>
      </c>
      <c r="F3" s="89" t="s">
        <v>406</v>
      </c>
      <c r="G3" s="89" t="s">
        <v>83</v>
      </c>
      <c r="H3" s="89" t="s">
        <v>430</v>
      </c>
    </row>
    <row r="4" spans="1:8" ht="24" customHeight="1" x14ac:dyDescent="0.25">
      <c r="A4" s="98"/>
      <c r="B4" s="90"/>
      <c r="C4" s="90"/>
      <c r="D4" s="90"/>
      <c r="E4" s="90"/>
      <c r="F4" s="90"/>
      <c r="G4" s="90"/>
      <c r="H4" s="90"/>
    </row>
    <row r="5" spans="1:8" ht="12" customHeight="1" x14ac:dyDescent="0.25">
      <c r="A5" s="1"/>
      <c r="B5" s="86" t="str">
        <f>REPT("-",80)&amp;" Number "&amp;REPT("-",150)</f>
        <v>-------------------------------------------------------------------------------- Number ------------------------------------------------------------------------------------------------------------------------------------------------------</v>
      </c>
      <c r="C5" s="86"/>
      <c r="D5" s="86"/>
      <c r="E5" s="86"/>
      <c r="F5" s="86"/>
      <c r="G5" s="86"/>
      <c r="H5" s="86"/>
    </row>
    <row r="6" spans="1:8" ht="12" customHeight="1" x14ac:dyDescent="0.25">
      <c r="A6" s="3" t="s">
        <v>413</v>
      </c>
    </row>
    <row r="7" spans="1:8" ht="12" customHeight="1" x14ac:dyDescent="0.25">
      <c r="A7" s="2" t="str">
        <f>"Oct "&amp;RIGHT(A6,4)-1</f>
        <v>Oct 2023</v>
      </c>
      <c r="B7" s="11">
        <v>384811317</v>
      </c>
      <c r="C7" s="11">
        <v>554416783</v>
      </c>
      <c r="D7" s="11">
        <v>27917966</v>
      </c>
      <c r="E7" s="16">
        <v>19.858799999999999</v>
      </c>
      <c r="F7" s="11">
        <v>17938381</v>
      </c>
      <c r="G7" s="11">
        <v>19197491</v>
      </c>
      <c r="H7" s="11">
        <v>1265113</v>
      </c>
    </row>
    <row r="8" spans="1:8" ht="12" customHeight="1" x14ac:dyDescent="0.25">
      <c r="A8" s="2" t="str">
        <f>"Nov "&amp;RIGHT(A6,4)-1</f>
        <v>Nov 2023</v>
      </c>
      <c r="B8" s="11">
        <v>330633918</v>
      </c>
      <c r="C8" s="11">
        <v>478771210</v>
      </c>
      <c r="D8" s="11">
        <v>27910084</v>
      </c>
      <c r="E8" s="16">
        <v>17.1541</v>
      </c>
      <c r="F8" s="11">
        <v>16424901</v>
      </c>
      <c r="G8" s="11">
        <v>17591982</v>
      </c>
      <c r="H8" s="11">
        <v>1408005</v>
      </c>
    </row>
    <row r="9" spans="1:8" ht="12" customHeight="1" x14ac:dyDescent="0.25">
      <c r="A9" s="2" t="str">
        <f>"Dec "&amp;RIGHT(A6,4)-1</f>
        <v>Dec 2023</v>
      </c>
      <c r="B9" s="11">
        <v>259821339</v>
      </c>
      <c r="C9" s="11">
        <v>380154085</v>
      </c>
      <c r="D9" s="11">
        <v>27157598</v>
      </c>
      <c r="E9" s="16">
        <v>13.998100000000001</v>
      </c>
      <c r="F9" s="11">
        <v>12681060</v>
      </c>
      <c r="G9" s="11">
        <v>13598542</v>
      </c>
      <c r="H9" s="11">
        <v>1299133</v>
      </c>
    </row>
    <row r="10" spans="1:8" ht="12" customHeight="1" x14ac:dyDescent="0.25">
      <c r="A10" s="2" t="str">
        <f>"Jan "&amp;RIGHT(A6,4)</f>
        <v>Jan 2024</v>
      </c>
      <c r="B10" s="11">
        <v>321573536</v>
      </c>
      <c r="C10" s="11">
        <v>468709702</v>
      </c>
      <c r="D10" s="11">
        <v>27383851</v>
      </c>
      <c r="E10" s="16">
        <v>17.116299999999999</v>
      </c>
      <c r="F10" s="11">
        <v>16071342</v>
      </c>
      <c r="G10" s="11">
        <v>17276625</v>
      </c>
      <c r="H10" s="11">
        <v>1297336</v>
      </c>
    </row>
    <row r="11" spans="1:8" ht="12" customHeight="1" x14ac:dyDescent="0.25">
      <c r="A11" s="2" t="str">
        <f>"Feb "&amp;RIGHT(A6,4)</f>
        <v>Feb 2024</v>
      </c>
      <c r="B11" s="11">
        <v>367119154</v>
      </c>
      <c r="C11" s="11">
        <v>526459397</v>
      </c>
      <c r="D11" s="11">
        <v>27997749</v>
      </c>
      <c r="E11" s="16">
        <v>18.803599999999999</v>
      </c>
      <c r="F11" s="11">
        <v>17987930</v>
      </c>
      <c r="G11" s="11">
        <v>19236816</v>
      </c>
      <c r="H11" s="11">
        <v>1338174</v>
      </c>
    </row>
    <row r="12" spans="1:8" ht="12" customHeight="1" x14ac:dyDescent="0.25">
      <c r="A12" s="2" t="str">
        <f>"Mar "&amp;RIGHT(A6,4)</f>
        <v>Mar 2024</v>
      </c>
      <c r="B12" s="11">
        <v>320542331</v>
      </c>
      <c r="C12" s="11">
        <v>463926414</v>
      </c>
      <c r="D12" s="11">
        <v>27492949</v>
      </c>
      <c r="E12" s="16">
        <v>16.874400000000001</v>
      </c>
      <c r="F12" s="11">
        <v>16247058</v>
      </c>
      <c r="G12" s="11">
        <v>17655813</v>
      </c>
      <c r="H12" s="11">
        <v>1114291</v>
      </c>
    </row>
    <row r="13" spans="1:8" ht="12" customHeight="1" x14ac:dyDescent="0.25">
      <c r="A13" s="2" t="str">
        <f>"Apr "&amp;RIGHT(A6,4)</f>
        <v>Apr 2024</v>
      </c>
      <c r="B13" s="11">
        <v>369910791</v>
      </c>
      <c r="C13" s="11">
        <v>533564343</v>
      </c>
      <c r="D13" s="11">
        <v>27717462</v>
      </c>
      <c r="E13" s="16">
        <v>19.2501</v>
      </c>
      <c r="F13" s="11">
        <v>17253445</v>
      </c>
      <c r="G13" s="11">
        <v>18452114</v>
      </c>
      <c r="H13" s="11">
        <v>1383511</v>
      </c>
    </row>
    <row r="14" spans="1:8" ht="12" customHeight="1" x14ac:dyDescent="0.25">
      <c r="A14" s="2" t="str">
        <f>"May "&amp;RIGHT(A6,4)</f>
        <v>May 2024</v>
      </c>
      <c r="B14" s="11">
        <v>353482752</v>
      </c>
      <c r="C14" s="11">
        <v>514759073</v>
      </c>
      <c r="D14" s="11">
        <v>26559566</v>
      </c>
      <c r="E14" s="16">
        <v>19.3813</v>
      </c>
      <c r="F14" s="11">
        <v>15598646</v>
      </c>
      <c r="G14" s="11">
        <v>16789795</v>
      </c>
      <c r="H14" s="11">
        <v>1173183</v>
      </c>
    </row>
    <row r="15" spans="1:8" ht="12" customHeight="1" x14ac:dyDescent="0.25">
      <c r="A15" s="2" t="str">
        <f>"Jun "&amp;RIGHT(A6,4)</f>
        <v>Jun 2024</v>
      </c>
      <c r="B15" s="11">
        <v>67200830</v>
      </c>
      <c r="C15" s="11">
        <v>95006509</v>
      </c>
      <c r="D15" s="11">
        <v>9657538</v>
      </c>
      <c r="E15" s="16">
        <v>9.8375000000000004</v>
      </c>
      <c r="F15" s="11">
        <v>4002198</v>
      </c>
      <c r="G15" s="11">
        <v>4466578</v>
      </c>
      <c r="H15" s="11">
        <v>700374</v>
      </c>
    </row>
    <row r="16" spans="1:8" ht="12" customHeight="1" x14ac:dyDescent="0.25">
      <c r="A16" s="2" t="str">
        <f>"Jul "&amp;RIGHT(A6,4)</f>
        <v>Jul 2024</v>
      </c>
      <c r="B16" s="11">
        <v>15073910</v>
      </c>
      <c r="C16" s="11">
        <v>18080894</v>
      </c>
      <c r="D16" s="11">
        <v>1424739</v>
      </c>
      <c r="E16" s="16">
        <v>12.6907</v>
      </c>
      <c r="F16" s="11">
        <v>1692420</v>
      </c>
      <c r="G16" s="11">
        <v>1900727</v>
      </c>
      <c r="H16" s="11">
        <v>141803</v>
      </c>
    </row>
    <row r="17" spans="1:10" ht="12" customHeight="1" x14ac:dyDescent="0.25">
      <c r="A17" s="2" t="str">
        <f>"Aug "&amp;RIGHT(A6,4)</f>
        <v>Aug 2024</v>
      </c>
      <c r="B17" s="11">
        <v>216222133</v>
      </c>
      <c r="C17" s="11">
        <v>283834276</v>
      </c>
      <c r="D17" s="11">
        <v>20910768</v>
      </c>
      <c r="E17" s="16">
        <v>13.573600000000001</v>
      </c>
      <c r="F17" s="11">
        <v>8147959</v>
      </c>
      <c r="G17" s="11">
        <v>8622638</v>
      </c>
      <c r="H17" s="11">
        <v>635483</v>
      </c>
    </row>
    <row r="18" spans="1:10" ht="12" customHeight="1" x14ac:dyDescent="0.25">
      <c r="A18" s="2" t="str">
        <f>"Sep "&amp;RIGHT(A6,4)</f>
        <v>Sep 2024</v>
      </c>
      <c r="B18" s="11">
        <v>374926448</v>
      </c>
      <c r="C18" s="11">
        <v>540350150</v>
      </c>
      <c r="D18" s="11">
        <v>27985941</v>
      </c>
      <c r="E18" s="16">
        <v>19.3079</v>
      </c>
      <c r="F18" s="11">
        <v>15152677</v>
      </c>
      <c r="G18" s="11">
        <v>16275116</v>
      </c>
      <c r="H18" s="11">
        <v>1172802</v>
      </c>
    </row>
    <row r="19" spans="1:10" ht="12" customHeight="1" x14ac:dyDescent="0.25">
      <c r="A19" s="12" t="s">
        <v>55</v>
      </c>
      <c r="B19" s="13">
        <v>3381318459</v>
      </c>
      <c r="C19" s="13">
        <v>4858032836</v>
      </c>
      <c r="D19" s="13">
        <v>27569240.666700002</v>
      </c>
      <c r="E19" s="17">
        <v>171.5821</v>
      </c>
      <c r="F19" s="13">
        <v>159198017</v>
      </c>
      <c r="G19" s="13">
        <v>171064237</v>
      </c>
      <c r="H19" s="13">
        <v>1272394.2222</v>
      </c>
    </row>
    <row r="20" spans="1:10" ht="12" customHeight="1" x14ac:dyDescent="0.25">
      <c r="A20" s="14" t="s">
        <v>414</v>
      </c>
      <c r="B20" s="15">
        <v>2707895138</v>
      </c>
      <c r="C20" s="15">
        <v>3920761007</v>
      </c>
      <c r="D20" s="15">
        <v>27517153.125</v>
      </c>
      <c r="E20" s="18">
        <v>142.4367</v>
      </c>
      <c r="F20" s="15">
        <v>130202763</v>
      </c>
      <c r="G20" s="15">
        <v>139799178</v>
      </c>
      <c r="H20" s="15">
        <v>1284843.25</v>
      </c>
    </row>
    <row r="21" spans="1:10" ht="12" customHeight="1" x14ac:dyDescent="0.25">
      <c r="A21" s="3" t="str">
        <f>"FY "&amp;RIGHT(A6,4)+1</f>
        <v>FY 2025</v>
      </c>
    </row>
    <row r="22" spans="1:10" ht="12" customHeight="1" x14ac:dyDescent="0.25">
      <c r="A22" s="2" t="str">
        <f>"Oct "&amp;RIGHT(A6,4)</f>
        <v>Oct 2024</v>
      </c>
      <c r="B22" s="11">
        <v>395436796</v>
      </c>
      <c r="C22" s="11">
        <v>574656389</v>
      </c>
      <c r="D22" s="11">
        <v>28364748</v>
      </c>
      <c r="E22" s="16">
        <v>20.259399999999999</v>
      </c>
      <c r="F22" s="11">
        <v>17602955</v>
      </c>
      <c r="G22" s="11">
        <v>18697722</v>
      </c>
      <c r="H22" s="11">
        <v>1251742</v>
      </c>
    </row>
    <row r="23" spans="1:10" ht="12" customHeight="1" x14ac:dyDescent="0.25">
      <c r="A23" s="2" t="str">
        <f>"Nov "&amp;RIGHT(A6,4)</f>
        <v>Nov 2024</v>
      </c>
      <c r="B23" s="11">
        <v>306851796</v>
      </c>
      <c r="C23" s="11">
        <v>445500355</v>
      </c>
      <c r="D23" s="11">
        <v>28244096</v>
      </c>
      <c r="E23" s="16">
        <v>15.7745</v>
      </c>
      <c r="F23" s="11">
        <v>14378077</v>
      </c>
      <c r="G23" s="11">
        <v>15283835</v>
      </c>
      <c r="H23" s="11">
        <v>1335325</v>
      </c>
    </row>
    <row r="24" spans="1:10" ht="12" customHeight="1" x14ac:dyDescent="0.25">
      <c r="A24" s="2" t="str">
        <f>"Dec "&amp;RIGHT(A6,4)</f>
        <v>Dec 2024</v>
      </c>
      <c r="B24" s="11">
        <v>280697354</v>
      </c>
      <c r="C24" s="11">
        <v>406300766</v>
      </c>
      <c r="D24" s="11">
        <v>27822592</v>
      </c>
      <c r="E24" s="16">
        <v>14.6038</v>
      </c>
      <c r="F24" s="11">
        <v>13544490</v>
      </c>
      <c r="G24" s="11">
        <v>14376339</v>
      </c>
      <c r="H24" s="11">
        <v>1356571</v>
      </c>
    </row>
    <row r="25" spans="1:10" ht="12" customHeight="1" x14ac:dyDescent="0.25">
      <c r="A25" s="2" t="str">
        <f>"Jan "&amp;RIGHT(A6,4)+1</f>
        <v>Jan 2025</v>
      </c>
      <c r="B25" s="11">
        <v>315978056</v>
      </c>
      <c r="C25" s="11">
        <v>467730468</v>
      </c>
      <c r="D25" s="11">
        <v>27541397</v>
      </c>
      <c r="E25" s="16">
        <v>16.9953</v>
      </c>
      <c r="F25" s="11">
        <v>15889798</v>
      </c>
      <c r="G25" s="11">
        <v>16885931</v>
      </c>
      <c r="H25" s="11">
        <v>1308982</v>
      </c>
    </row>
    <row r="26" spans="1:10" ht="12" customHeight="1" x14ac:dyDescent="0.25">
      <c r="A26" s="2" t="str">
        <f>"Feb "&amp;RIGHT(A6,4)+1</f>
        <v>Feb 2025</v>
      </c>
      <c r="B26" s="11">
        <v>332925677</v>
      </c>
      <c r="C26" s="11">
        <v>476642116</v>
      </c>
      <c r="D26" s="11">
        <v>27680394</v>
      </c>
      <c r="E26" s="16">
        <v>17.2196</v>
      </c>
      <c r="F26" s="11">
        <v>16140234</v>
      </c>
      <c r="G26" s="11">
        <v>17267264</v>
      </c>
      <c r="H26" s="11">
        <v>1326996</v>
      </c>
    </row>
    <row r="27" spans="1:10" ht="12" customHeight="1" x14ac:dyDescent="0.25">
      <c r="A27" s="2" t="str">
        <f>"Mar "&amp;RIGHT(A6,4)+1</f>
        <v>Mar 2025</v>
      </c>
      <c r="B27" s="11">
        <v>335407316</v>
      </c>
      <c r="C27" s="11">
        <v>486686033</v>
      </c>
      <c r="D27" s="11">
        <v>27564064</v>
      </c>
      <c r="E27" s="16">
        <v>17.655999999999999</v>
      </c>
      <c r="F27" s="11">
        <v>17223583</v>
      </c>
      <c r="G27" s="11">
        <v>18289646</v>
      </c>
      <c r="H27" s="11">
        <v>1423590</v>
      </c>
    </row>
    <row r="28" spans="1:10" ht="12" customHeight="1" x14ac:dyDescent="0.25">
      <c r="A28" s="2" t="str">
        <f>"Apr "&amp;RIGHT(A6,4)+1</f>
        <v>Apr 2025</v>
      </c>
      <c r="B28" s="11">
        <v>356208678</v>
      </c>
      <c r="C28" s="11">
        <v>520704605</v>
      </c>
      <c r="D28" s="11">
        <v>27943462</v>
      </c>
      <c r="E28" s="16">
        <v>18.634399999999999</v>
      </c>
      <c r="F28" s="11">
        <v>13828427</v>
      </c>
      <c r="G28" s="11">
        <v>17549405</v>
      </c>
      <c r="H28" s="11">
        <v>1444633</v>
      </c>
      <c r="I28" s="83"/>
    </row>
    <row r="29" spans="1:10" ht="12" customHeight="1" x14ac:dyDescent="0.25">
      <c r="A29" s="2" t="str">
        <f>"May "&amp;RIGHT(A6,4)+1</f>
        <v>May 2025</v>
      </c>
      <c r="B29" s="11">
        <v>336657927</v>
      </c>
      <c r="C29" s="11">
        <v>504888924</v>
      </c>
      <c r="D29" s="11">
        <v>26523712</v>
      </c>
      <c r="E29" s="16">
        <v>19.034199999999998</v>
      </c>
      <c r="F29" s="11">
        <v>12104720</v>
      </c>
      <c r="G29" s="11">
        <v>17237520</v>
      </c>
      <c r="H29" s="11">
        <v>1263817</v>
      </c>
      <c r="J29" s="84"/>
    </row>
    <row r="30" spans="1:10" ht="12" customHeight="1" x14ac:dyDescent="0.25">
      <c r="A30" s="2" t="str">
        <f>"Jun "&amp;RIGHT(A6,4)+1</f>
        <v>Jun 2025</v>
      </c>
      <c r="B30" s="11" t="s">
        <v>412</v>
      </c>
      <c r="C30" s="11" t="s">
        <v>412</v>
      </c>
      <c r="D30" s="11" t="s">
        <v>412</v>
      </c>
      <c r="E30" s="16" t="s">
        <v>412</v>
      </c>
      <c r="F30" s="11" t="s">
        <v>412</v>
      </c>
      <c r="G30" s="11" t="s">
        <v>412</v>
      </c>
      <c r="H30" s="11" t="s">
        <v>412</v>
      </c>
    </row>
    <row r="31" spans="1:10" ht="12" customHeight="1" x14ac:dyDescent="0.25">
      <c r="A31" s="2" t="str">
        <f>"Jul "&amp;RIGHT(A6,4)+1</f>
        <v>Jul 2025</v>
      </c>
      <c r="B31" s="11" t="s">
        <v>412</v>
      </c>
      <c r="C31" s="11" t="s">
        <v>412</v>
      </c>
      <c r="D31" s="11" t="s">
        <v>412</v>
      </c>
      <c r="E31" s="16" t="s">
        <v>412</v>
      </c>
      <c r="F31" s="11" t="s">
        <v>412</v>
      </c>
      <c r="G31" s="11" t="s">
        <v>412</v>
      </c>
      <c r="H31" s="11" t="s">
        <v>412</v>
      </c>
    </row>
    <row r="32" spans="1:10" ht="12" customHeight="1" x14ac:dyDescent="0.25">
      <c r="A32" s="2" t="str">
        <f>"Aug "&amp;RIGHT(A6,4)+1</f>
        <v>Aug 2025</v>
      </c>
      <c r="B32" s="11" t="s">
        <v>412</v>
      </c>
      <c r="C32" s="11" t="s">
        <v>412</v>
      </c>
      <c r="D32" s="11" t="s">
        <v>412</v>
      </c>
      <c r="E32" s="16" t="s">
        <v>412</v>
      </c>
      <c r="F32" s="11" t="s">
        <v>412</v>
      </c>
      <c r="G32" s="11" t="s">
        <v>412</v>
      </c>
      <c r="H32" s="11" t="s">
        <v>412</v>
      </c>
    </row>
    <row r="33" spans="1:8" ht="12" customHeight="1" x14ac:dyDescent="0.25">
      <c r="A33" s="2" t="str">
        <f>"Sep "&amp;RIGHT(A6,4)+1</f>
        <v>Sep 2025</v>
      </c>
      <c r="B33" s="11" t="s">
        <v>412</v>
      </c>
      <c r="C33" s="11" t="s">
        <v>412</v>
      </c>
      <c r="D33" s="11" t="s">
        <v>412</v>
      </c>
      <c r="E33" s="16" t="s">
        <v>412</v>
      </c>
      <c r="F33" s="11" t="s">
        <v>412</v>
      </c>
      <c r="G33" s="11" t="s">
        <v>412</v>
      </c>
      <c r="H33" s="11" t="s">
        <v>412</v>
      </c>
    </row>
    <row r="34" spans="1:8" ht="12" customHeight="1" x14ac:dyDescent="0.25">
      <c r="A34" s="12" t="s">
        <v>55</v>
      </c>
      <c r="B34" s="13">
        <v>2660163600</v>
      </c>
      <c r="C34" s="13">
        <v>3883109656</v>
      </c>
      <c r="D34" s="13">
        <v>27710558.125</v>
      </c>
      <c r="E34" s="17">
        <v>140.1772</v>
      </c>
      <c r="F34" s="13">
        <v>120712284</v>
      </c>
      <c r="G34" s="13">
        <v>135587662</v>
      </c>
      <c r="H34" s="13">
        <v>1338957</v>
      </c>
    </row>
    <row r="35" spans="1:8" ht="12" customHeight="1" x14ac:dyDescent="0.25">
      <c r="A35" s="14" t="str">
        <f>"Total "&amp;MID(A20,7,LEN(A20)-13)&amp;" Months"</f>
        <v>Total 8 Months</v>
      </c>
      <c r="B35" s="15">
        <v>2660163600</v>
      </c>
      <c r="C35" s="15">
        <v>3883109656</v>
      </c>
      <c r="D35" s="15">
        <v>27710558.125</v>
      </c>
      <c r="E35" s="18">
        <v>140.1772</v>
      </c>
      <c r="F35" s="15">
        <v>120712284</v>
      </c>
      <c r="G35" s="15">
        <v>135587662</v>
      </c>
      <c r="H35" s="15">
        <v>1338957</v>
      </c>
    </row>
    <row r="36" spans="1:8" ht="12" customHeight="1" x14ac:dyDescent="0.25">
      <c r="A36" s="86"/>
      <c r="B36" s="86"/>
      <c r="C36" s="86"/>
      <c r="D36" s="86"/>
      <c r="E36" s="86"/>
      <c r="F36" s="86"/>
      <c r="G36" s="86"/>
      <c r="H36" s="86"/>
    </row>
    <row r="37" spans="1:8" ht="101.5" customHeight="1" x14ac:dyDescent="0.25">
      <c r="A37" s="88" t="s">
        <v>433</v>
      </c>
      <c r="B37" s="88"/>
      <c r="C37" s="88"/>
      <c r="D37" s="88"/>
      <c r="E37" s="88"/>
      <c r="F37" s="88"/>
      <c r="G37" s="88"/>
      <c r="H37" s="88"/>
    </row>
  </sheetData>
  <mergeCells count="13">
    <mergeCell ref="A37:H37"/>
    <mergeCell ref="A36:H36"/>
    <mergeCell ref="A3:A4"/>
    <mergeCell ref="B3:B4"/>
    <mergeCell ref="C3:C4"/>
    <mergeCell ref="D3:D4"/>
    <mergeCell ref="E3:E4"/>
    <mergeCell ref="F3:F4"/>
    <mergeCell ref="A1:G1"/>
    <mergeCell ref="A2:G2"/>
    <mergeCell ref="G3:G4"/>
    <mergeCell ref="H3:H4"/>
    <mergeCell ref="B5:H5"/>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37"/>
  <sheetViews>
    <sheetView showGridLines="0" workbookViewId="0">
      <selection sqref="A1:K1"/>
    </sheetView>
  </sheetViews>
  <sheetFormatPr defaultRowHeight="12.5" x14ac:dyDescent="0.25"/>
  <cols>
    <col min="1" max="8" width="11.453125" customWidth="1"/>
    <col min="9" max="9" width="13.453125" customWidth="1"/>
    <col min="10" max="12" width="11.453125" customWidth="1"/>
  </cols>
  <sheetData>
    <row r="1" spans="1:12" ht="12" customHeight="1" x14ac:dyDescent="0.25">
      <c r="A1" s="93" t="s">
        <v>416</v>
      </c>
      <c r="B1" s="93"/>
      <c r="C1" s="93"/>
      <c r="D1" s="93"/>
      <c r="E1" s="93"/>
      <c r="F1" s="93"/>
      <c r="G1" s="93"/>
      <c r="H1" s="93"/>
      <c r="I1" s="93"/>
      <c r="J1" s="93"/>
      <c r="K1" s="93"/>
      <c r="L1" s="81">
        <v>45877</v>
      </c>
    </row>
    <row r="2" spans="1:12" ht="12" customHeight="1" x14ac:dyDescent="0.25">
      <c r="A2" s="95" t="s">
        <v>84</v>
      </c>
      <c r="B2" s="95"/>
      <c r="C2" s="95"/>
      <c r="D2" s="95"/>
      <c r="E2" s="95"/>
      <c r="F2" s="95"/>
      <c r="G2" s="95"/>
      <c r="H2" s="95"/>
      <c r="I2" s="95"/>
      <c r="J2" s="95"/>
      <c r="K2" s="95"/>
      <c r="L2" s="1"/>
    </row>
    <row r="3" spans="1:12" ht="24" customHeight="1" x14ac:dyDescent="0.25">
      <c r="A3" s="97" t="s">
        <v>50</v>
      </c>
      <c r="B3" s="92" t="s">
        <v>85</v>
      </c>
      <c r="C3" s="92"/>
      <c r="D3" s="90"/>
      <c r="E3" s="92" t="s">
        <v>199</v>
      </c>
      <c r="F3" s="92"/>
      <c r="G3" s="92"/>
      <c r="H3" s="90"/>
      <c r="I3" s="89" t="s">
        <v>421</v>
      </c>
      <c r="J3" s="89" t="s">
        <v>404</v>
      </c>
      <c r="K3" s="89" t="s">
        <v>405</v>
      </c>
      <c r="L3" s="91" t="s">
        <v>58</v>
      </c>
    </row>
    <row r="4" spans="1:12" ht="24" customHeight="1" x14ac:dyDescent="0.25">
      <c r="A4" s="98"/>
      <c r="B4" s="10" t="s">
        <v>78</v>
      </c>
      <c r="C4" s="10" t="s">
        <v>79</v>
      </c>
      <c r="D4" s="10" t="s">
        <v>55</v>
      </c>
      <c r="E4" s="10" t="s">
        <v>86</v>
      </c>
      <c r="F4" s="10" t="s">
        <v>200</v>
      </c>
      <c r="G4" s="10" t="s">
        <v>328</v>
      </c>
      <c r="H4" s="10" t="s">
        <v>55</v>
      </c>
      <c r="I4" s="99"/>
      <c r="J4" s="90"/>
      <c r="K4" s="90"/>
      <c r="L4" s="92"/>
    </row>
    <row r="5" spans="1:12" ht="12" customHeight="1" x14ac:dyDescent="0.25">
      <c r="A5" s="1"/>
      <c r="B5" s="86" t="str">
        <f>REPT("-",108)&amp;" Dollars "&amp;REPT("-",108)</f>
        <v>------------------------------------------------------------------------------------------------------------ Dollars ------------------------------------------------------------------------------------------------------------</v>
      </c>
      <c r="C5" s="86"/>
      <c r="D5" s="86"/>
      <c r="E5" s="86"/>
      <c r="F5" s="86"/>
      <c r="G5" s="86"/>
      <c r="H5" s="86"/>
      <c r="I5" s="86"/>
      <c r="J5" s="86"/>
      <c r="K5" s="86"/>
      <c r="L5" s="86"/>
    </row>
    <row r="6" spans="1:12" ht="12" customHeight="1" x14ac:dyDescent="0.25">
      <c r="A6" s="3" t="s">
        <v>413</v>
      </c>
    </row>
    <row r="7" spans="1:12" ht="12" customHeight="1" x14ac:dyDescent="0.25">
      <c r="A7" s="2" t="str">
        <f>"Oct "&amp;RIGHT(A6,4)-1</f>
        <v>Oct 2023</v>
      </c>
      <c r="B7" s="11">
        <v>1481857023.0999999</v>
      </c>
      <c r="C7" s="11">
        <v>63604453.240000002</v>
      </c>
      <c r="D7" s="11">
        <v>1545461476.3399999</v>
      </c>
      <c r="E7" s="11">
        <v>222734149.63</v>
      </c>
      <c r="F7" s="11">
        <v>7696226.3399999999</v>
      </c>
      <c r="G7" s="11">
        <v>44294064.880000003</v>
      </c>
      <c r="H7" s="11">
        <v>274724440.85000002</v>
      </c>
      <c r="I7" s="11" t="s">
        <v>412</v>
      </c>
      <c r="J7" s="11">
        <v>1820185917.1900001</v>
      </c>
      <c r="K7" s="11">
        <v>198953206.04499999</v>
      </c>
      <c r="L7" s="11">
        <v>2019139123.2349999</v>
      </c>
    </row>
    <row r="8" spans="1:12" ht="12" customHeight="1" x14ac:dyDescent="0.25">
      <c r="A8" s="2" t="str">
        <f>"Nov "&amp;RIGHT(A6,4)-1</f>
        <v>Nov 2023</v>
      </c>
      <c r="B8" s="11">
        <v>1277215028.26</v>
      </c>
      <c r="C8" s="11">
        <v>55506034.5</v>
      </c>
      <c r="D8" s="11">
        <v>1332721062.76</v>
      </c>
      <c r="E8" s="11">
        <v>192387540.74000001</v>
      </c>
      <c r="F8" s="11">
        <v>6612678.3600000003</v>
      </c>
      <c r="G8" s="11">
        <v>38248503.68</v>
      </c>
      <c r="H8" s="11">
        <v>237248722.78</v>
      </c>
      <c r="I8" s="11" t="s">
        <v>412</v>
      </c>
      <c r="J8" s="11">
        <v>1569969785.54</v>
      </c>
      <c r="K8" s="11">
        <v>155565819</v>
      </c>
      <c r="L8" s="11">
        <v>1725535604.54</v>
      </c>
    </row>
    <row r="9" spans="1:12" ht="12" customHeight="1" x14ac:dyDescent="0.25">
      <c r="A9" s="2" t="str">
        <f>"Dec "&amp;RIGHT(A6,4)-1</f>
        <v>Dec 2023</v>
      </c>
      <c r="B9" s="11">
        <v>1011719837.28</v>
      </c>
      <c r="C9" s="11">
        <v>42887465.68</v>
      </c>
      <c r="D9" s="11">
        <v>1054607302.96</v>
      </c>
      <c r="E9" s="11">
        <v>152665963.44</v>
      </c>
      <c r="F9" s="11">
        <v>5196426.78</v>
      </c>
      <c r="G9" s="11">
        <v>30331976.16</v>
      </c>
      <c r="H9" s="11">
        <v>188194366.38</v>
      </c>
      <c r="I9" s="11" t="s">
        <v>412</v>
      </c>
      <c r="J9" s="11">
        <v>1242801669.3399999</v>
      </c>
      <c r="K9" s="11">
        <v>123373145.34</v>
      </c>
      <c r="L9" s="11">
        <v>1366174814.6800001</v>
      </c>
    </row>
    <row r="10" spans="1:12" ht="12" customHeight="1" x14ac:dyDescent="0.25">
      <c r="A10" s="2" t="str">
        <f>"Jan "&amp;RIGHT(A6,4)</f>
        <v>Jan 2024</v>
      </c>
      <c r="B10" s="11">
        <v>1253979659.01</v>
      </c>
      <c r="C10" s="11">
        <v>52488479.850000001</v>
      </c>
      <c r="D10" s="11">
        <v>1306468138.8599999</v>
      </c>
      <c r="E10" s="11">
        <v>188303317.52000001</v>
      </c>
      <c r="F10" s="11">
        <v>6431470.7199999997</v>
      </c>
      <c r="G10" s="11">
        <v>37400872</v>
      </c>
      <c r="H10" s="11">
        <v>232135660.24000001</v>
      </c>
      <c r="I10" s="11" t="s">
        <v>412</v>
      </c>
      <c r="J10" s="11">
        <v>1538603799.0999999</v>
      </c>
      <c r="K10" s="11">
        <v>168706732.845</v>
      </c>
      <c r="L10" s="11">
        <v>1707310531.9449999</v>
      </c>
    </row>
    <row r="11" spans="1:12" ht="12" customHeight="1" x14ac:dyDescent="0.25">
      <c r="A11" s="2" t="str">
        <f>"Feb "&amp;RIGHT(A6,4)</f>
        <v>Feb 2024</v>
      </c>
      <c r="B11" s="11">
        <v>1424447623.55</v>
      </c>
      <c r="C11" s="11">
        <v>58895434.759999998</v>
      </c>
      <c r="D11" s="11">
        <v>1483343058.3099999</v>
      </c>
      <c r="E11" s="11">
        <v>211557365.52000001</v>
      </c>
      <c r="F11" s="11">
        <v>7342383.0800000001</v>
      </c>
      <c r="G11" s="11">
        <v>42006159.359999999</v>
      </c>
      <c r="H11" s="11">
        <v>260905907.96000001</v>
      </c>
      <c r="I11" s="11" t="s">
        <v>412</v>
      </c>
      <c r="J11" s="11">
        <v>1744248966.27</v>
      </c>
      <c r="K11" s="11">
        <v>123011419.87</v>
      </c>
      <c r="L11" s="11">
        <v>1867260386.1400001</v>
      </c>
    </row>
    <row r="12" spans="1:12" ht="12" customHeight="1" x14ac:dyDescent="0.25">
      <c r="A12" s="2" t="str">
        <f>"Mar "&amp;RIGHT(A6,4)</f>
        <v>Mar 2024</v>
      </c>
      <c r="B12" s="11">
        <v>1253870591.95</v>
      </c>
      <c r="C12" s="11">
        <v>49876894.149999999</v>
      </c>
      <c r="D12" s="11">
        <v>1303747486.0999999</v>
      </c>
      <c r="E12" s="11">
        <v>186315030.80000001</v>
      </c>
      <c r="F12" s="11">
        <v>6410846.6200000001</v>
      </c>
      <c r="G12" s="11">
        <v>37025304.479999997</v>
      </c>
      <c r="H12" s="11">
        <v>229751181.90000001</v>
      </c>
      <c r="I12" s="11" t="s">
        <v>412</v>
      </c>
      <c r="J12" s="11">
        <v>1533498668</v>
      </c>
      <c r="K12" s="11">
        <v>110125181.42</v>
      </c>
      <c r="L12" s="11">
        <v>1643623849.4200001</v>
      </c>
    </row>
    <row r="13" spans="1:12" ht="12" customHeight="1" x14ac:dyDescent="0.25">
      <c r="A13" s="2" t="str">
        <f>"Apr "&amp;RIGHT(A6,4)</f>
        <v>Apr 2024</v>
      </c>
      <c r="B13" s="11">
        <v>1445442675.46</v>
      </c>
      <c r="C13" s="11">
        <v>58694971.799999997</v>
      </c>
      <c r="D13" s="11">
        <v>1504137647.26</v>
      </c>
      <c r="E13" s="11">
        <v>214484012.27000001</v>
      </c>
      <c r="F13" s="11">
        <v>7398215.8200000003</v>
      </c>
      <c r="G13" s="11">
        <v>42626479.600000001</v>
      </c>
      <c r="H13" s="11">
        <v>264508707.69</v>
      </c>
      <c r="I13" s="11" t="s">
        <v>412</v>
      </c>
      <c r="J13" s="11">
        <v>1768646354.95</v>
      </c>
      <c r="K13" s="11">
        <v>74672831.844999999</v>
      </c>
      <c r="L13" s="11">
        <v>1843319186.7950001</v>
      </c>
    </row>
    <row r="14" spans="1:12" ht="12" customHeight="1" x14ac:dyDescent="0.25">
      <c r="A14" s="2" t="str">
        <f>"May "&amp;RIGHT(A6,4)</f>
        <v>May 2024</v>
      </c>
      <c r="B14" s="11">
        <v>1393962339.3099999</v>
      </c>
      <c r="C14" s="11">
        <v>52533470.549999997</v>
      </c>
      <c r="D14" s="11">
        <v>1446495809.8599999</v>
      </c>
      <c r="E14" s="11">
        <v>206705064.78</v>
      </c>
      <c r="F14" s="11">
        <v>7069655.04</v>
      </c>
      <c r="G14" s="11">
        <v>41125716.399999999</v>
      </c>
      <c r="H14" s="11">
        <v>254900436.22</v>
      </c>
      <c r="I14" s="11" t="s">
        <v>412</v>
      </c>
      <c r="J14" s="11">
        <v>1701396246.0799999</v>
      </c>
      <c r="K14" s="11">
        <v>35531938.039999999</v>
      </c>
      <c r="L14" s="11">
        <v>1736928184.1199999</v>
      </c>
    </row>
    <row r="15" spans="1:12" ht="12" customHeight="1" x14ac:dyDescent="0.25">
      <c r="A15" s="2" t="str">
        <f>"Jun "&amp;RIGHT(A6,4)</f>
        <v>Jun 2024</v>
      </c>
      <c r="B15" s="11">
        <v>281795712.42000002</v>
      </c>
      <c r="C15" s="11">
        <v>5757661.7199999997</v>
      </c>
      <c r="D15" s="11">
        <v>287553374.13999999</v>
      </c>
      <c r="E15" s="11">
        <v>38045333.719999999</v>
      </c>
      <c r="F15" s="11">
        <v>1344016.6</v>
      </c>
      <c r="G15" s="11">
        <v>7591367.9199999999</v>
      </c>
      <c r="H15" s="11">
        <v>46980718.240000002</v>
      </c>
      <c r="I15" s="11" t="s">
        <v>412</v>
      </c>
      <c r="J15" s="11">
        <v>334534092.38</v>
      </c>
      <c r="K15" s="11">
        <v>38012462.950000003</v>
      </c>
      <c r="L15" s="11">
        <v>372546555.32999998</v>
      </c>
    </row>
    <row r="16" spans="1:12" ht="12" customHeight="1" x14ac:dyDescent="0.25">
      <c r="A16" s="2" t="str">
        <f>"Jul "&amp;RIGHT(A6,4)</f>
        <v>Jul 2024</v>
      </c>
      <c r="B16" s="11">
        <v>67709623.75</v>
      </c>
      <c r="C16" s="11">
        <v>624677.31000000006</v>
      </c>
      <c r="D16" s="11">
        <v>68334301.060000002</v>
      </c>
      <c r="E16" s="11">
        <v>7609158.3499999996</v>
      </c>
      <c r="F16" s="11">
        <v>301478.2</v>
      </c>
      <c r="G16" s="11">
        <v>1623649.23</v>
      </c>
      <c r="H16" s="11">
        <v>9534285.7799999993</v>
      </c>
      <c r="I16" s="11" t="s">
        <v>412</v>
      </c>
      <c r="J16" s="11">
        <v>77868586.840000004</v>
      </c>
      <c r="K16" s="11">
        <v>154690886.47999999</v>
      </c>
      <c r="L16" s="11">
        <v>232559473.31999999</v>
      </c>
    </row>
    <row r="17" spans="1:12" ht="12" customHeight="1" x14ac:dyDescent="0.25">
      <c r="A17" s="2" t="str">
        <f>"Aug "&amp;RIGHT(A6,4)</f>
        <v>Aug 2024</v>
      </c>
      <c r="B17" s="11">
        <v>863447123.70000005</v>
      </c>
      <c r="C17" s="11">
        <v>30408510.449999999</v>
      </c>
      <c r="D17" s="11">
        <v>893855634.14999998</v>
      </c>
      <c r="E17" s="11">
        <v>119807334.55</v>
      </c>
      <c r="F17" s="11">
        <v>4324442.66</v>
      </c>
      <c r="G17" s="11">
        <v>25520480.460000001</v>
      </c>
      <c r="H17" s="11">
        <v>149652257.66999999</v>
      </c>
      <c r="I17" s="11" t="s">
        <v>412</v>
      </c>
      <c r="J17" s="11">
        <v>1043507891.8200001</v>
      </c>
      <c r="K17" s="11">
        <v>193141459.02000001</v>
      </c>
      <c r="L17" s="11">
        <v>1236649350.8399999</v>
      </c>
    </row>
    <row r="18" spans="1:12" ht="12" customHeight="1" x14ac:dyDescent="0.25">
      <c r="A18" s="2" t="str">
        <f>"Sep "&amp;RIGHT(A6,4)</f>
        <v>Sep 2024</v>
      </c>
      <c r="B18" s="11">
        <v>1559577269.5999999</v>
      </c>
      <c r="C18" s="11">
        <v>59050468.259999998</v>
      </c>
      <c r="D18" s="11">
        <v>1618627737.8599999</v>
      </c>
      <c r="E18" s="11">
        <v>227974908.87</v>
      </c>
      <c r="F18" s="11">
        <v>7498528.96</v>
      </c>
      <c r="G18" s="11">
        <v>48576929.490000002</v>
      </c>
      <c r="H18" s="11">
        <v>284050367.31999999</v>
      </c>
      <c r="I18" s="11" t="s">
        <v>412</v>
      </c>
      <c r="J18" s="11">
        <v>1902678105.1800001</v>
      </c>
      <c r="K18" s="11">
        <v>178709046.84999999</v>
      </c>
      <c r="L18" s="11">
        <v>2081387152.03</v>
      </c>
    </row>
    <row r="19" spans="1:12" ht="12" customHeight="1" x14ac:dyDescent="0.25">
      <c r="A19" s="12" t="s">
        <v>55</v>
      </c>
      <c r="B19" s="13">
        <v>13315024507.389999</v>
      </c>
      <c r="C19" s="13">
        <v>530328522.26999998</v>
      </c>
      <c r="D19" s="13">
        <v>13845353029.66</v>
      </c>
      <c r="E19" s="13">
        <v>1968589180.1900001</v>
      </c>
      <c r="F19" s="13">
        <v>67626369.180000007</v>
      </c>
      <c r="G19" s="13">
        <v>396371503.66000003</v>
      </c>
      <c r="H19" s="13">
        <v>2432587053.0300002</v>
      </c>
      <c r="I19" s="13" t="s">
        <v>412</v>
      </c>
      <c r="J19" s="13">
        <v>16277940082.690001</v>
      </c>
      <c r="K19" s="13">
        <v>1554494129.7049999</v>
      </c>
      <c r="L19" s="13">
        <v>17832434212.395</v>
      </c>
    </row>
    <row r="20" spans="1:12" ht="12" customHeight="1" x14ac:dyDescent="0.25">
      <c r="A20" s="14" t="s">
        <v>414</v>
      </c>
      <c r="B20" s="15">
        <v>10542494777.92</v>
      </c>
      <c r="C20" s="15">
        <v>434487204.52999997</v>
      </c>
      <c r="D20" s="15">
        <v>10976981982.450001</v>
      </c>
      <c r="E20" s="15">
        <v>1575152444.7</v>
      </c>
      <c r="F20" s="15">
        <v>54157902.759999998</v>
      </c>
      <c r="G20" s="15">
        <v>313059076.56</v>
      </c>
      <c r="H20" s="15">
        <v>1942369424.02</v>
      </c>
      <c r="I20" s="15" t="s">
        <v>412</v>
      </c>
      <c r="J20" s="15">
        <v>12919351406.469999</v>
      </c>
      <c r="K20" s="15">
        <v>989940274.40499997</v>
      </c>
      <c r="L20" s="15">
        <v>13909291680.875</v>
      </c>
    </row>
    <row r="21" spans="1:12" ht="12" customHeight="1" x14ac:dyDescent="0.25">
      <c r="A21" s="3" t="str">
        <f>"FY "&amp;RIGHT(A6,4)+1</f>
        <v>FY 2025</v>
      </c>
    </row>
    <row r="22" spans="1:12" ht="12" customHeight="1" x14ac:dyDescent="0.25">
      <c r="A22" s="2" t="str">
        <f>"Oct "&amp;RIGHT(A6,4)</f>
        <v>Oct 2024</v>
      </c>
      <c r="B22" s="11">
        <v>1635177623.6400001</v>
      </c>
      <c r="C22" s="11">
        <v>59752256.409999996</v>
      </c>
      <c r="D22" s="11">
        <v>1694929880.05</v>
      </c>
      <c r="E22" s="11">
        <v>242382198.03999999</v>
      </c>
      <c r="F22" s="11">
        <v>7908735.9199999999</v>
      </c>
      <c r="G22" s="11">
        <v>51666068.700000003</v>
      </c>
      <c r="H22" s="11">
        <v>301957002.66000003</v>
      </c>
      <c r="I22" s="11">
        <v>83577.789999999994</v>
      </c>
      <c r="J22" s="11">
        <v>1996970460.5</v>
      </c>
      <c r="K22" s="11">
        <v>227193569.19999999</v>
      </c>
      <c r="L22" s="11">
        <v>2224164029.6999998</v>
      </c>
    </row>
    <row r="23" spans="1:12" ht="12" customHeight="1" x14ac:dyDescent="0.25">
      <c r="A23" s="2" t="str">
        <f>"Nov "&amp;RIGHT(A6,4)</f>
        <v>Nov 2024</v>
      </c>
      <c r="B23" s="11">
        <v>1269292992.3599999</v>
      </c>
      <c r="C23" s="11">
        <v>46664948.520000003</v>
      </c>
      <c r="D23" s="11">
        <v>1315957940.8800001</v>
      </c>
      <c r="E23" s="11">
        <v>187847282.16999999</v>
      </c>
      <c r="F23" s="11">
        <v>6137035.9199999999</v>
      </c>
      <c r="G23" s="11">
        <v>40053390.030000001</v>
      </c>
      <c r="H23" s="11">
        <v>234037708.12</v>
      </c>
      <c r="I23" s="11">
        <v>42016.4</v>
      </c>
      <c r="J23" s="11">
        <v>1550037665.4000001</v>
      </c>
      <c r="K23" s="11">
        <v>166286273.12</v>
      </c>
      <c r="L23" s="11">
        <v>1716323938.52</v>
      </c>
    </row>
    <row r="24" spans="1:12" ht="12" customHeight="1" x14ac:dyDescent="0.25">
      <c r="A24" s="2" t="str">
        <f>"Dec "&amp;RIGHT(A6,4)</f>
        <v>Dec 2024</v>
      </c>
      <c r="B24" s="11">
        <v>1161962962.47</v>
      </c>
      <c r="C24" s="11">
        <v>41989358.140000001</v>
      </c>
      <c r="D24" s="11">
        <v>1203952320.6099999</v>
      </c>
      <c r="E24" s="11">
        <v>171283744.91999999</v>
      </c>
      <c r="F24" s="11">
        <v>5613947.0800000001</v>
      </c>
      <c r="G24" s="11">
        <v>36199829.520000003</v>
      </c>
      <c r="H24" s="11">
        <v>213097521.52000001</v>
      </c>
      <c r="I24" s="11">
        <v>51722.68</v>
      </c>
      <c r="J24" s="11">
        <v>1417101564.8099999</v>
      </c>
      <c r="K24" s="11">
        <v>131389480.28</v>
      </c>
      <c r="L24" s="11">
        <v>1548491045.0899999</v>
      </c>
    </row>
    <row r="25" spans="1:12" ht="12" customHeight="1" x14ac:dyDescent="0.25">
      <c r="A25" s="2" t="str">
        <f>"Jan "&amp;RIGHT(A6,4)+1</f>
        <v>Jan 2025</v>
      </c>
      <c r="B25" s="11">
        <v>1329559514.6300001</v>
      </c>
      <c r="C25" s="11">
        <v>48540241.700000003</v>
      </c>
      <c r="D25" s="11">
        <v>1378099756.3299999</v>
      </c>
      <c r="E25" s="11">
        <v>197079483.59999999</v>
      </c>
      <c r="F25" s="11">
        <v>6319561.1200000001</v>
      </c>
      <c r="G25" s="11">
        <v>42021937.979999997</v>
      </c>
      <c r="H25" s="11">
        <v>245420982.69999999</v>
      </c>
      <c r="I25" s="11">
        <v>365929.66</v>
      </c>
      <c r="J25" s="11">
        <v>1623886668.6900001</v>
      </c>
      <c r="K25" s="11">
        <v>167576343.34999999</v>
      </c>
      <c r="L25" s="11">
        <v>1791463012.04</v>
      </c>
    </row>
    <row r="26" spans="1:12" ht="12" customHeight="1" x14ac:dyDescent="0.25">
      <c r="A26" s="2" t="str">
        <f>"Feb "&amp;RIGHT(A6,4)+1</f>
        <v>Feb 2025</v>
      </c>
      <c r="B26" s="11">
        <v>1375734737.4300001</v>
      </c>
      <c r="C26" s="11">
        <v>48826472.299999997</v>
      </c>
      <c r="D26" s="11">
        <v>1424561209.73</v>
      </c>
      <c r="E26" s="11">
        <v>200919635</v>
      </c>
      <c r="F26" s="11">
        <v>6658513.54</v>
      </c>
      <c r="G26" s="11">
        <v>42724880.460000001</v>
      </c>
      <c r="H26" s="11">
        <v>250303029</v>
      </c>
      <c r="I26" s="11">
        <v>8985.77</v>
      </c>
      <c r="J26" s="11">
        <v>1674873224.5</v>
      </c>
      <c r="K26" s="11">
        <v>136904994.61000001</v>
      </c>
      <c r="L26" s="11">
        <v>1811778219.1099999</v>
      </c>
    </row>
    <row r="27" spans="1:12" ht="12" customHeight="1" x14ac:dyDescent="0.25">
      <c r="A27" s="2" t="str">
        <f>"Mar "&amp;RIGHT(A6,4)+1</f>
        <v>Mar 2025</v>
      </c>
      <c r="B27" s="11">
        <v>1400022163.6600001</v>
      </c>
      <c r="C27" s="11">
        <v>48756358.990000002</v>
      </c>
      <c r="D27" s="11">
        <v>1448778522.6500001</v>
      </c>
      <c r="E27" s="11">
        <v>205111493.84</v>
      </c>
      <c r="F27" s="11">
        <v>6708146.3200000003</v>
      </c>
      <c r="G27" s="11">
        <v>43609350.240000002</v>
      </c>
      <c r="H27" s="11">
        <v>255428990.40000001</v>
      </c>
      <c r="I27" s="11">
        <v>84495.24</v>
      </c>
      <c r="J27" s="11">
        <v>1704292008.29</v>
      </c>
      <c r="K27" s="11">
        <v>120722305.93000001</v>
      </c>
      <c r="L27" s="11">
        <v>1825014314.22</v>
      </c>
    </row>
    <row r="28" spans="1:12" ht="12" customHeight="1" x14ac:dyDescent="0.25">
      <c r="A28" s="2" t="str">
        <f>"Apr "&amp;RIGHT(A6,4)+1</f>
        <v>Apr 2025</v>
      </c>
      <c r="B28" s="11">
        <v>1497178271.8399999</v>
      </c>
      <c r="C28" s="11">
        <v>53467507.68</v>
      </c>
      <c r="D28" s="11">
        <v>1550645779.52</v>
      </c>
      <c r="E28" s="11">
        <v>219403972.36000001</v>
      </c>
      <c r="F28" s="11">
        <v>7124173.5599999996</v>
      </c>
      <c r="G28" s="11">
        <v>46524070.170000002</v>
      </c>
      <c r="H28" s="11">
        <v>273052216.08999997</v>
      </c>
      <c r="I28" s="11">
        <v>21526.18</v>
      </c>
      <c r="J28" s="11">
        <v>1823719521.79</v>
      </c>
      <c r="K28" s="11">
        <v>84181455.659999996</v>
      </c>
      <c r="L28" s="11">
        <v>1907900977.45</v>
      </c>
    </row>
    <row r="29" spans="1:12" ht="12" customHeight="1" x14ac:dyDescent="0.25">
      <c r="A29" s="2" t="str">
        <f>"May "&amp;RIGHT(A6,4)+1</f>
        <v>May 2025</v>
      </c>
      <c r="B29" s="11">
        <v>1445760036.6600001</v>
      </c>
      <c r="C29" s="11">
        <v>48509258.93</v>
      </c>
      <c r="D29" s="11">
        <v>1494269295.5899999</v>
      </c>
      <c r="E29" s="11">
        <v>212734393.78999999</v>
      </c>
      <c r="F29" s="11">
        <v>6733158.54</v>
      </c>
      <c r="G29" s="11">
        <v>45159790.409999996</v>
      </c>
      <c r="H29" s="11">
        <v>264627342.74000001</v>
      </c>
      <c r="I29" s="11">
        <v>761821.51</v>
      </c>
      <c r="J29" s="11">
        <v>1759658459.8399999</v>
      </c>
      <c r="K29" s="11">
        <v>53038916.490000002</v>
      </c>
      <c r="L29" s="11">
        <v>1812697376.3299999</v>
      </c>
    </row>
    <row r="30" spans="1:12"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c r="K30" s="11" t="s">
        <v>412</v>
      </c>
      <c r="L30" s="11" t="s">
        <v>412</v>
      </c>
    </row>
    <row r="31" spans="1:12"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c r="K31" s="11" t="s">
        <v>412</v>
      </c>
      <c r="L31" s="11" t="s">
        <v>412</v>
      </c>
    </row>
    <row r="32" spans="1:12"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c r="K32" s="11" t="s">
        <v>412</v>
      </c>
      <c r="L32" s="11" t="s">
        <v>412</v>
      </c>
    </row>
    <row r="33" spans="1:12"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c r="K33" s="11" t="s">
        <v>412</v>
      </c>
      <c r="L33" s="11" t="s">
        <v>412</v>
      </c>
    </row>
    <row r="34" spans="1:12" ht="12" customHeight="1" x14ac:dyDescent="0.25">
      <c r="A34" s="12" t="s">
        <v>55</v>
      </c>
      <c r="B34" s="13">
        <v>11114688302.690001</v>
      </c>
      <c r="C34" s="13">
        <v>396506402.67000002</v>
      </c>
      <c r="D34" s="13">
        <v>11511194705.360001</v>
      </c>
      <c r="E34" s="13">
        <v>1636762203.72</v>
      </c>
      <c r="F34" s="13">
        <v>53203272</v>
      </c>
      <c r="G34" s="13">
        <v>347959317.50999999</v>
      </c>
      <c r="H34" s="13">
        <v>2037924793.23</v>
      </c>
      <c r="I34" s="13">
        <v>1420075.23</v>
      </c>
      <c r="J34" s="13">
        <v>13550539573.82</v>
      </c>
      <c r="K34" s="13">
        <v>1087293338.6400001</v>
      </c>
      <c r="L34" s="13">
        <v>14637832912.459999</v>
      </c>
    </row>
    <row r="35" spans="1:12" ht="12" customHeight="1" x14ac:dyDescent="0.25">
      <c r="A35" s="14" t="str">
        <f>"Total "&amp;MID(A20,7,LEN(A20)-13)&amp;" Months"</f>
        <v>Total 8 Months</v>
      </c>
      <c r="B35" s="15">
        <v>11114688302.690001</v>
      </c>
      <c r="C35" s="15">
        <v>396506402.67000002</v>
      </c>
      <c r="D35" s="15">
        <v>11511194705.360001</v>
      </c>
      <c r="E35" s="15">
        <v>1636762203.72</v>
      </c>
      <c r="F35" s="15">
        <v>53203272</v>
      </c>
      <c r="G35" s="15">
        <v>347959317.50999999</v>
      </c>
      <c r="H35" s="15">
        <v>2037924793.23</v>
      </c>
      <c r="I35" s="15">
        <v>1420075.23</v>
      </c>
      <c r="J35" s="15">
        <v>13550539573.82</v>
      </c>
      <c r="K35" s="15">
        <v>1087293338.6400001</v>
      </c>
      <c r="L35" s="15">
        <v>14637832912.459999</v>
      </c>
    </row>
    <row r="36" spans="1:12" ht="12" customHeight="1" x14ac:dyDescent="0.25">
      <c r="A36" s="86"/>
      <c r="B36" s="86"/>
      <c r="C36" s="86"/>
      <c r="D36" s="86"/>
      <c r="E36" s="86"/>
      <c r="F36" s="86"/>
      <c r="G36" s="86"/>
      <c r="H36" s="86"/>
      <c r="I36" s="86"/>
      <c r="J36" s="86"/>
      <c r="K36" s="86"/>
      <c r="L36" s="86"/>
    </row>
    <row r="37" spans="1:12" ht="103.5" customHeight="1" x14ac:dyDescent="0.25">
      <c r="A37" s="88" t="s">
        <v>422</v>
      </c>
      <c r="B37" s="88"/>
      <c r="C37" s="88"/>
      <c r="D37" s="88"/>
      <c r="E37" s="88"/>
      <c r="F37" s="88"/>
      <c r="G37" s="88"/>
      <c r="H37" s="88"/>
      <c r="I37" s="88"/>
      <c r="J37" s="88"/>
      <c r="K37" s="88"/>
      <c r="L37" s="88"/>
    </row>
  </sheetData>
  <mergeCells count="12">
    <mergeCell ref="A37:L37"/>
    <mergeCell ref="K3:K4"/>
    <mergeCell ref="A3:A4"/>
    <mergeCell ref="B3:D3"/>
    <mergeCell ref="E3:H3"/>
    <mergeCell ref="I3:I4"/>
    <mergeCell ref="J3:J4"/>
    <mergeCell ref="A1:K1"/>
    <mergeCell ref="A2:K2"/>
    <mergeCell ref="L3:L4"/>
    <mergeCell ref="B5:L5"/>
    <mergeCell ref="A36:L36"/>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J37"/>
  <sheetViews>
    <sheetView showGridLines="0" zoomScaleNormal="100" workbookViewId="0">
      <selection sqref="A1:H1"/>
    </sheetView>
  </sheetViews>
  <sheetFormatPr defaultRowHeight="12.5" x14ac:dyDescent="0.25"/>
  <cols>
    <col min="1" max="8" width="11.453125" customWidth="1"/>
    <col min="9" max="9" width="14.81640625" customWidth="1"/>
    <col min="10" max="10" width="11.453125" customWidth="1"/>
  </cols>
  <sheetData>
    <row r="1" spans="1:10" ht="12" customHeight="1" x14ac:dyDescent="0.25">
      <c r="A1" s="93" t="s">
        <v>418</v>
      </c>
      <c r="B1" s="93"/>
      <c r="C1" s="93"/>
      <c r="D1" s="93"/>
      <c r="E1" s="93"/>
      <c r="F1" s="93"/>
      <c r="G1" s="93"/>
      <c r="H1" s="93"/>
      <c r="I1" s="5"/>
      <c r="J1" s="81">
        <v>45877</v>
      </c>
    </row>
    <row r="2" spans="1:10" ht="12" customHeight="1" x14ac:dyDescent="0.25">
      <c r="A2" s="95" t="s">
        <v>87</v>
      </c>
      <c r="B2" s="95"/>
      <c r="C2" s="95"/>
      <c r="D2" s="95"/>
      <c r="E2" s="95"/>
      <c r="F2" s="95"/>
      <c r="G2" s="95"/>
      <c r="H2" s="95"/>
      <c r="I2" s="5"/>
      <c r="J2" s="1"/>
    </row>
    <row r="3" spans="1:10" ht="24" customHeight="1" x14ac:dyDescent="0.25">
      <c r="A3" s="97" t="s">
        <v>50</v>
      </c>
      <c r="B3" s="92" t="s">
        <v>401</v>
      </c>
      <c r="C3" s="92"/>
      <c r="D3" s="92"/>
      <c r="E3" s="90"/>
      <c r="F3" s="92" t="s">
        <v>88</v>
      </c>
      <c r="G3" s="92"/>
      <c r="H3" s="92"/>
      <c r="I3" s="92"/>
      <c r="J3" s="92"/>
    </row>
    <row r="4" spans="1:10" ht="24" customHeight="1" x14ac:dyDescent="0.25">
      <c r="A4" s="98"/>
      <c r="B4" s="10" t="s">
        <v>223</v>
      </c>
      <c r="C4" s="10" t="s">
        <v>402</v>
      </c>
      <c r="D4" s="10" t="s">
        <v>403</v>
      </c>
      <c r="E4" s="10" t="s">
        <v>436</v>
      </c>
      <c r="F4" s="10" t="s">
        <v>78</v>
      </c>
      <c r="G4" s="10" t="s">
        <v>79</v>
      </c>
      <c r="H4" s="10" t="s">
        <v>80</v>
      </c>
      <c r="I4" s="10" t="s">
        <v>438</v>
      </c>
      <c r="J4" s="9" t="s">
        <v>55</v>
      </c>
    </row>
    <row r="5" spans="1:10" ht="12" customHeight="1" x14ac:dyDescent="0.25">
      <c r="A5" s="1"/>
      <c r="B5" s="86" t="str">
        <f>REPT("-",120)&amp;" Number "&amp;REPT("-",120)</f>
        <v>------------------------------------------------------------------------------------------------------------------------ Number ------------------------------------------------------------------------------------------------------------------------</v>
      </c>
      <c r="C5" s="86"/>
      <c r="D5" s="86"/>
      <c r="E5" s="86"/>
      <c r="F5" s="86"/>
      <c r="G5" s="86"/>
      <c r="H5" s="86"/>
      <c r="I5" s="86"/>
      <c r="J5" s="86"/>
    </row>
    <row r="6" spans="1:10" ht="12" customHeight="1" x14ac:dyDescent="0.25">
      <c r="A6" s="3" t="s">
        <v>413</v>
      </c>
    </row>
    <row r="7" spans="1:10" ht="12" customHeight="1" x14ac:dyDescent="0.25">
      <c r="A7" s="2" t="str">
        <f>"Oct "&amp;RIGHT(A6,4)-1</f>
        <v>Oct 2023</v>
      </c>
      <c r="B7" s="11">
        <v>12010774.0035</v>
      </c>
      <c r="C7" s="11">
        <v>446812.77470000001</v>
      </c>
      <c r="D7" s="11">
        <v>3261615.1825999999</v>
      </c>
      <c r="E7" s="11">
        <v>15717001.078500001</v>
      </c>
      <c r="F7" s="11">
        <v>221086776</v>
      </c>
      <c r="G7" s="11">
        <v>8226156</v>
      </c>
      <c r="H7" s="11">
        <v>60048765</v>
      </c>
      <c r="I7" s="11" t="s">
        <v>412</v>
      </c>
      <c r="J7" s="11">
        <v>289361697</v>
      </c>
    </row>
    <row r="8" spans="1:10" ht="12" customHeight="1" x14ac:dyDescent="0.25">
      <c r="A8" s="2" t="str">
        <f>"Nov "&amp;RIGHT(A6,4)-1</f>
        <v>Nov 2023</v>
      </c>
      <c r="B8" s="11">
        <v>12115600.0195</v>
      </c>
      <c r="C8" s="11">
        <v>456735.20010000002</v>
      </c>
      <c r="D8" s="11">
        <v>3281483.8328999998</v>
      </c>
      <c r="E8" s="11">
        <v>15856584.6819</v>
      </c>
      <c r="F8" s="11">
        <v>192800676</v>
      </c>
      <c r="G8" s="11">
        <v>7266562</v>
      </c>
      <c r="H8" s="11">
        <v>52207725</v>
      </c>
      <c r="I8" s="11" t="s">
        <v>412</v>
      </c>
      <c r="J8" s="11">
        <v>252274963</v>
      </c>
    </row>
    <row r="9" spans="1:10" ht="12" customHeight="1" x14ac:dyDescent="0.25">
      <c r="A9" s="2" t="str">
        <f>"Dec "&amp;RIGHT(A6,4)-1</f>
        <v>Dec 2023</v>
      </c>
      <c r="B9" s="11">
        <v>11658768.749299999</v>
      </c>
      <c r="C9" s="11">
        <v>427078.77600000001</v>
      </c>
      <c r="D9" s="11">
        <v>3163202.5411</v>
      </c>
      <c r="E9" s="11">
        <v>15257224.380000001</v>
      </c>
      <c r="F9" s="11">
        <v>151493264</v>
      </c>
      <c r="G9" s="11">
        <v>5545545</v>
      </c>
      <c r="H9" s="11">
        <v>41073645</v>
      </c>
      <c r="I9" s="11" t="s">
        <v>412</v>
      </c>
      <c r="J9" s="11">
        <v>198112454</v>
      </c>
    </row>
    <row r="10" spans="1:10" ht="12" customHeight="1" x14ac:dyDescent="0.25">
      <c r="A10" s="2" t="str">
        <f>"Jan "&amp;RIGHT(A6,4)</f>
        <v>Jan 2024</v>
      </c>
      <c r="B10" s="11">
        <v>11411477.546599999</v>
      </c>
      <c r="C10" s="11">
        <v>408188.94429999997</v>
      </c>
      <c r="D10" s="11">
        <v>3070738.0998999998</v>
      </c>
      <c r="E10" s="11">
        <v>14874822.006200001</v>
      </c>
      <c r="F10" s="11">
        <v>179988407</v>
      </c>
      <c r="G10" s="11">
        <v>6446995</v>
      </c>
      <c r="H10" s="11">
        <v>48499680</v>
      </c>
      <c r="I10" s="11" t="s">
        <v>412</v>
      </c>
      <c r="J10" s="11">
        <v>234935082</v>
      </c>
    </row>
    <row r="11" spans="1:10" ht="12" customHeight="1" x14ac:dyDescent="0.25">
      <c r="A11" s="2" t="str">
        <f>"Feb "&amp;RIGHT(A6,4)</f>
        <v>Feb 2024</v>
      </c>
      <c r="B11" s="11">
        <v>12155095.364</v>
      </c>
      <c r="C11" s="11">
        <v>435338.21480000002</v>
      </c>
      <c r="D11" s="11">
        <v>3198936.1822000002</v>
      </c>
      <c r="E11" s="11">
        <v>15795624.595899999</v>
      </c>
      <c r="F11" s="11">
        <v>211616239</v>
      </c>
      <c r="G11" s="11">
        <v>7575198</v>
      </c>
      <c r="H11" s="11">
        <v>55663790</v>
      </c>
      <c r="I11" s="11" t="s">
        <v>412</v>
      </c>
      <c r="J11" s="11">
        <v>274855227</v>
      </c>
    </row>
    <row r="12" spans="1:10" ht="12" customHeight="1" x14ac:dyDescent="0.25">
      <c r="A12" s="2" t="str">
        <f>"Mar "&amp;RIGHT(A6,4)</f>
        <v>Mar 2024</v>
      </c>
      <c r="B12" s="11">
        <v>11953808.9651</v>
      </c>
      <c r="C12" s="11">
        <v>416865.69160000002</v>
      </c>
      <c r="D12" s="11">
        <v>3236298.8931</v>
      </c>
      <c r="E12" s="11">
        <v>15598210.355699999</v>
      </c>
      <c r="F12" s="11">
        <v>188311107</v>
      </c>
      <c r="G12" s="11">
        <v>6571799</v>
      </c>
      <c r="H12" s="11">
        <v>51019564</v>
      </c>
      <c r="I12" s="11" t="s">
        <v>412</v>
      </c>
      <c r="J12" s="11">
        <v>245902470</v>
      </c>
    </row>
    <row r="13" spans="1:10" ht="12" customHeight="1" x14ac:dyDescent="0.25">
      <c r="A13" s="2" t="str">
        <f>"Apr "&amp;RIGHT(A6,4)</f>
        <v>Apr 2024</v>
      </c>
      <c r="B13" s="11">
        <v>12110142.1348</v>
      </c>
      <c r="C13" s="11">
        <v>428625.86920000002</v>
      </c>
      <c r="D13" s="11">
        <v>3200208.7793000001</v>
      </c>
      <c r="E13" s="11">
        <v>15747830.636700001</v>
      </c>
      <c r="F13" s="11">
        <v>215449342</v>
      </c>
      <c r="G13" s="11">
        <v>7620034</v>
      </c>
      <c r="H13" s="11">
        <v>56892739</v>
      </c>
      <c r="I13" s="11" t="s">
        <v>412</v>
      </c>
      <c r="J13" s="11">
        <v>279962115</v>
      </c>
    </row>
    <row r="14" spans="1:10" ht="12" customHeight="1" x14ac:dyDescent="0.25">
      <c r="A14" s="2" t="str">
        <f>"May "&amp;RIGHT(A6,4)</f>
        <v>May 2024</v>
      </c>
      <c r="B14" s="11">
        <v>11792519.033600001</v>
      </c>
      <c r="C14" s="11">
        <v>387415.0454</v>
      </c>
      <c r="D14" s="11">
        <v>3163601.3023000001</v>
      </c>
      <c r="E14" s="11">
        <v>15301019.418</v>
      </c>
      <c r="F14" s="11">
        <v>211999826</v>
      </c>
      <c r="G14" s="11">
        <v>6989949</v>
      </c>
      <c r="H14" s="11">
        <v>57079383</v>
      </c>
      <c r="I14" s="11" t="s">
        <v>412</v>
      </c>
      <c r="J14" s="11">
        <v>276069158</v>
      </c>
    </row>
    <row r="15" spans="1:10" ht="12" customHeight="1" x14ac:dyDescent="0.25">
      <c r="A15" s="2" t="str">
        <f>"Jun "&amp;RIGHT(A6,4)</f>
        <v>Jun 2024</v>
      </c>
      <c r="B15" s="11">
        <v>4894062.9993000003</v>
      </c>
      <c r="C15" s="11">
        <v>90248.554099999994</v>
      </c>
      <c r="D15" s="11">
        <v>1016800.4251</v>
      </c>
      <c r="E15" s="11">
        <v>6099000.0000999998</v>
      </c>
      <c r="F15" s="11">
        <v>47500461</v>
      </c>
      <c r="G15" s="11">
        <v>858752</v>
      </c>
      <c r="H15" s="11">
        <v>9675273</v>
      </c>
      <c r="I15" s="11" t="s">
        <v>412</v>
      </c>
      <c r="J15" s="11">
        <v>58034486</v>
      </c>
    </row>
    <row r="16" spans="1:10" ht="12" customHeight="1" x14ac:dyDescent="0.25">
      <c r="A16" s="2" t="str">
        <f>"Jul "&amp;RIGHT(A6,4)</f>
        <v>Jul 2024</v>
      </c>
      <c r="B16" s="11">
        <v>977122.60199999996</v>
      </c>
      <c r="C16" s="11">
        <v>8361.2543999999998</v>
      </c>
      <c r="D16" s="11">
        <v>73571.099600000001</v>
      </c>
      <c r="E16" s="11">
        <v>1055869.4715</v>
      </c>
      <c r="F16" s="11">
        <v>12316010</v>
      </c>
      <c r="G16" s="11">
        <v>105733</v>
      </c>
      <c r="H16" s="11">
        <v>930350</v>
      </c>
      <c r="I16" s="11" t="s">
        <v>412</v>
      </c>
      <c r="J16" s="11">
        <v>13352093</v>
      </c>
    </row>
    <row r="17" spans="1:10" ht="12" customHeight="1" x14ac:dyDescent="0.25">
      <c r="A17" s="2" t="str">
        <f>"Aug "&amp;RIGHT(A6,4)</f>
        <v>Aug 2024</v>
      </c>
      <c r="B17" s="11">
        <v>9206748.6974999998</v>
      </c>
      <c r="C17" s="11">
        <v>263474.31679999997</v>
      </c>
      <c r="D17" s="11">
        <v>1754377.5628</v>
      </c>
      <c r="E17" s="11">
        <v>11325793.958799999</v>
      </c>
      <c r="F17" s="11">
        <v>120029894</v>
      </c>
      <c r="G17" s="11">
        <v>3397614</v>
      </c>
      <c r="H17" s="11">
        <v>22623449</v>
      </c>
      <c r="I17" s="11" t="s">
        <v>412</v>
      </c>
      <c r="J17" s="11">
        <v>146050957</v>
      </c>
    </row>
    <row r="18" spans="1:10" ht="12" customHeight="1" x14ac:dyDescent="0.25">
      <c r="A18" s="2" t="str">
        <f>"Sep "&amp;RIGHT(A6,4)</f>
        <v>Sep 2024</v>
      </c>
      <c r="B18" s="11">
        <v>12414241.000499999</v>
      </c>
      <c r="C18" s="11">
        <v>388196.85639999999</v>
      </c>
      <c r="D18" s="11">
        <v>2943461.8070999999</v>
      </c>
      <c r="E18" s="11">
        <v>15719791.8018</v>
      </c>
      <c r="F18" s="11">
        <v>222118090</v>
      </c>
      <c r="G18" s="11">
        <v>6960334</v>
      </c>
      <c r="H18" s="11">
        <v>52776000</v>
      </c>
      <c r="I18" s="11" t="s">
        <v>412</v>
      </c>
      <c r="J18" s="11">
        <v>281854424</v>
      </c>
    </row>
    <row r="19" spans="1:10" ht="12" customHeight="1" x14ac:dyDescent="0.25">
      <c r="A19" s="12" t="s">
        <v>55</v>
      </c>
      <c r="B19" s="13">
        <v>11958047.4241</v>
      </c>
      <c r="C19" s="13">
        <v>421695.26360000001</v>
      </c>
      <c r="D19" s="13">
        <v>3168838.5134000001</v>
      </c>
      <c r="E19" s="13">
        <v>15540900.994999999</v>
      </c>
      <c r="F19" s="13">
        <v>1974710092</v>
      </c>
      <c r="G19" s="13">
        <v>67564671</v>
      </c>
      <c r="H19" s="13">
        <v>508490363</v>
      </c>
      <c r="I19" s="13" t="s">
        <v>412</v>
      </c>
      <c r="J19" s="13">
        <v>2550765126</v>
      </c>
    </row>
    <row r="20" spans="1:10" ht="12" customHeight="1" x14ac:dyDescent="0.25">
      <c r="A20" s="14" t="s">
        <v>414</v>
      </c>
      <c r="B20" s="15">
        <v>11901023.2271</v>
      </c>
      <c r="C20" s="15">
        <v>425882.56449999998</v>
      </c>
      <c r="D20" s="15">
        <v>3197010.6017</v>
      </c>
      <c r="E20" s="15">
        <v>15518539.644099999</v>
      </c>
      <c r="F20" s="15">
        <v>1572745637</v>
      </c>
      <c r="G20" s="15">
        <v>56242238</v>
      </c>
      <c r="H20" s="15">
        <v>422485291</v>
      </c>
      <c r="I20" s="15" t="s">
        <v>412</v>
      </c>
      <c r="J20" s="15">
        <v>2051473166</v>
      </c>
    </row>
    <row r="21" spans="1:10" ht="12" customHeight="1" x14ac:dyDescent="0.25">
      <c r="A21" s="3" t="str">
        <f>"FY "&amp;RIGHT(A6,4)+1</f>
        <v>FY 2025</v>
      </c>
    </row>
    <row r="22" spans="1:10" ht="12" customHeight="1" x14ac:dyDescent="0.25">
      <c r="A22" s="2" t="str">
        <f>"Oct "&amp;RIGHT(A6,4)</f>
        <v>Oct 2024</v>
      </c>
      <c r="B22" s="11">
        <v>12542266.026000001</v>
      </c>
      <c r="C22" s="11">
        <v>388377.16039999999</v>
      </c>
      <c r="D22" s="11">
        <v>3217923.7042</v>
      </c>
      <c r="E22" s="11">
        <v>16091158.5759</v>
      </c>
      <c r="F22" s="11">
        <v>235065375</v>
      </c>
      <c r="G22" s="11">
        <v>7312687</v>
      </c>
      <c r="H22" s="11">
        <v>60589734</v>
      </c>
      <c r="I22" s="11">
        <v>14346</v>
      </c>
      <c r="J22" s="11">
        <v>302982142</v>
      </c>
    </row>
    <row r="23" spans="1:10" ht="12" customHeight="1" x14ac:dyDescent="0.25">
      <c r="A23" s="2" t="str">
        <f>"Nov "&amp;RIGHT(A6,4)</f>
        <v>Nov 2024</v>
      </c>
      <c r="B23" s="11">
        <v>12665258.124600001</v>
      </c>
      <c r="C23" s="11">
        <v>394903.97240000003</v>
      </c>
      <c r="D23" s="11">
        <v>3187614.5685000001</v>
      </c>
      <c r="E23" s="11">
        <v>16234946.0626</v>
      </c>
      <c r="F23" s="11">
        <v>185939067</v>
      </c>
      <c r="G23" s="11">
        <v>5804824</v>
      </c>
      <c r="H23" s="11">
        <v>46855800</v>
      </c>
      <c r="I23" s="11">
        <v>9054</v>
      </c>
      <c r="J23" s="11">
        <v>238608745</v>
      </c>
    </row>
    <row r="24" spans="1:10" ht="12" customHeight="1" x14ac:dyDescent="0.25">
      <c r="A24" s="2" t="str">
        <f>"Dec "&amp;RIGHT(A6,4)</f>
        <v>Dec 2024</v>
      </c>
      <c r="B24" s="11">
        <v>12113362.955800001</v>
      </c>
      <c r="C24" s="11">
        <v>371538.95669999998</v>
      </c>
      <c r="D24" s="11">
        <v>2997836.0465000002</v>
      </c>
      <c r="E24" s="11">
        <v>15496098.166300001</v>
      </c>
      <c r="F24" s="11">
        <v>165142391</v>
      </c>
      <c r="G24" s="11">
        <v>5060037</v>
      </c>
      <c r="H24" s="11">
        <v>40827916</v>
      </c>
      <c r="I24" s="11">
        <v>7770</v>
      </c>
      <c r="J24" s="11">
        <v>211038114</v>
      </c>
    </row>
    <row r="25" spans="1:10" ht="12" customHeight="1" x14ac:dyDescent="0.25">
      <c r="A25" s="2" t="str">
        <f>"Jan "&amp;RIGHT(A6,4)+1</f>
        <v>Jan 2025</v>
      </c>
      <c r="B25" s="11">
        <v>11788288.703500001</v>
      </c>
      <c r="C25" s="11">
        <v>361301.93780000001</v>
      </c>
      <c r="D25" s="11">
        <v>3000537.9304</v>
      </c>
      <c r="E25" s="11">
        <v>15118477.885500001</v>
      </c>
      <c r="F25" s="11">
        <v>183992923</v>
      </c>
      <c r="G25" s="11">
        <v>5665911</v>
      </c>
      <c r="H25" s="11">
        <v>47054220</v>
      </c>
      <c r="I25" s="11">
        <v>69837</v>
      </c>
      <c r="J25" s="11">
        <v>236782891</v>
      </c>
    </row>
    <row r="26" spans="1:10" ht="12" customHeight="1" x14ac:dyDescent="0.25">
      <c r="A26" s="2" t="str">
        <f>"Feb "&amp;RIGHT(A6,4)+1</f>
        <v>Feb 2025</v>
      </c>
      <c r="B26" s="11">
        <v>12114028.112299999</v>
      </c>
      <c r="C26" s="11">
        <v>361782.13429999998</v>
      </c>
      <c r="D26" s="11">
        <v>2943859.2714</v>
      </c>
      <c r="E26" s="11">
        <v>15449461.7042</v>
      </c>
      <c r="F26" s="11">
        <v>193844084</v>
      </c>
      <c r="G26" s="11">
        <v>5775027</v>
      </c>
      <c r="H26" s="11">
        <v>46992002</v>
      </c>
      <c r="I26" s="11">
        <v>2334</v>
      </c>
      <c r="J26" s="11">
        <v>246613447</v>
      </c>
    </row>
    <row r="27" spans="1:10" ht="12" customHeight="1" x14ac:dyDescent="0.25">
      <c r="A27" s="2" t="str">
        <f>"Mar "&amp;RIGHT(A6,4)+1</f>
        <v>Mar 2025</v>
      </c>
      <c r="B27" s="11">
        <v>12199216.906500001</v>
      </c>
      <c r="C27" s="11">
        <v>392262.5049</v>
      </c>
      <c r="D27" s="11">
        <v>3089927.7891000002</v>
      </c>
      <c r="E27" s="11">
        <v>15652446.6017</v>
      </c>
      <c r="F27" s="11">
        <v>201217429</v>
      </c>
      <c r="G27" s="11">
        <v>6485587</v>
      </c>
      <c r="H27" s="11">
        <v>51088226</v>
      </c>
      <c r="I27" s="11">
        <v>14087</v>
      </c>
      <c r="J27" s="11">
        <v>258805329</v>
      </c>
    </row>
    <row r="28" spans="1:10" ht="12" customHeight="1" x14ac:dyDescent="0.25">
      <c r="A28" s="2" t="str">
        <f>"Apr "&amp;RIGHT(A6,4)+1</f>
        <v>Apr 2025</v>
      </c>
      <c r="B28" s="11">
        <v>12450241.910700001</v>
      </c>
      <c r="C28" s="11">
        <v>379551.18719999999</v>
      </c>
      <c r="D28" s="11">
        <v>3093463.0660000001</v>
      </c>
      <c r="E28" s="11">
        <v>15932306.364499999</v>
      </c>
      <c r="F28" s="11">
        <v>215060140</v>
      </c>
      <c r="G28" s="11">
        <v>6551462</v>
      </c>
      <c r="H28" s="11">
        <v>53396502</v>
      </c>
      <c r="I28" s="11">
        <v>138</v>
      </c>
      <c r="J28" s="11">
        <v>275008242</v>
      </c>
    </row>
    <row r="29" spans="1:10" ht="12" customHeight="1" x14ac:dyDescent="0.25">
      <c r="A29" s="2" t="str">
        <f>"May "&amp;RIGHT(A6,4)+1</f>
        <v>May 2025</v>
      </c>
      <c r="B29" s="11">
        <v>11960210.251</v>
      </c>
      <c r="C29" s="11">
        <v>339217.804</v>
      </c>
      <c r="D29" s="11">
        <v>3073369.9928000001</v>
      </c>
      <c r="E29" s="11">
        <v>15328757.2818</v>
      </c>
      <c r="F29" s="11">
        <v>211571829</v>
      </c>
      <c r="G29" s="11">
        <v>6025584</v>
      </c>
      <c r="H29" s="11">
        <v>54592798</v>
      </c>
      <c r="I29" s="11">
        <v>121145</v>
      </c>
      <c r="J29" s="11">
        <v>272311356</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v>12229109.1238</v>
      </c>
      <c r="C34" s="13">
        <v>373616.9572</v>
      </c>
      <c r="D34" s="13">
        <v>3075566.5460999999</v>
      </c>
      <c r="E34" s="13">
        <v>15662956.5803</v>
      </c>
      <c r="F34" s="13">
        <v>1591833238</v>
      </c>
      <c r="G34" s="13">
        <v>48681119</v>
      </c>
      <c r="H34" s="13">
        <v>401397198</v>
      </c>
      <c r="I34" s="13">
        <v>238711</v>
      </c>
      <c r="J34" s="13">
        <v>2042150266</v>
      </c>
    </row>
    <row r="35" spans="1:10" ht="12" customHeight="1" x14ac:dyDescent="0.25">
      <c r="A35" s="14" t="str">
        <f>"Total "&amp;MID(A20,7,LEN(A20)-13)&amp;" Months"</f>
        <v>Total 8 Months</v>
      </c>
      <c r="B35" s="15">
        <v>12229109.1238</v>
      </c>
      <c r="C35" s="15">
        <v>373616.9572</v>
      </c>
      <c r="D35" s="15">
        <v>3075566.5460999999</v>
      </c>
      <c r="E35" s="15">
        <v>15662956.5803</v>
      </c>
      <c r="F35" s="15">
        <v>1591833238</v>
      </c>
      <c r="G35" s="15">
        <v>48681119</v>
      </c>
      <c r="H35" s="15">
        <v>401397198</v>
      </c>
      <c r="I35" s="15">
        <v>238711</v>
      </c>
      <c r="J35" s="15">
        <v>2042150266</v>
      </c>
    </row>
    <row r="36" spans="1:10" ht="12" customHeight="1" x14ac:dyDescent="0.25">
      <c r="A36" s="86"/>
      <c r="B36" s="86"/>
      <c r="C36" s="86"/>
      <c r="D36" s="86"/>
      <c r="E36" s="86"/>
      <c r="F36" s="86"/>
      <c r="G36" s="86"/>
      <c r="H36" s="86"/>
      <c r="I36" s="86"/>
      <c r="J36" s="86"/>
    </row>
    <row r="37" spans="1:10" ht="70" customHeight="1" x14ac:dyDescent="0.25">
      <c r="A37" s="88" t="s">
        <v>431</v>
      </c>
      <c r="B37" s="88"/>
      <c r="C37" s="88"/>
      <c r="D37" s="88"/>
      <c r="E37" s="88"/>
      <c r="F37" s="88"/>
      <c r="G37" s="88"/>
      <c r="H37" s="88"/>
      <c r="I37" s="88"/>
      <c r="J37" s="88"/>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J37"/>
  <sheetViews>
    <sheetView showGridLines="0" zoomScaleNormal="100" workbookViewId="0">
      <selection sqref="A1:I1"/>
    </sheetView>
  </sheetViews>
  <sheetFormatPr defaultRowHeight="12.5" x14ac:dyDescent="0.25"/>
  <cols>
    <col min="1" max="7" width="11.453125" customWidth="1"/>
    <col min="8" max="8" width="14.81640625" customWidth="1"/>
    <col min="9" max="10" width="11.453125" customWidth="1"/>
  </cols>
  <sheetData>
    <row r="1" spans="1:10" ht="12" customHeight="1" x14ac:dyDescent="0.25">
      <c r="A1" s="93" t="s">
        <v>416</v>
      </c>
      <c r="B1" s="93"/>
      <c r="C1" s="93"/>
      <c r="D1" s="93"/>
      <c r="E1" s="93"/>
      <c r="F1" s="93"/>
      <c r="G1" s="93"/>
      <c r="H1" s="93"/>
      <c r="I1" s="93"/>
      <c r="J1" s="81">
        <v>45877</v>
      </c>
    </row>
    <row r="2" spans="1:10" ht="12" customHeight="1" x14ac:dyDescent="0.25">
      <c r="A2" s="95" t="s">
        <v>89</v>
      </c>
      <c r="B2" s="95"/>
      <c r="C2" s="95"/>
      <c r="D2" s="95"/>
      <c r="E2" s="95"/>
      <c r="F2" s="95"/>
      <c r="G2" s="95"/>
      <c r="H2" s="95"/>
      <c r="I2" s="95"/>
      <c r="J2" s="1"/>
    </row>
    <row r="3" spans="1:10" ht="24" customHeight="1" x14ac:dyDescent="0.25">
      <c r="A3" s="97" t="s">
        <v>50</v>
      </c>
      <c r="B3" s="92" t="s">
        <v>90</v>
      </c>
      <c r="C3" s="92"/>
      <c r="D3" s="90"/>
      <c r="E3" s="92" t="s">
        <v>91</v>
      </c>
      <c r="F3" s="92"/>
      <c r="G3" s="90"/>
      <c r="H3" s="89" t="s">
        <v>396</v>
      </c>
      <c r="I3" s="89" t="s">
        <v>399</v>
      </c>
      <c r="J3" s="91" t="s">
        <v>437</v>
      </c>
    </row>
    <row r="4" spans="1:10" ht="24" customHeight="1" x14ac:dyDescent="0.25">
      <c r="A4" s="98"/>
      <c r="B4" s="10" t="s">
        <v>78</v>
      </c>
      <c r="C4" s="10" t="s">
        <v>79</v>
      </c>
      <c r="D4" s="10" t="s">
        <v>92</v>
      </c>
      <c r="E4" s="10" t="s">
        <v>78</v>
      </c>
      <c r="F4" s="10" t="s">
        <v>79</v>
      </c>
      <c r="G4" s="10" t="s">
        <v>92</v>
      </c>
      <c r="H4" s="99"/>
      <c r="I4" s="90"/>
      <c r="J4" s="92"/>
    </row>
    <row r="5" spans="1:10" ht="12" customHeight="1" x14ac:dyDescent="0.25">
      <c r="A5" s="1"/>
      <c r="B5" s="135" t="str">
        <f>REPT("-",120)&amp;" Number "&amp;REPT("-",120)</f>
        <v>------------------------------------------------------------------------------------------------------------------------ Number ------------------------------------------------------------------------------------------------------------------------</v>
      </c>
      <c r="C5" s="135"/>
      <c r="D5" s="135"/>
      <c r="E5" s="135"/>
      <c r="F5" s="135"/>
      <c r="G5" s="135"/>
      <c r="H5" s="135"/>
      <c r="I5" s="135"/>
      <c r="J5" s="135"/>
    </row>
    <row r="6" spans="1:10" ht="12" customHeight="1" x14ac:dyDescent="0.25">
      <c r="A6" s="3" t="s">
        <v>413</v>
      </c>
    </row>
    <row r="7" spans="1:10" ht="12" customHeight="1" x14ac:dyDescent="0.25">
      <c r="A7" s="2" t="str">
        <f>"Oct "&amp;RIGHT(A6,4)-1</f>
        <v>Oct 2023</v>
      </c>
      <c r="B7" s="11">
        <v>10225308</v>
      </c>
      <c r="C7" s="11">
        <v>1444516</v>
      </c>
      <c r="D7" s="11">
        <v>11669824</v>
      </c>
      <c r="E7" s="11">
        <v>210861468</v>
      </c>
      <c r="F7" s="11">
        <v>6781640</v>
      </c>
      <c r="G7" s="11">
        <v>217643108</v>
      </c>
      <c r="H7" s="11" t="s">
        <v>412</v>
      </c>
      <c r="I7" s="11">
        <v>14569660</v>
      </c>
      <c r="J7" s="16">
        <v>19.860600000000002</v>
      </c>
    </row>
    <row r="8" spans="1:10" ht="12" customHeight="1" x14ac:dyDescent="0.25">
      <c r="A8" s="2" t="str">
        <f>"Nov "&amp;RIGHT(A6,4)-1</f>
        <v>Nov 2023</v>
      </c>
      <c r="B8" s="11">
        <v>9129710</v>
      </c>
      <c r="C8" s="11">
        <v>1278798</v>
      </c>
      <c r="D8" s="11">
        <v>10408508</v>
      </c>
      <c r="E8" s="11">
        <v>183670966</v>
      </c>
      <c r="F8" s="11">
        <v>5987764</v>
      </c>
      <c r="G8" s="11">
        <v>189658730</v>
      </c>
      <c r="H8" s="11" t="s">
        <v>412</v>
      </c>
      <c r="I8" s="11">
        <v>14699054</v>
      </c>
      <c r="J8" s="16">
        <v>17.162700000000001</v>
      </c>
    </row>
    <row r="9" spans="1:10" ht="12" customHeight="1" x14ac:dyDescent="0.25">
      <c r="A9" s="2" t="str">
        <f>"Dec "&amp;RIGHT(A6,4)-1</f>
        <v>Dec 2023</v>
      </c>
      <c r="B9" s="11">
        <v>7455997</v>
      </c>
      <c r="C9" s="11">
        <v>1024862</v>
      </c>
      <c r="D9" s="11">
        <v>8480859</v>
      </c>
      <c r="E9" s="11">
        <v>144037267</v>
      </c>
      <c r="F9" s="11">
        <v>4520683</v>
      </c>
      <c r="G9" s="11">
        <v>148557950</v>
      </c>
      <c r="H9" s="11" t="s">
        <v>412</v>
      </c>
      <c r="I9" s="11">
        <v>14143447</v>
      </c>
      <c r="J9" s="16">
        <v>14.007400000000001</v>
      </c>
    </row>
    <row r="10" spans="1:10" ht="12" customHeight="1" x14ac:dyDescent="0.25">
      <c r="A10" s="2" t="str">
        <f>"Jan "&amp;RIGHT(A6,4)</f>
        <v>Jan 2024</v>
      </c>
      <c r="B10" s="11">
        <v>8803906</v>
      </c>
      <c r="C10" s="11">
        <v>1194361</v>
      </c>
      <c r="D10" s="11">
        <v>9998267</v>
      </c>
      <c r="E10" s="11">
        <v>171184501</v>
      </c>
      <c r="F10" s="11">
        <v>5252634</v>
      </c>
      <c r="G10" s="11">
        <v>176437135</v>
      </c>
      <c r="H10" s="11" t="s">
        <v>412</v>
      </c>
      <c r="I10" s="11">
        <v>13788960</v>
      </c>
      <c r="J10" s="16">
        <v>17.0379</v>
      </c>
    </row>
    <row r="11" spans="1:10" ht="12" customHeight="1" x14ac:dyDescent="0.25">
      <c r="A11" s="2" t="str">
        <f>"Feb "&amp;RIGHT(A6,4)</f>
        <v>Feb 2024</v>
      </c>
      <c r="B11" s="11">
        <v>10064070</v>
      </c>
      <c r="C11" s="11">
        <v>1360398</v>
      </c>
      <c r="D11" s="11">
        <v>11424468</v>
      </c>
      <c r="E11" s="11">
        <v>201552169</v>
      </c>
      <c r="F11" s="11">
        <v>6214800</v>
      </c>
      <c r="G11" s="11">
        <v>207766969</v>
      </c>
      <c r="H11" s="11" t="s">
        <v>412</v>
      </c>
      <c r="I11" s="11">
        <v>14642544</v>
      </c>
      <c r="J11" s="16">
        <v>18.771000000000001</v>
      </c>
    </row>
    <row r="12" spans="1:10" ht="12" customHeight="1" x14ac:dyDescent="0.25">
      <c r="A12" s="2" t="str">
        <f>"Mar "&amp;RIGHT(A6,4)</f>
        <v>Mar 2024</v>
      </c>
      <c r="B12" s="11">
        <v>9393335</v>
      </c>
      <c r="C12" s="11">
        <v>1240592</v>
      </c>
      <c r="D12" s="11">
        <v>10633927</v>
      </c>
      <c r="E12" s="11">
        <v>178917772</v>
      </c>
      <c r="F12" s="11">
        <v>5331207</v>
      </c>
      <c r="G12" s="11">
        <v>184248979</v>
      </c>
      <c r="H12" s="11" t="s">
        <v>412</v>
      </c>
      <c r="I12" s="11">
        <v>14459541</v>
      </c>
      <c r="J12" s="16">
        <v>17.0062</v>
      </c>
    </row>
    <row r="13" spans="1:10" ht="12" customHeight="1" x14ac:dyDescent="0.25">
      <c r="A13" s="2" t="str">
        <f>"Apr "&amp;RIGHT(A6,4)</f>
        <v>Apr 2024</v>
      </c>
      <c r="B13" s="11">
        <v>12811404</v>
      </c>
      <c r="C13" s="11">
        <v>1384488</v>
      </c>
      <c r="D13" s="11">
        <v>14195892</v>
      </c>
      <c r="E13" s="11">
        <v>202637938</v>
      </c>
      <c r="F13" s="11">
        <v>6235546</v>
      </c>
      <c r="G13" s="11">
        <v>208873484</v>
      </c>
      <c r="H13" s="11" t="s">
        <v>412</v>
      </c>
      <c r="I13" s="11">
        <v>14598239</v>
      </c>
      <c r="J13" s="16">
        <v>19.177800000000001</v>
      </c>
    </row>
    <row r="14" spans="1:10" ht="12" customHeight="1" x14ac:dyDescent="0.25">
      <c r="A14" s="2" t="str">
        <f>"May "&amp;RIGHT(A6,4)</f>
        <v>May 2024</v>
      </c>
      <c r="B14" s="11">
        <v>11217078</v>
      </c>
      <c r="C14" s="11">
        <v>1405217</v>
      </c>
      <c r="D14" s="11">
        <v>12622295</v>
      </c>
      <c r="E14" s="11">
        <v>200782748</v>
      </c>
      <c r="F14" s="11">
        <v>5584732</v>
      </c>
      <c r="G14" s="11">
        <v>206367480</v>
      </c>
      <c r="H14" s="11" t="s">
        <v>412</v>
      </c>
      <c r="I14" s="11">
        <v>14184045</v>
      </c>
      <c r="J14" s="16">
        <v>19.4634</v>
      </c>
    </row>
    <row r="15" spans="1:10" ht="12" customHeight="1" x14ac:dyDescent="0.25">
      <c r="A15" s="2" t="str">
        <f>"Jun "&amp;RIGHT(A6,4)</f>
        <v>Jun 2024</v>
      </c>
      <c r="B15" s="11">
        <v>3231068</v>
      </c>
      <c r="C15" s="11">
        <v>225315</v>
      </c>
      <c r="D15" s="11">
        <v>3456383</v>
      </c>
      <c r="E15" s="11">
        <v>44269393</v>
      </c>
      <c r="F15" s="11">
        <v>633437</v>
      </c>
      <c r="G15" s="11">
        <v>44902830</v>
      </c>
      <c r="H15" s="11" t="s">
        <v>412</v>
      </c>
      <c r="I15" s="11">
        <v>5653773</v>
      </c>
      <c r="J15" s="16">
        <v>10.264699999999999</v>
      </c>
    </row>
    <row r="16" spans="1:10" ht="12" customHeight="1" x14ac:dyDescent="0.25">
      <c r="A16" s="2" t="str">
        <f>"Jul "&amp;RIGHT(A6,4)</f>
        <v>Jul 2024</v>
      </c>
      <c r="B16" s="11">
        <v>898941</v>
      </c>
      <c r="C16" s="11">
        <v>33510</v>
      </c>
      <c r="D16" s="11">
        <v>932451</v>
      </c>
      <c r="E16" s="11">
        <v>11417069</v>
      </c>
      <c r="F16" s="11">
        <v>72223</v>
      </c>
      <c r="G16" s="11">
        <v>11489292</v>
      </c>
      <c r="H16" s="11" t="s">
        <v>412</v>
      </c>
      <c r="I16" s="11">
        <v>978791</v>
      </c>
      <c r="J16" s="16">
        <v>13.641400000000001</v>
      </c>
    </row>
    <row r="17" spans="1:10" ht="12" customHeight="1" x14ac:dyDescent="0.25">
      <c r="A17" s="2" t="str">
        <f>"Aug "&amp;RIGHT(A6,4)</f>
        <v>Aug 2024</v>
      </c>
      <c r="B17" s="11">
        <v>4366461</v>
      </c>
      <c r="C17" s="11">
        <v>491418</v>
      </c>
      <c r="D17" s="11">
        <v>4857879</v>
      </c>
      <c r="E17" s="11">
        <v>115663433</v>
      </c>
      <c r="F17" s="11">
        <v>2906196</v>
      </c>
      <c r="G17" s="11">
        <v>118569629</v>
      </c>
      <c r="H17" s="11" t="s">
        <v>412</v>
      </c>
      <c r="I17" s="11">
        <v>10499011</v>
      </c>
      <c r="J17" s="16">
        <v>13.9109</v>
      </c>
    </row>
    <row r="18" spans="1:10" ht="12" customHeight="1" x14ac:dyDescent="0.25">
      <c r="A18" s="2" t="str">
        <f>"Sep "&amp;RIGHT(A6,4)</f>
        <v>Sep 2024</v>
      </c>
      <c r="B18" s="11">
        <v>11101936</v>
      </c>
      <c r="C18" s="11">
        <v>1324510</v>
      </c>
      <c r="D18" s="11">
        <v>12426446</v>
      </c>
      <c r="E18" s="11">
        <v>211016154</v>
      </c>
      <c r="F18" s="11">
        <v>5635824</v>
      </c>
      <c r="G18" s="11">
        <v>216651978</v>
      </c>
      <c r="H18" s="11" t="s">
        <v>412</v>
      </c>
      <c r="I18" s="11">
        <v>14572247</v>
      </c>
      <c r="J18" s="16">
        <v>19.341899999999999</v>
      </c>
    </row>
    <row r="19" spans="1:10" ht="12" customHeight="1" x14ac:dyDescent="0.25">
      <c r="A19" s="12" t="s">
        <v>55</v>
      </c>
      <c r="B19" s="13">
        <v>98699214</v>
      </c>
      <c r="C19" s="13">
        <v>12407985</v>
      </c>
      <c r="D19" s="13">
        <v>111107199</v>
      </c>
      <c r="E19" s="13">
        <v>1876010878</v>
      </c>
      <c r="F19" s="13">
        <v>55156686</v>
      </c>
      <c r="G19" s="13">
        <v>1931167564</v>
      </c>
      <c r="H19" s="13" t="s">
        <v>412</v>
      </c>
      <c r="I19" s="13">
        <v>14406415.222200001</v>
      </c>
      <c r="J19" s="17">
        <v>172.09360000000001</v>
      </c>
    </row>
    <row r="20" spans="1:10" ht="12" customHeight="1" x14ac:dyDescent="0.25">
      <c r="A20" s="14" t="s">
        <v>414</v>
      </c>
      <c r="B20" s="15">
        <v>79100808</v>
      </c>
      <c r="C20" s="15">
        <v>10333232</v>
      </c>
      <c r="D20" s="15">
        <v>89434040</v>
      </c>
      <c r="E20" s="15">
        <v>1493644829</v>
      </c>
      <c r="F20" s="15">
        <v>45909006</v>
      </c>
      <c r="G20" s="15">
        <v>1539553835</v>
      </c>
      <c r="H20" s="15" t="s">
        <v>412</v>
      </c>
      <c r="I20" s="15">
        <v>14385686.25</v>
      </c>
      <c r="J20" s="18">
        <v>142.48699999999999</v>
      </c>
    </row>
    <row r="21" spans="1:10" ht="12" customHeight="1" x14ac:dyDescent="0.25">
      <c r="A21" s="3" t="str">
        <f>"FY "&amp;RIGHT(A6,4)+1</f>
        <v>FY 2025</v>
      </c>
    </row>
    <row r="22" spans="1:10" ht="12" customHeight="1" x14ac:dyDescent="0.25">
      <c r="A22" s="2" t="str">
        <f>"Oct "&amp;RIGHT(A6,4)</f>
        <v>Oct 2024</v>
      </c>
      <c r="B22" s="11">
        <v>12121026</v>
      </c>
      <c r="C22" s="11">
        <v>1389392</v>
      </c>
      <c r="D22" s="11">
        <v>13510418</v>
      </c>
      <c r="E22" s="11">
        <v>222944349</v>
      </c>
      <c r="F22" s="11">
        <v>5923295</v>
      </c>
      <c r="G22" s="11">
        <v>228867644</v>
      </c>
      <c r="H22" s="11">
        <v>14346</v>
      </c>
      <c r="I22" s="11">
        <v>14916504</v>
      </c>
      <c r="J22" s="16">
        <v>20.311599999999999</v>
      </c>
    </row>
    <row r="23" spans="1:10" ht="12" customHeight="1" x14ac:dyDescent="0.25">
      <c r="A23" s="2" t="str">
        <f>"Nov "&amp;RIGHT(A6,4)</f>
        <v>Nov 2024</v>
      </c>
      <c r="B23" s="11">
        <v>9535761</v>
      </c>
      <c r="C23" s="11">
        <v>1104644</v>
      </c>
      <c r="D23" s="11">
        <v>10640405</v>
      </c>
      <c r="E23" s="11">
        <v>176403306</v>
      </c>
      <c r="F23" s="11">
        <v>4700180</v>
      </c>
      <c r="G23" s="11">
        <v>181103486</v>
      </c>
      <c r="H23" s="11">
        <v>9054</v>
      </c>
      <c r="I23" s="11">
        <v>15049795</v>
      </c>
      <c r="J23" s="16">
        <v>15.8569</v>
      </c>
    </row>
    <row r="24" spans="1:10" ht="12" customHeight="1" x14ac:dyDescent="0.25">
      <c r="A24" s="2" t="str">
        <f>"Dec "&amp;RIGHT(A6,4)</f>
        <v>Dec 2024</v>
      </c>
      <c r="B24" s="11">
        <v>8464195</v>
      </c>
      <c r="C24" s="11">
        <v>967135</v>
      </c>
      <c r="D24" s="11">
        <v>9431330</v>
      </c>
      <c r="E24" s="11">
        <v>156678196</v>
      </c>
      <c r="F24" s="11">
        <v>4092902</v>
      </c>
      <c r="G24" s="11">
        <v>160771098</v>
      </c>
      <c r="H24" s="11">
        <v>7770</v>
      </c>
      <c r="I24" s="11">
        <v>14364883</v>
      </c>
      <c r="J24" s="16">
        <v>14.691599999999999</v>
      </c>
    </row>
    <row r="25" spans="1:10" ht="12" customHeight="1" x14ac:dyDescent="0.25">
      <c r="A25" s="2" t="str">
        <f>"Jan "&amp;RIGHT(A6,4)+1</f>
        <v>Jan 2025</v>
      </c>
      <c r="B25" s="11">
        <v>9973844</v>
      </c>
      <c r="C25" s="11">
        <v>1130304</v>
      </c>
      <c r="D25" s="11">
        <v>11104148</v>
      </c>
      <c r="E25" s="11">
        <v>174019079</v>
      </c>
      <c r="F25" s="11">
        <v>4535607</v>
      </c>
      <c r="G25" s="11">
        <v>178554686</v>
      </c>
      <c r="H25" s="11">
        <v>69837</v>
      </c>
      <c r="I25" s="11">
        <v>14014829</v>
      </c>
      <c r="J25" s="16">
        <v>16.916899999999998</v>
      </c>
    </row>
    <row r="26" spans="1:10" ht="12" customHeight="1" x14ac:dyDescent="0.25">
      <c r="A26" s="2" t="str">
        <f>"Feb "&amp;RIGHT(A6,4)+1</f>
        <v>Feb 2025</v>
      </c>
      <c r="B26" s="11">
        <v>9800765</v>
      </c>
      <c r="C26" s="11">
        <v>1100900</v>
      </c>
      <c r="D26" s="11">
        <v>10901665</v>
      </c>
      <c r="E26" s="11">
        <v>184043319</v>
      </c>
      <c r="F26" s="11">
        <v>4674127</v>
      </c>
      <c r="G26" s="11">
        <v>188717446</v>
      </c>
      <c r="H26" s="11">
        <v>2334</v>
      </c>
      <c r="I26" s="11">
        <v>14321651</v>
      </c>
      <c r="J26" s="16">
        <v>17.219799999999999</v>
      </c>
    </row>
    <row r="27" spans="1:10" ht="12" customHeight="1" x14ac:dyDescent="0.25">
      <c r="A27" s="2" t="str">
        <f>"Mar "&amp;RIGHT(A6,4)+1</f>
        <v>Mar 2025</v>
      </c>
      <c r="B27" s="11">
        <v>10818408</v>
      </c>
      <c r="C27" s="11">
        <v>1190348</v>
      </c>
      <c r="D27" s="11">
        <v>12008756</v>
      </c>
      <c r="E27" s="11">
        <v>190399021</v>
      </c>
      <c r="F27" s="11">
        <v>5295239</v>
      </c>
      <c r="G27" s="11">
        <v>195694260</v>
      </c>
      <c r="H27" s="11">
        <v>14087</v>
      </c>
      <c r="I27" s="11">
        <v>14509818</v>
      </c>
      <c r="J27" s="16">
        <v>17.835799999999999</v>
      </c>
    </row>
    <row r="28" spans="1:10" ht="12" customHeight="1" x14ac:dyDescent="0.25">
      <c r="A28" s="2" t="str">
        <f>"Apr "&amp;RIGHT(A6,4)+1</f>
        <v>Apr 2025</v>
      </c>
      <c r="B28" s="11">
        <v>11164537</v>
      </c>
      <c r="C28" s="11">
        <v>1267081</v>
      </c>
      <c r="D28" s="11">
        <v>12431618</v>
      </c>
      <c r="E28" s="11">
        <v>203895603</v>
      </c>
      <c r="F28" s="11">
        <v>5284381</v>
      </c>
      <c r="G28" s="11">
        <v>209179984</v>
      </c>
      <c r="H28" s="11">
        <v>138</v>
      </c>
      <c r="I28" s="11">
        <v>14769248</v>
      </c>
      <c r="J28" s="16">
        <v>18.6204</v>
      </c>
    </row>
    <row r="29" spans="1:10" ht="12" customHeight="1" x14ac:dyDescent="0.25">
      <c r="A29" s="2" t="str">
        <f>"May "&amp;RIGHT(A6,4)+1</f>
        <v>May 2025</v>
      </c>
      <c r="B29" s="11">
        <v>11951945</v>
      </c>
      <c r="C29" s="11">
        <v>1309163</v>
      </c>
      <c r="D29" s="11">
        <v>13261108</v>
      </c>
      <c r="E29" s="11">
        <v>199619884</v>
      </c>
      <c r="F29" s="11">
        <v>4716421</v>
      </c>
      <c r="G29" s="11">
        <v>204336305</v>
      </c>
      <c r="H29" s="11">
        <v>121145</v>
      </c>
      <c r="I29" s="11">
        <v>14209758</v>
      </c>
      <c r="J29" s="16">
        <v>19.161999999999999</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6"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6"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6"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6" t="s">
        <v>412</v>
      </c>
    </row>
    <row r="34" spans="1:10" ht="12" customHeight="1" x14ac:dyDescent="0.25">
      <c r="A34" s="12" t="s">
        <v>55</v>
      </c>
      <c r="B34" s="13">
        <v>83830481</v>
      </c>
      <c r="C34" s="13">
        <v>9458967</v>
      </c>
      <c r="D34" s="13">
        <v>93289448</v>
      </c>
      <c r="E34" s="13">
        <v>1508002757</v>
      </c>
      <c r="F34" s="13">
        <v>39222152</v>
      </c>
      <c r="G34" s="13">
        <v>1547224909</v>
      </c>
      <c r="H34" s="13">
        <v>238711</v>
      </c>
      <c r="I34" s="13">
        <v>14519560.75</v>
      </c>
      <c r="J34" s="17">
        <v>140.61500000000001</v>
      </c>
    </row>
    <row r="35" spans="1:10" ht="12" customHeight="1" x14ac:dyDescent="0.25">
      <c r="A35" s="14" t="str">
        <f>"Total "&amp;MID(A20,7,LEN(A20)-13)&amp;" Months"</f>
        <v>Total 8 Months</v>
      </c>
      <c r="B35" s="15">
        <v>83830481</v>
      </c>
      <c r="C35" s="15">
        <v>9458967</v>
      </c>
      <c r="D35" s="15">
        <v>93289448</v>
      </c>
      <c r="E35" s="15">
        <v>1508002757</v>
      </c>
      <c r="F35" s="15">
        <v>39222152</v>
      </c>
      <c r="G35" s="15">
        <v>1547224909</v>
      </c>
      <c r="H35" s="15">
        <v>238711</v>
      </c>
      <c r="I35" s="15">
        <v>14519560.75</v>
      </c>
      <c r="J35" s="18">
        <v>140.61500000000001</v>
      </c>
    </row>
    <row r="36" spans="1:10" ht="12" customHeight="1" x14ac:dyDescent="0.25">
      <c r="A36" s="86"/>
      <c r="B36" s="86"/>
      <c r="C36" s="86"/>
      <c r="D36" s="86"/>
      <c r="E36" s="86"/>
      <c r="F36" s="86"/>
      <c r="G36" s="86"/>
      <c r="H36" s="86"/>
      <c r="I36" s="86"/>
      <c r="J36" s="86"/>
    </row>
    <row r="37" spans="1:10" ht="70" customHeight="1" x14ac:dyDescent="0.25">
      <c r="A37" s="88" t="s">
        <v>434</v>
      </c>
      <c r="B37" s="88"/>
      <c r="C37" s="88"/>
      <c r="D37" s="88"/>
      <c r="E37" s="88"/>
      <c r="F37" s="88"/>
      <c r="G37" s="88"/>
      <c r="H37" s="88"/>
      <c r="I37" s="88"/>
      <c r="J37" s="88"/>
    </row>
  </sheetData>
  <mergeCells count="11">
    <mergeCell ref="A1:I1"/>
    <mergeCell ref="A2:I2"/>
    <mergeCell ref="A37:J37"/>
    <mergeCell ref="J3:J4"/>
    <mergeCell ref="B5:J5"/>
    <mergeCell ref="A36:J36"/>
    <mergeCell ref="I3:I4"/>
    <mergeCell ref="A3:A4"/>
    <mergeCell ref="B3:D3"/>
    <mergeCell ref="E3:G3"/>
    <mergeCell ref="H3:H4"/>
  </mergeCells>
  <phoneticPr fontId="0" type="noConversion"/>
  <pageMargins left="0.75" right="0.5" top="0.75" bottom="0.5" header="0.5" footer="0.25"/>
  <pageSetup scale="3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J37"/>
  <sheetViews>
    <sheetView showGridLines="0" zoomScaleNormal="100" workbookViewId="0">
      <selection sqref="A1:I1"/>
    </sheetView>
  </sheetViews>
  <sheetFormatPr defaultRowHeight="12.5" x14ac:dyDescent="0.25"/>
  <cols>
    <col min="1" max="7" width="11.453125" customWidth="1"/>
    <col min="8" max="8" width="15.26953125" customWidth="1"/>
    <col min="9" max="9" width="11.453125" customWidth="1"/>
    <col min="10" max="10" width="18.1796875" customWidth="1"/>
  </cols>
  <sheetData>
    <row r="1" spans="1:10" ht="12" customHeight="1" x14ac:dyDescent="0.25">
      <c r="A1" s="93" t="s">
        <v>416</v>
      </c>
      <c r="B1" s="93"/>
      <c r="C1" s="93"/>
      <c r="D1" s="93"/>
      <c r="E1" s="93"/>
      <c r="F1" s="93"/>
      <c r="G1" s="93"/>
      <c r="H1" s="93"/>
      <c r="I1" s="93"/>
      <c r="J1" s="81">
        <v>45877</v>
      </c>
    </row>
    <row r="2" spans="1:10" ht="12" customHeight="1" x14ac:dyDescent="0.25">
      <c r="A2" s="95" t="s">
        <v>93</v>
      </c>
      <c r="B2" s="95"/>
      <c r="C2" s="95"/>
      <c r="D2" s="95"/>
      <c r="E2" s="95"/>
      <c r="F2" s="95"/>
      <c r="G2" s="95"/>
      <c r="H2" s="95"/>
      <c r="I2" s="95"/>
      <c r="J2" s="1"/>
    </row>
    <row r="3" spans="1:10" ht="24" customHeight="1" x14ac:dyDescent="0.25">
      <c r="A3" s="97" t="s">
        <v>50</v>
      </c>
      <c r="B3" s="92" t="s">
        <v>90</v>
      </c>
      <c r="C3" s="92"/>
      <c r="D3" s="90"/>
      <c r="E3" s="92" t="s">
        <v>91</v>
      </c>
      <c r="F3" s="92"/>
      <c r="G3" s="90"/>
      <c r="H3" s="89" t="s">
        <v>396</v>
      </c>
      <c r="I3" s="89" t="s">
        <v>397</v>
      </c>
      <c r="J3" s="91" t="s">
        <v>398</v>
      </c>
    </row>
    <row r="4" spans="1:10" ht="24" customHeight="1" x14ac:dyDescent="0.25">
      <c r="A4" s="98"/>
      <c r="B4" s="10" t="s">
        <v>78</v>
      </c>
      <c r="C4" s="10" t="s">
        <v>79</v>
      </c>
      <c r="D4" s="10" t="s">
        <v>55</v>
      </c>
      <c r="E4" s="10" t="s">
        <v>78</v>
      </c>
      <c r="F4" s="10" t="s">
        <v>79</v>
      </c>
      <c r="G4" s="10" t="s">
        <v>55</v>
      </c>
      <c r="H4" s="99"/>
      <c r="I4" s="90"/>
      <c r="J4" s="92"/>
    </row>
    <row r="5" spans="1:10" ht="12" customHeight="1" x14ac:dyDescent="0.25">
      <c r="A5" s="1"/>
      <c r="B5" s="86" t="str">
        <f>REPT("-",90)&amp;" Dollars "&amp;REPT("-",120)</f>
        <v>------------------------------------------------------------------------------------------ Dollars ------------------------------------------------------------------------------------------------------------------------</v>
      </c>
      <c r="C5" s="86"/>
      <c r="D5" s="86"/>
      <c r="E5" s="86"/>
      <c r="F5" s="86"/>
      <c r="G5" s="86"/>
      <c r="H5" s="86"/>
      <c r="I5" s="86"/>
      <c r="J5" s="86"/>
    </row>
    <row r="6" spans="1:10" ht="12" customHeight="1" x14ac:dyDescent="0.25">
      <c r="A6" s="3" t="s">
        <v>413</v>
      </c>
    </row>
    <row r="7" spans="1:10" ht="12" customHeight="1" x14ac:dyDescent="0.25">
      <c r="A7" s="2" t="str">
        <f>"Oct "&amp;RIGHT(A6,4)-1</f>
        <v>Oct 2023</v>
      </c>
      <c r="B7" s="11">
        <v>23375454.530000001</v>
      </c>
      <c r="C7" s="11">
        <v>2882195.25</v>
      </c>
      <c r="D7" s="11">
        <v>26257649.780000001</v>
      </c>
      <c r="E7" s="11">
        <v>577060700.17999995</v>
      </c>
      <c r="F7" s="11">
        <v>16570321.4</v>
      </c>
      <c r="G7" s="11">
        <v>593631021.58000004</v>
      </c>
      <c r="H7" s="11" t="s">
        <v>412</v>
      </c>
      <c r="I7" s="11">
        <v>22866386.969999999</v>
      </c>
      <c r="J7" s="11">
        <v>642755058.33000004</v>
      </c>
    </row>
    <row r="8" spans="1:10" ht="12" customHeight="1" x14ac:dyDescent="0.25">
      <c r="A8" s="2" t="str">
        <f>"Nov "&amp;RIGHT(A6,4)-1</f>
        <v>Nov 2023</v>
      </c>
      <c r="B8" s="11">
        <v>20876386.989999998</v>
      </c>
      <c r="C8" s="11">
        <v>2554341.54</v>
      </c>
      <c r="D8" s="11">
        <v>23430728.530000001</v>
      </c>
      <c r="E8" s="11">
        <v>502674191.42000002</v>
      </c>
      <c r="F8" s="11">
        <v>14632325.76</v>
      </c>
      <c r="G8" s="11">
        <v>517306517.18000001</v>
      </c>
      <c r="H8" s="11" t="s">
        <v>412</v>
      </c>
      <c r="I8" s="11">
        <v>19880900.829999998</v>
      </c>
      <c r="J8" s="11">
        <v>560618146.53999996</v>
      </c>
    </row>
    <row r="9" spans="1:10" ht="12" customHeight="1" x14ac:dyDescent="0.25">
      <c r="A9" s="2" t="str">
        <f>"Dec "&amp;RIGHT(A6,4)-1</f>
        <v>Dec 2023</v>
      </c>
      <c r="B9" s="11">
        <v>17039971.890000001</v>
      </c>
      <c r="C9" s="11">
        <v>2043519.57</v>
      </c>
      <c r="D9" s="11">
        <v>19083491.460000001</v>
      </c>
      <c r="E9" s="11">
        <v>394087126.64999998</v>
      </c>
      <c r="F9" s="11">
        <v>11041886.83</v>
      </c>
      <c r="G9" s="11">
        <v>405129013.48000002</v>
      </c>
      <c r="H9" s="11" t="s">
        <v>412</v>
      </c>
      <c r="I9" s="11">
        <v>15638823.869999999</v>
      </c>
      <c r="J9" s="11">
        <v>439851328.81</v>
      </c>
    </row>
    <row r="10" spans="1:10" ht="12" customHeight="1" x14ac:dyDescent="0.25">
      <c r="A10" s="2" t="str">
        <f>"Jan "&amp;RIGHT(A6,4)</f>
        <v>Jan 2024</v>
      </c>
      <c r="B10" s="11">
        <v>20133066.579999998</v>
      </c>
      <c r="C10" s="11">
        <v>2386422.81</v>
      </c>
      <c r="D10" s="11">
        <v>22519489.390000001</v>
      </c>
      <c r="E10" s="11">
        <v>468446696.70999998</v>
      </c>
      <c r="F10" s="11">
        <v>12834015.6</v>
      </c>
      <c r="G10" s="11">
        <v>481280712.31</v>
      </c>
      <c r="H10" s="11" t="s">
        <v>412</v>
      </c>
      <c r="I10" s="11">
        <v>18467405.93</v>
      </c>
      <c r="J10" s="11">
        <v>522267607.63</v>
      </c>
    </row>
    <row r="11" spans="1:10" ht="12" customHeight="1" x14ac:dyDescent="0.25">
      <c r="A11" s="2" t="str">
        <f>"Feb "&amp;RIGHT(A6,4)</f>
        <v>Feb 2024</v>
      </c>
      <c r="B11" s="11">
        <v>23010307.120000001</v>
      </c>
      <c r="C11" s="11">
        <v>2717153.13</v>
      </c>
      <c r="D11" s="11">
        <v>25727460.25</v>
      </c>
      <c r="E11" s="11">
        <v>551625172.13</v>
      </c>
      <c r="F11" s="11">
        <v>15190294</v>
      </c>
      <c r="G11" s="11">
        <v>566815466.13</v>
      </c>
      <c r="H11" s="11" t="s">
        <v>412</v>
      </c>
      <c r="I11" s="11">
        <v>21196955.039999999</v>
      </c>
      <c r="J11" s="11">
        <v>613739881.41999996</v>
      </c>
    </row>
    <row r="12" spans="1:10" ht="12" customHeight="1" x14ac:dyDescent="0.25">
      <c r="A12" s="2" t="str">
        <f>"Mar "&amp;RIGHT(A6,4)</f>
        <v>Mar 2024</v>
      </c>
      <c r="B12" s="11">
        <v>21470599.870000001</v>
      </c>
      <c r="C12" s="11">
        <v>2476085.67</v>
      </c>
      <c r="D12" s="11">
        <v>23946685.539999999</v>
      </c>
      <c r="E12" s="11">
        <v>489516056</v>
      </c>
      <c r="F12" s="11">
        <v>13023065.449999999</v>
      </c>
      <c r="G12" s="11">
        <v>502539121.44999999</v>
      </c>
      <c r="H12" s="11" t="s">
        <v>412</v>
      </c>
      <c r="I12" s="11">
        <v>19422399.359999999</v>
      </c>
      <c r="J12" s="11">
        <v>545908206.35000002</v>
      </c>
    </row>
    <row r="13" spans="1:10" ht="12" customHeight="1" x14ac:dyDescent="0.25">
      <c r="A13" s="2" t="str">
        <f>"Apr "&amp;RIGHT(A6,4)</f>
        <v>Apr 2024</v>
      </c>
      <c r="B13" s="11">
        <v>29287082.09</v>
      </c>
      <c r="C13" s="11">
        <v>2769306.92</v>
      </c>
      <c r="D13" s="11">
        <v>32056389.010000002</v>
      </c>
      <c r="E13" s="11">
        <v>554737346.29999995</v>
      </c>
      <c r="F13" s="11">
        <v>15251520.640000001</v>
      </c>
      <c r="G13" s="11">
        <v>569988866.94000006</v>
      </c>
      <c r="H13" s="11" t="s">
        <v>412</v>
      </c>
      <c r="I13" s="11">
        <v>21670331.66</v>
      </c>
      <c r="J13" s="11">
        <v>623715587.61000001</v>
      </c>
    </row>
    <row r="14" spans="1:10" ht="12" customHeight="1" x14ac:dyDescent="0.25">
      <c r="A14" s="2" t="str">
        <f>"May "&amp;RIGHT(A6,4)</f>
        <v>May 2024</v>
      </c>
      <c r="B14" s="11">
        <v>25647009.25</v>
      </c>
      <c r="C14" s="11">
        <v>2809327</v>
      </c>
      <c r="D14" s="11">
        <v>28456336.25</v>
      </c>
      <c r="E14" s="11">
        <v>549283703.58000004</v>
      </c>
      <c r="F14" s="11">
        <v>13640561.6</v>
      </c>
      <c r="G14" s="11">
        <v>562924265.17999995</v>
      </c>
      <c r="H14" s="11" t="s">
        <v>412</v>
      </c>
      <c r="I14" s="11">
        <v>21730480</v>
      </c>
      <c r="J14" s="11">
        <v>613111081.42999995</v>
      </c>
    </row>
    <row r="15" spans="1:10" ht="12" customHeight="1" x14ac:dyDescent="0.25">
      <c r="A15" s="2" t="str">
        <f>"Jun "&amp;RIGHT(A6,4)</f>
        <v>Jun 2024</v>
      </c>
      <c r="B15" s="11">
        <v>7373908.7400000002</v>
      </c>
      <c r="C15" s="11">
        <v>448508.72</v>
      </c>
      <c r="D15" s="11">
        <v>7822417.46</v>
      </c>
      <c r="E15" s="11">
        <v>120936207.03</v>
      </c>
      <c r="F15" s="11">
        <v>1540163.67</v>
      </c>
      <c r="G15" s="11">
        <v>122476370.7</v>
      </c>
      <c r="H15" s="11" t="s">
        <v>412</v>
      </c>
      <c r="I15" s="11">
        <v>3677778.82</v>
      </c>
      <c r="J15" s="11">
        <v>133976566.98</v>
      </c>
    </row>
    <row r="16" spans="1:10" ht="12" customHeight="1" x14ac:dyDescent="0.25">
      <c r="A16" s="2" t="str">
        <f>"Jul "&amp;RIGHT(A6,4)</f>
        <v>Jul 2024</v>
      </c>
      <c r="B16" s="11">
        <v>2132834.79</v>
      </c>
      <c r="C16" s="11">
        <v>69751.41</v>
      </c>
      <c r="D16" s="11">
        <v>2202586.2000000002</v>
      </c>
      <c r="E16" s="11">
        <v>32477311.75</v>
      </c>
      <c r="F16" s="11">
        <v>184143.62</v>
      </c>
      <c r="G16" s="11">
        <v>32661455.370000001</v>
      </c>
      <c r="H16" s="11" t="s">
        <v>412</v>
      </c>
      <c r="I16" s="11">
        <v>363166.5</v>
      </c>
      <c r="J16" s="11">
        <v>35227208.07</v>
      </c>
    </row>
    <row r="17" spans="1:10" ht="12" customHeight="1" x14ac:dyDescent="0.25">
      <c r="A17" s="2" t="str">
        <f>"Aug "&amp;RIGHT(A6,4)</f>
        <v>Aug 2024</v>
      </c>
      <c r="B17" s="11">
        <v>10381422.16</v>
      </c>
      <c r="C17" s="11">
        <v>1029911.56</v>
      </c>
      <c r="D17" s="11">
        <v>11411333.720000001</v>
      </c>
      <c r="E17" s="11">
        <v>329347571.14999998</v>
      </c>
      <c r="F17" s="11">
        <v>7438930.0700000003</v>
      </c>
      <c r="G17" s="11">
        <v>336786501.22000003</v>
      </c>
      <c r="H17" s="11" t="s">
        <v>412</v>
      </c>
      <c r="I17" s="11">
        <v>8854151.5999999996</v>
      </c>
      <c r="J17" s="11">
        <v>357051986.54000002</v>
      </c>
    </row>
    <row r="18" spans="1:10" ht="12" customHeight="1" x14ac:dyDescent="0.25">
      <c r="A18" s="2" t="str">
        <f>"Sep "&amp;RIGHT(A6,4)</f>
        <v>Sep 2024</v>
      </c>
      <c r="B18" s="11">
        <v>26374604.039999999</v>
      </c>
      <c r="C18" s="11">
        <v>2768988.29</v>
      </c>
      <c r="D18" s="11">
        <v>29143592.329999998</v>
      </c>
      <c r="E18" s="11">
        <v>600887317.33000004</v>
      </c>
      <c r="F18" s="11">
        <v>14418619.130000001</v>
      </c>
      <c r="G18" s="11">
        <v>615305936.46000004</v>
      </c>
      <c r="H18" s="11" t="s">
        <v>412</v>
      </c>
      <c r="I18" s="11">
        <v>20636599.84</v>
      </c>
      <c r="J18" s="11">
        <v>665086128.63</v>
      </c>
    </row>
    <row r="19" spans="1:10" ht="12" customHeight="1" x14ac:dyDescent="0.25">
      <c r="A19" s="12" t="s">
        <v>55</v>
      </c>
      <c r="B19" s="13">
        <v>227102648.05000001</v>
      </c>
      <c r="C19" s="13">
        <v>24955511.870000001</v>
      </c>
      <c r="D19" s="13">
        <v>252058159.91999999</v>
      </c>
      <c r="E19" s="13">
        <v>5171079400.2299995</v>
      </c>
      <c r="F19" s="13">
        <v>135765847.77000001</v>
      </c>
      <c r="G19" s="13">
        <v>5306845248</v>
      </c>
      <c r="H19" s="13" t="s">
        <v>412</v>
      </c>
      <c r="I19" s="13">
        <v>194405380.41999999</v>
      </c>
      <c r="J19" s="13">
        <v>5753308788.3400002</v>
      </c>
    </row>
    <row r="20" spans="1:10" ht="12" customHeight="1" x14ac:dyDescent="0.25">
      <c r="A20" s="14" t="s">
        <v>414</v>
      </c>
      <c r="B20" s="15">
        <v>180839878.31999999</v>
      </c>
      <c r="C20" s="15">
        <v>20638351.890000001</v>
      </c>
      <c r="D20" s="15">
        <v>201478230.21000001</v>
      </c>
      <c r="E20" s="15">
        <v>4087430992.9699998</v>
      </c>
      <c r="F20" s="15">
        <v>112183991.28</v>
      </c>
      <c r="G20" s="15">
        <v>4199614984.25</v>
      </c>
      <c r="H20" s="15" t="s">
        <v>412</v>
      </c>
      <c r="I20" s="15">
        <v>160873683.66</v>
      </c>
      <c r="J20" s="15">
        <v>4561966898.1199999</v>
      </c>
    </row>
    <row r="21" spans="1:10" ht="12" customHeight="1" x14ac:dyDescent="0.25">
      <c r="A21" s="3" t="str">
        <f>"FY "&amp;RIGHT(A6,4)+1</f>
        <v>FY 2025</v>
      </c>
    </row>
    <row r="22" spans="1:10" ht="12" customHeight="1" x14ac:dyDescent="0.25">
      <c r="A22" s="2" t="str">
        <f>"Oct "&amp;RIGHT(A6,4)</f>
        <v>Oct 2024</v>
      </c>
      <c r="B22" s="11">
        <v>28784726.140000001</v>
      </c>
      <c r="C22" s="11">
        <v>2900888.11</v>
      </c>
      <c r="D22" s="11">
        <v>31685614.25</v>
      </c>
      <c r="E22" s="11">
        <v>634779945.88999999</v>
      </c>
      <c r="F22" s="11">
        <v>15147452.51</v>
      </c>
      <c r="G22" s="11">
        <v>649927398.39999998</v>
      </c>
      <c r="H22" s="11">
        <v>40717.730000000003</v>
      </c>
      <c r="I22" s="11">
        <v>23685429.739999998</v>
      </c>
      <c r="J22" s="11">
        <v>705339160.12</v>
      </c>
    </row>
    <row r="23" spans="1:10" ht="12" customHeight="1" x14ac:dyDescent="0.25">
      <c r="A23" s="2" t="str">
        <f>"Nov "&amp;RIGHT(A6,4)</f>
        <v>Nov 2024</v>
      </c>
      <c r="B23" s="11">
        <v>22649878.030000001</v>
      </c>
      <c r="C23" s="11">
        <v>2308939.73</v>
      </c>
      <c r="D23" s="11">
        <v>24958817.760000002</v>
      </c>
      <c r="E23" s="11">
        <v>502122697.85000002</v>
      </c>
      <c r="F23" s="11">
        <v>12008716.52</v>
      </c>
      <c r="G23" s="11">
        <v>514131414.37</v>
      </c>
      <c r="H23" s="11">
        <v>25713.360000000001</v>
      </c>
      <c r="I23" s="11">
        <v>18316456.829999998</v>
      </c>
      <c r="J23" s="11">
        <v>557432402.32000005</v>
      </c>
    </row>
    <row r="24" spans="1:10" ht="12" customHeight="1" x14ac:dyDescent="0.25">
      <c r="A24" s="2" t="str">
        <f>"Dec "&amp;RIGHT(A6,4)</f>
        <v>Dec 2024</v>
      </c>
      <c r="B24" s="11">
        <v>20102423.199999999</v>
      </c>
      <c r="C24" s="11">
        <v>2020891.2</v>
      </c>
      <c r="D24" s="11">
        <v>22123314.399999999</v>
      </c>
      <c r="E24" s="11">
        <v>445917687.13</v>
      </c>
      <c r="F24" s="11">
        <v>10455378.76</v>
      </c>
      <c r="G24" s="11">
        <v>456373065.88999999</v>
      </c>
      <c r="H24" s="11">
        <v>22066.799999999999</v>
      </c>
      <c r="I24" s="11">
        <v>15957820.77</v>
      </c>
      <c r="J24" s="11">
        <v>494476267.86000001</v>
      </c>
    </row>
    <row r="25" spans="1:10" ht="12" customHeight="1" x14ac:dyDescent="0.25">
      <c r="A25" s="2" t="str">
        <f>"Jan "&amp;RIGHT(A6,4)+1</f>
        <v>Jan 2025</v>
      </c>
      <c r="B25" s="11">
        <v>23674796.170000002</v>
      </c>
      <c r="C25" s="11">
        <v>2357298.2599999998</v>
      </c>
      <c r="D25" s="11">
        <v>26032094.43</v>
      </c>
      <c r="E25" s="11">
        <v>495266242.49000001</v>
      </c>
      <c r="F25" s="11">
        <v>11582605.83</v>
      </c>
      <c r="G25" s="11">
        <v>506848848.31999999</v>
      </c>
      <c r="H25" s="11">
        <v>196251.22</v>
      </c>
      <c r="I25" s="11">
        <v>18381191.260000002</v>
      </c>
      <c r="J25" s="11">
        <v>551458385.23000002</v>
      </c>
    </row>
    <row r="26" spans="1:10" ht="12" customHeight="1" x14ac:dyDescent="0.25">
      <c r="A26" s="2" t="str">
        <f>"Feb "&amp;RIGHT(A6,4)+1</f>
        <v>Feb 2025</v>
      </c>
      <c r="B26" s="11">
        <v>23268373.960000001</v>
      </c>
      <c r="C26" s="11">
        <v>2298788.67</v>
      </c>
      <c r="D26" s="11">
        <v>25567162.629999999</v>
      </c>
      <c r="E26" s="11">
        <v>523892593.10000002</v>
      </c>
      <c r="F26" s="11">
        <v>11944909.34</v>
      </c>
      <c r="G26" s="11">
        <v>535837502.44</v>
      </c>
      <c r="H26" s="11">
        <v>6628.56</v>
      </c>
      <c r="I26" s="11">
        <v>18360922.079999998</v>
      </c>
      <c r="J26" s="11">
        <v>579772215.71000004</v>
      </c>
    </row>
    <row r="27" spans="1:10" ht="12" customHeight="1" x14ac:dyDescent="0.25">
      <c r="A27" s="2" t="str">
        <f>"Mar "&amp;RIGHT(A6,4)+1</f>
        <v>Mar 2025</v>
      </c>
      <c r="B27" s="11">
        <v>25682077.449999999</v>
      </c>
      <c r="C27" s="11">
        <v>2485550.09</v>
      </c>
      <c r="D27" s="11">
        <v>28167627.539999999</v>
      </c>
      <c r="E27" s="11">
        <v>541873387.33000004</v>
      </c>
      <c r="F27" s="11">
        <v>13521673.710000001</v>
      </c>
      <c r="G27" s="11">
        <v>555395061.03999996</v>
      </c>
      <c r="H27" s="11">
        <v>40007.08</v>
      </c>
      <c r="I27" s="11">
        <v>19957386.629999999</v>
      </c>
      <c r="J27" s="11">
        <v>603560082.28999996</v>
      </c>
    </row>
    <row r="28" spans="1:10" ht="12" customHeight="1" x14ac:dyDescent="0.25">
      <c r="A28" s="2" t="str">
        <f>"Apr "&amp;RIGHT(A6,4)+1</f>
        <v>Apr 2025</v>
      </c>
      <c r="B28" s="11">
        <v>26503602.460000001</v>
      </c>
      <c r="C28" s="11">
        <v>2643830.9700000002</v>
      </c>
      <c r="D28" s="11">
        <v>29147433.43</v>
      </c>
      <c r="E28" s="11">
        <v>580262889.35000002</v>
      </c>
      <c r="F28" s="11">
        <v>13495869.060000001</v>
      </c>
      <c r="G28" s="11">
        <v>593758758.40999997</v>
      </c>
      <c r="H28" s="11">
        <v>391.92</v>
      </c>
      <c r="I28" s="11">
        <v>20861619.690000001</v>
      </c>
      <c r="J28" s="11">
        <v>643768203.45000005</v>
      </c>
    </row>
    <row r="29" spans="1:10" ht="12" customHeight="1" x14ac:dyDescent="0.25">
      <c r="A29" s="2" t="str">
        <f>"May "&amp;RIGHT(A6,4)+1</f>
        <v>May 2025</v>
      </c>
      <c r="B29" s="11">
        <v>28390246.48</v>
      </c>
      <c r="C29" s="11">
        <v>2739456.35</v>
      </c>
      <c r="D29" s="11">
        <v>31129702.829999998</v>
      </c>
      <c r="E29" s="11">
        <v>568061588.78999996</v>
      </c>
      <c r="F29" s="11">
        <v>12050168.1</v>
      </c>
      <c r="G29" s="11">
        <v>580111756.88999999</v>
      </c>
      <c r="H29" s="11">
        <v>318739.95</v>
      </c>
      <c r="I29" s="11">
        <v>21333025.350000001</v>
      </c>
      <c r="J29" s="11">
        <v>632893225.01999998</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v>199056123.88999999</v>
      </c>
      <c r="C34" s="13">
        <v>19755643.379999999</v>
      </c>
      <c r="D34" s="13">
        <v>218811767.27000001</v>
      </c>
      <c r="E34" s="13">
        <v>4292177031.9299998</v>
      </c>
      <c r="F34" s="13">
        <v>100206773.83</v>
      </c>
      <c r="G34" s="13">
        <v>4392383805.7600002</v>
      </c>
      <c r="H34" s="13">
        <v>650516.62</v>
      </c>
      <c r="I34" s="13">
        <v>156853852.34999999</v>
      </c>
      <c r="J34" s="13">
        <v>4768699942</v>
      </c>
    </row>
    <row r="35" spans="1:10" ht="12" customHeight="1" x14ac:dyDescent="0.25">
      <c r="A35" s="14" t="str">
        <f>"Total "&amp;MID(A20,7,LEN(A20)-13)&amp;" Months"</f>
        <v>Total 8 Months</v>
      </c>
      <c r="B35" s="15">
        <v>199056123.88999999</v>
      </c>
      <c r="C35" s="15">
        <v>19755643.379999999</v>
      </c>
      <c r="D35" s="15">
        <v>218811767.27000001</v>
      </c>
      <c r="E35" s="15">
        <v>4292177031.9299998</v>
      </c>
      <c r="F35" s="15">
        <v>100206773.83</v>
      </c>
      <c r="G35" s="15">
        <v>4392383805.7600002</v>
      </c>
      <c r="H35" s="15">
        <v>650516.62</v>
      </c>
      <c r="I35" s="15">
        <v>156853852.34999999</v>
      </c>
      <c r="J35" s="15">
        <v>4768699942</v>
      </c>
    </row>
    <row r="36" spans="1:10" ht="12" customHeight="1" x14ac:dyDescent="0.25">
      <c r="A36" s="86"/>
      <c r="B36" s="86"/>
      <c r="C36" s="86"/>
      <c r="D36" s="86"/>
      <c r="E36" s="86"/>
      <c r="F36" s="86"/>
      <c r="G36" s="86"/>
      <c r="H36" s="86"/>
      <c r="I36" s="86"/>
      <c r="J36" s="86"/>
    </row>
    <row r="37" spans="1:10" ht="70" customHeight="1" x14ac:dyDescent="0.25">
      <c r="A37" s="88" t="s">
        <v>420</v>
      </c>
      <c r="B37" s="88"/>
      <c r="C37" s="88"/>
      <c r="D37" s="88"/>
      <c r="E37" s="88"/>
      <c r="F37" s="88"/>
      <c r="G37" s="88"/>
      <c r="H37" s="88"/>
      <c r="I37" s="88"/>
      <c r="J37" s="88"/>
    </row>
  </sheetData>
  <mergeCells count="11">
    <mergeCell ref="A1:I1"/>
    <mergeCell ref="A2:I2"/>
    <mergeCell ref="J3:J4"/>
    <mergeCell ref="B5:J5"/>
    <mergeCell ref="A36:J36"/>
    <mergeCell ref="A37:J37"/>
    <mergeCell ref="I3:I4"/>
    <mergeCell ref="A3:A4"/>
    <mergeCell ref="B3:D3"/>
    <mergeCell ref="E3:G3"/>
    <mergeCell ref="H3:H4"/>
  </mergeCells>
  <phoneticPr fontId="0" type="noConversion"/>
  <pageMargins left="0.75" right="0.5" top="0.75" bottom="0.5" header="0.5" footer="0.25"/>
  <pageSetup scale="3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3" t="s">
        <v>419</v>
      </c>
      <c r="B1" s="93"/>
      <c r="C1" s="93"/>
      <c r="D1" s="93"/>
      <c r="E1" s="93"/>
      <c r="F1" s="93"/>
      <c r="G1" s="93"/>
      <c r="H1" s="93"/>
      <c r="I1" s="93"/>
      <c r="J1" s="81">
        <v>45877</v>
      </c>
    </row>
    <row r="2" spans="1:10" ht="12" customHeight="1" x14ac:dyDescent="0.25">
      <c r="A2" s="95" t="s">
        <v>94</v>
      </c>
      <c r="B2" s="95"/>
      <c r="C2" s="95"/>
      <c r="D2" s="95"/>
      <c r="E2" s="95"/>
      <c r="F2" s="95"/>
      <c r="G2" s="95"/>
      <c r="H2" s="95"/>
      <c r="I2" s="95"/>
      <c r="J2" s="1"/>
    </row>
    <row r="3" spans="1:10" ht="24" customHeight="1" x14ac:dyDescent="0.25">
      <c r="A3" s="97" t="s">
        <v>50</v>
      </c>
      <c r="B3" s="92" t="s">
        <v>202</v>
      </c>
      <c r="C3" s="92"/>
      <c r="D3" s="90"/>
      <c r="E3" s="92" t="s">
        <v>204</v>
      </c>
      <c r="F3" s="92"/>
      <c r="G3" s="90"/>
      <c r="H3" s="92" t="s">
        <v>55</v>
      </c>
      <c r="I3" s="92"/>
      <c r="J3" s="92"/>
    </row>
    <row r="4" spans="1:10" ht="24" customHeight="1" x14ac:dyDescent="0.25">
      <c r="A4" s="98"/>
      <c r="B4" s="10" t="s">
        <v>203</v>
      </c>
      <c r="C4" s="10" t="s">
        <v>95</v>
      </c>
      <c r="D4" s="10" t="s">
        <v>96</v>
      </c>
      <c r="E4" s="10" t="s">
        <v>97</v>
      </c>
      <c r="F4" s="10" t="s">
        <v>95</v>
      </c>
      <c r="G4" s="10" t="s">
        <v>96</v>
      </c>
      <c r="H4" s="10" t="s">
        <v>97</v>
      </c>
      <c r="I4" s="10" t="s">
        <v>95</v>
      </c>
      <c r="J4" s="9" t="s">
        <v>96</v>
      </c>
    </row>
    <row r="5" spans="1:10" ht="12" customHeight="1" x14ac:dyDescent="0.25">
      <c r="A5" s="1"/>
      <c r="B5" s="86" t="str">
        <f>REPT("-",101)&amp;" Number "&amp;REPT("-",101)</f>
        <v>----------------------------------------------------------------------------------------------------- Number -----------------------------------------------------------------------------------------------------</v>
      </c>
      <c r="C5" s="86"/>
      <c r="D5" s="86"/>
      <c r="E5" s="86"/>
      <c r="F5" s="86"/>
      <c r="G5" s="86"/>
      <c r="H5" s="86"/>
      <c r="I5" s="86"/>
      <c r="J5" s="86"/>
    </row>
    <row r="6" spans="1:10" ht="12" customHeight="1" x14ac:dyDescent="0.25">
      <c r="A6" s="3" t="s">
        <v>413</v>
      </c>
    </row>
    <row r="7" spans="1:10" ht="12" customHeight="1" x14ac:dyDescent="0.25">
      <c r="A7" s="2" t="str">
        <f>"Oct "&amp;RIGHT(A6,4)-1</f>
        <v>Oct 2023</v>
      </c>
      <c r="B7" s="11" t="s">
        <v>412</v>
      </c>
      <c r="C7" s="11" t="s">
        <v>412</v>
      </c>
      <c r="D7" s="11" t="s">
        <v>412</v>
      </c>
      <c r="E7" s="11" t="s">
        <v>412</v>
      </c>
      <c r="F7" s="11" t="s">
        <v>412</v>
      </c>
      <c r="G7" s="11" t="s">
        <v>412</v>
      </c>
      <c r="H7" s="11" t="s">
        <v>412</v>
      </c>
      <c r="I7" s="11" t="s">
        <v>412</v>
      </c>
      <c r="J7" s="11" t="s">
        <v>412</v>
      </c>
    </row>
    <row r="8" spans="1:10" ht="12" customHeight="1" x14ac:dyDescent="0.25">
      <c r="A8" s="2" t="str">
        <f>"Nov "&amp;RIGHT(A6,4)-1</f>
        <v>Nov 2023</v>
      </c>
      <c r="B8" s="11" t="s">
        <v>412</v>
      </c>
      <c r="C8" s="11" t="s">
        <v>412</v>
      </c>
      <c r="D8" s="11" t="s">
        <v>412</v>
      </c>
      <c r="E8" s="11" t="s">
        <v>412</v>
      </c>
      <c r="F8" s="11" t="s">
        <v>412</v>
      </c>
      <c r="G8" s="11" t="s">
        <v>412</v>
      </c>
      <c r="H8" s="11" t="s">
        <v>412</v>
      </c>
      <c r="I8" s="11" t="s">
        <v>412</v>
      </c>
      <c r="J8" s="11" t="s">
        <v>412</v>
      </c>
    </row>
    <row r="9" spans="1:10" ht="12" customHeight="1" x14ac:dyDescent="0.25">
      <c r="A9" s="2" t="str">
        <f>"Dec "&amp;RIGHT(A6,4)-1</f>
        <v>Dec 2023</v>
      </c>
      <c r="B9" s="11">
        <v>519</v>
      </c>
      <c r="C9" s="11">
        <v>69487</v>
      </c>
      <c r="D9" s="11">
        <v>613814</v>
      </c>
      <c r="E9" s="11">
        <v>17509</v>
      </c>
      <c r="F9" s="11">
        <v>69919</v>
      </c>
      <c r="G9" s="11">
        <v>4438404</v>
      </c>
      <c r="H9" s="11">
        <v>18028</v>
      </c>
      <c r="I9" s="11">
        <v>139406</v>
      </c>
      <c r="J9" s="11">
        <v>5052218</v>
      </c>
    </row>
    <row r="10" spans="1:10" ht="12" customHeight="1" x14ac:dyDescent="0.25">
      <c r="A10" s="2" t="str">
        <f>"Jan "&amp;RIGHT(A6,4)</f>
        <v>Jan 2024</v>
      </c>
      <c r="B10" s="11" t="s">
        <v>412</v>
      </c>
      <c r="C10" s="11" t="s">
        <v>412</v>
      </c>
      <c r="D10" s="11" t="s">
        <v>412</v>
      </c>
      <c r="E10" s="11" t="s">
        <v>412</v>
      </c>
      <c r="F10" s="11" t="s">
        <v>412</v>
      </c>
      <c r="G10" s="11" t="s">
        <v>412</v>
      </c>
      <c r="H10" s="11" t="s">
        <v>412</v>
      </c>
      <c r="I10" s="11" t="s">
        <v>412</v>
      </c>
      <c r="J10" s="11" t="s">
        <v>412</v>
      </c>
    </row>
    <row r="11" spans="1:10" ht="12" customHeight="1" x14ac:dyDescent="0.25">
      <c r="A11" s="2" t="str">
        <f>"Feb "&amp;RIGHT(A6,4)</f>
        <v>Feb 2024</v>
      </c>
      <c r="B11" s="11" t="s">
        <v>412</v>
      </c>
      <c r="C11" s="11" t="s">
        <v>412</v>
      </c>
      <c r="D11" s="11" t="s">
        <v>412</v>
      </c>
      <c r="E11" s="11" t="s">
        <v>412</v>
      </c>
      <c r="F11" s="11" t="s">
        <v>412</v>
      </c>
      <c r="G11" s="11" t="s">
        <v>412</v>
      </c>
      <c r="H11" s="11" t="s">
        <v>412</v>
      </c>
      <c r="I11" s="11" t="s">
        <v>412</v>
      </c>
      <c r="J11" s="11" t="s">
        <v>412</v>
      </c>
    </row>
    <row r="12" spans="1:10" ht="12" customHeight="1" x14ac:dyDescent="0.25">
      <c r="A12" s="2" t="str">
        <f>"Mar "&amp;RIGHT(A6,4)</f>
        <v>Mar 2024</v>
      </c>
      <c r="B12" s="11">
        <v>510</v>
      </c>
      <c r="C12" s="11">
        <v>69406</v>
      </c>
      <c r="D12" s="11">
        <v>644868</v>
      </c>
      <c r="E12" s="11">
        <v>17633</v>
      </c>
      <c r="F12" s="11">
        <v>71053</v>
      </c>
      <c r="G12" s="11">
        <v>4786426</v>
      </c>
      <c r="H12" s="11">
        <v>18143</v>
      </c>
      <c r="I12" s="11">
        <v>140459</v>
      </c>
      <c r="J12" s="11">
        <v>5431294</v>
      </c>
    </row>
    <row r="13" spans="1:10" ht="12" customHeight="1" x14ac:dyDescent="0.25">
      <c r="A13" s="2" t="str">
        <f>"Apr "&amp;RIGHT(A6,4)</f>
        <v>Apr 2024</v>
      </c>
      <c r="B13" s="11" t="s">
        <v>412</v>
      </c>
      <c r="C13" s="11" t="s">
        <v>412</v>
      </c>
      <c r="D13" s="11" t="s">
        <v>412</v>
      </c>
      <c r="E13" s="11" t="s">
        <v>412</v>
      </c>
      <c r="F13" s="11" t="s">
        <v>412</v>
      </c>
      <c r="G13" s="11" t="s">
        <v>412</v>
      </c>
      <c r="H13" s="11" t="s">
        <v>412</v>
      </c>
      <c r="I13" s="11" t="s">
        <v>412</v>
      </c>
      <c r="J13" s="11" t="s">
        <v>412</v>
      </c>
    </row>
    <row r="14" spans="1:10" ht="12" customHeight="1" x14ac:dyDescent="0.25">
      <c r="A14" s="2" t="str">
        <f>"May "&amp;RIGHT(A6,4)</f>
        <v>May 2024</v>
      </c>
      <c r="B14" s="11" t="s">
        <v>412</v>
      </c>
      <c r="C14" s="11" t="s">
        <v>412</v>
      </c>
      <c r="D14" s="11" t="s">
        <v>412</v>
      </c>
      <c r="E14" s="11" t="s">
        <v>412</v>
      </c>
      <c r="F14" s="11" t="s">
        <v>412</v>
      </c>
      <c r="G14" s="11" t="s">
        <v>412</v>
      </c>
      <c r="H14" s="11" t="s">
        <v>412</v>
      </c>
      <c r="I14" s="11" t="s">
        <v>412</v>
      </c>
      <c r="J14" s="11" t="s">
        <v>412</v>
      </c>
    </row>
    <row r="15" spans="1:10" ht="12" customHeight="1" x14ac:dyDescent="0.25">
      <c r="A15" s="2" t="str">
        <f>"Jun "&amp;RIGHT(A6,4)</f>
        <v>Jun 2024</v>
      </c>
      <c r="B15" s="11">
        <v>508</v>
      </c>
      <c r="C15" s="11">
        <v>68687</v>
      </c>
      <c r="D15" s="11">
        <v>631013</v>
      </c>
      <c r="E15" s="11">
        <v>15417</v>
      </c>
      <c r="F15" s="11">
        <v>47324</v>
      </c>
      <c r="G15" s="11">
        <v>2391953</v>
      </c>
      <c r="H15" s="11">
        <v>15925</v>
      </c>
      <c r="I15" s="11">
        <v>116011</v>
      </c>
      <c r="J15" s="11">
        <v>3022966</v>
      </c>
    </row>
    <row r="16" spans="1:10" ht="12" customHeight="1" x14ac:dyDescent="0.25">
      <c r="A16" s="2" t="str">
        <f>"Jul "&amp;RIGHT(A6,4)</f>
        <v>Jul 2024</v>
      </c>
      <c r="B16" s="11" t="s">
        <v>412</v>
      </c>
      <c r="C16" s="11" t="s">
        <v>412</v>
      </c>
      <c r="D16" s="11" t="s">
        <v>412</v>
      </c>
      <c r="E16" s="11" t="s">
        <v>412</v>
      </c>
      <c r="F16" s="11" t="s">
        <v>412</v>
      </c>
      <c r="G16" s="11" t="s">
        <v>412</v>
      </c>
      <c r="H16" s="11" t="s">
        <v>412</v>
      </c>
      <c r="I16" s="11" t="s">
        <v>412</v>
      </c>
      <c r="J16" s="11" t="s">
        <v>412</v>
      </c>
    </row>
    <row r="17" spans="1:10" ht="12" customHeight="1" x14ac:dyDescent="0.25">
      <c r="A17" s="2" t="str">
        <f>"Aug "&amp;RIGHT(A6,4)</f>
        <v>Aug 2024</v>
      </c>
      <c r="B17" s="11" t="s">
        <v>412</v>
      </c>
      <c r="C17" s="11" t="s">
        <v>412</v>
      </c>
      <c r="D17" s="11" t="s">
        <v>412</v>
      </c>
      <c r="E17" s="11" t="s">
        <v>412</v>
      </c>
      <c r="F17" s="11" t="s">
        <v>412</v>
      </c>
      <c r="G17" s="11" t="s">
        <v>412</v>
      </c>
      <c r="H17" s="11" t="s">
        <v>412</v>
      </c>
      <c r="I17" s="11" t="s">
        <v>412</v>
      </c>
      <c r="J17" s="11" t="s">
        <v>412</v>
      </c>
    </row>
    <row r="18" spans="1:10" ht="12" customHeight="1" x14ac:dyDescent="0.25">
      <c r="A18" s="2" t="str">
        <f>"Sep "&amp;RIGHT(A6,4)</f>
        <v>Sep 2024</v>
      </c>
      <c r="B18" s="11">
        <v>504</v>
      </c>
      <c r="C18" s="11">
        <v>68155</v>
      </c>
      <c r="D18" s="11">
        <v>604608</v>
      </c>
      <c r="E18" s="11">
        <v>17296</v>
      </c>
      <c r="F18" s="11">
        <v>66201</v>
      </c>
      <c r="G18" s="11">
        <v>4308542</v>
      </c>
      <c r="H18" s="11">
        <v>17800</v>
      </c>
      <c r="I18" s="11">
        <v>134356</v>
      </c>
      <c r="J18" s="11">
        <v>4913150</v>
      </c>
    </row>
    <row r="19" spans="1:10" ht="12" customHeight="1" x14ac:dyDescent="0.25">
      <c r="A19" s="12" t="s">
        <v>55</v>
      </c>
      <c r="B19" s="13">
        <v>510.25</v>
      </c>
      <c r="C19" s="13">
        <v>68933.75</v>
      </c>
      <c r="D19" s="13">
        <v>623575.75</v>
      </c>
      <c r="E19" s="13">
        <v>16963.75</v>
      </c>
      <c r="F19" s="13">
        <v>63624.25</v>
      </c>
      <c r="G19" s="13">
        <v>3981331.25</v>
      </c>
      <c r="H19" s="13">
        <v>17474</v>
      </c>
      <c r="I19" s="13">
        <v>132558</v>
      </c>
      <c r="J19" s="13">
        <v>4604907</v>
      </c>
    </row>
    <row r="20" spans="1:10" ht="12" customHeight="1" x14ac:dyDescent="0.25">
      <c r="A20" s="14" t="s">
        <v>414</v>
      </c>
      <c r="B20" s="15">
        <v>514.5</v>
      </c>
      <c r="C20" s="15">
        <v>69446.5</v>
      </c>
      <c r="D20" s="15">
        <v>629341</v>
      </c>
      <c r="E20" s="15">
        <v>17571</v>
      </c>
      <c r="F20" s="15">
        <v>70486</v>
      </c>
      <c r="G20" s="15">
        <v>4612415</v>
      </c>
      <c r="H20" s="15">
        <v>18085.5</v>
      </c>
      <c r="I20" s="15">
        <v>139932.5</v>
      </c>
      <c r="J20" s="15">
        <v>5241756</v>
      </c>
    </row>
    <row r="21" spans="1:10" ht="12" customHeight="1" x14ac:dyDescent="0.25">
      <c r="A21" s="3" t="str">
        <f>"FY "&amp;RIGHT(A6,4)+1</f>
        <v>FY 2025</v>
      </c>
    </row>
    <row r="22" spans="1:10" ht="12" customHeight="1" x14ac:dyDescent="0.25">
      <c r="A22" s="2" t="str">
        <f>"Oct "&amp;RIGHT(A6,4)</f>
        <v>Oct 2024</v>
      </c>
      <c r="B22" s="11" t="s">
        <v>412</v>
      </c>
      <c r="C22" s="11" t="s">
        <v>412</v>
      </c>
      <c r="D22" s="11" t="s">
        <v>412</v>
      </c>
      <c r="E22" s="11" t="s">
        <v>412</v>
      </c>
      <c r="F22" s="11" t="s">
        <v>412</v>
      </c>
      <c r="G22" s="11" t="s">
        <v>412</v>
      </c>
      <c r="H22" s="11" t="s">
        <v>412</v>
      </c>
      <c r="I22" s="11" t="s">
        <v>412</v>
      </c>
      <c r="J22" s="11" t="s">
        <v>412</v>
      </c>
    </row>
    <row r="23" spans="1:10" ht="12" customHeight="1" x14ac:dyDescent="0.25">
      <c r="A23" s="2" t="str">
        <f>"Nov "&amp;RIGHT(A6,4)</f>
        <v>Nov 2024</v>
      </c>
      <c r="B23" s="11" t="s">
        <v>412</v>
      </c>
      <c r="C23" s="11" t="s">
        <v>412</v>
      </c>
      <c r="D23" s="11" t="s">
        <v>412</v>
      </c>
      <c r="E23" s="11" t="s">
        <v>412</v>
      </c>
      <c r="F23" s="11" t="s">
        <v>412</v>
      </c>
      <c r="G23" s="11" t="s">
        <v>412</v>
      </c>
      <c r="H23" s="11" t="s">
        <v>412</v>
      </c>
      <c r="I23" s="11" t="s">
        <v>412</v>
      </c>
      <c r="J23" s="11" t="s">
        <v>412</v>
      </c>
    </row>
    <row r="24" spans="1:10" ht="12" customHeight="1" x14ac:dyDescent="0.25">
      <c r="A24" s="2" t="str">
        <f>"Dec "&amp;RIGHT(A6,4)</f>
        <v>Dec 2024</v>
      </c>
      <c r="B24" s="11">
        <v>487</v>
      </c>
      <c r="C24" s="11">
        <v>67446</v>
      </c>
      <c r="D24" s="11">
        <v>593536</v>
      </c>
      <c r="E24" s="11">
        <v>17454</v>
      </c>
      <c r="F24" s="11">
        <v>69451</v>
      </c>
      <c r="G24" s="11">
        <v>4520876</v>
      </c>
      <c r="H24" s="11">
        <v>17941</v>
      </c>
      <c r="I24" s="11">
        <v>136897</v>
      </c>
      <c r="J24" s="11">
        <v>5114412</v>
      </c>
    </row>
    <row r="25" spans="1:10" ht="12" customHeight="1" x14ac:dyDescent="0.25">
      <c r="A25" s="2" t="str">
        <f>"Jan "&amp;RIGHT(A6,4)+1</f>
        <v>Jan 2025</v>
      </c>
      <c r="B25" s="11" t="s">
        <v>412</v>
      </c>
      <c r="C25" s="11" t="s">
        <v>412</v>
      </c>
      <c r="D25" s="11" t="s">
        <v>412</v>
      </c>
      <c r="E25" s="11" t="s">
        <v>412</v>
      </c>
      <c r="F25" s="11" t="s">
        <v>412</v>
      </c>
      <c r="G25" s="11" t="s">
        <v>412</v>
      </c>
      <c r="H25" s="11" t="s">
        <v>412</v>
      </c>
      <c r="I25" s="11" t="s">
        <v>412</v>
      </c>
      <c r="J25" s="11" t="s">
        <v>412</v>
      </c>
    </row>
    <row r="26" spans="1:10" ht="12" customHeight="1" x14ac:dyDescent="0.25">
      <c r="A26" s="2" t="str">
        <f>"Feb "&amp;RIGHT(A6,4)+1</f>
        <v>Feb 2025</v>
      </c>
      <c r="B26" s="11" t="s">
        <v>412</v>
      </c>
      <c r="C26" s="11" t="s">
        <v>412</v>
      </c>
      <c r="D26" s="11" t="s">
        <v>412</v>
      </c>
      <c r="E26" s="11" t="s">
        <v>412</v>
      </c>
      <c r="F26" s="11" t="s">
        <v>412</v>
      </c>
      <c r="G26" s="11" t="s">
        <v>412</v>
      </c>
      <c r="H26" s="11" t="s">
        <v>412</v>
      </c>
      <c r="I26" s="11" t="s">
        <v>412</v>
      </c>
      <c r="J26" s="11" t="s">
        <v>412</v>
      </c>
    </row>
    <row r="27" spans="1:10" ht="12" customHeight="1" x14ac:dyDescent="0.25">
      <c r="A27" s="2" t="str">
        <f>"Mar "&amp;RIGHT(A6,4)+1</f>
        <v>Mar 2025</v>
      </c>
      <c r="B27" s="11">
        <v>483</v>
      </c>
      <c r="C27" s="11">
        <v>67652</v>
      </c>
      <c r="D27" s="11">
        <v>691553</v>
      </c>
      <c r="E27" s="11">
        <v>17549</v>
      </c>
      <c r="F27" s="11">
        <v>70985</v>
      </c>
      <c r="G27" s="11">
        <v>4808745</v>
      </c>
      <c r="H27" s="11">
        <v>18032</v>
      </c>
      <c r="I27" s="11">
        <v>138637</v>
      </c>
      <c r="J27" s="11">
        <v>5500298</v>
      </c>
    </row>
    <row r="28" spans="1:10" ht="12" customHeight="1" x14ac:dyDescent="0.25">
      <c r="A28" s="2" t="str">
        <f>"Apr "&amp;RIGHT(A6,4)+1</f>
        <v>Apr 2025</v>
      </c>
      <c r="B28" s="11" t="s">
        <v>412</v>
      </c>
      <c r="C28" s="11" t="s">
        <v>412</v>
      </c>
      <c r="D28" s="11" t="s">
        <v>412</v>
      </c>
      <c r="E28" s="11" t="s">
        <v>412</v>
      </c>
      <c r="F28" s="11" t="s">
        <v>412</v>
      </c>
      <c r="G28" s="11" t="s">
        <v>412</v>
      </c>
      <c r="H28" s="11" t="s">
        <v>412</v>
      </c>
      <c r="I28" s="11" t="s">
        <v>412</v>
      </c>
      <c r="J28" s="11" t="s">
        <v>412</v>
      </c>
    </row>
    <row r="29" spans="1:10" ht="12" customHeight="1" x14ac:dyDescent="0.25">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v>485</v>
      </c>
      <c r="C34" s="13">
        <v>67549</v>
      </c>
      <c r="D34" s="13">
        <v>642544.5</v>
      </c>
      <c r="E34" s="13">
        <v>17501.5</v>
      </c>
      <c r="F34" s="13">
        <v>70218</v>
      </c>
      <c r="G34" s="13">
        <v>4664810.5</v>
      </c>
      <c r="H34" s="13">
        <v>17986.5</v>
      </c>
      <c r="I34" s="13">
        <v>137767</v>
      </c>
      <c r="J34" s="13">
        <v>5307355</v>
      </c>
    </row>
    <row r="35" spans="1:10" ht="12" customHeight="1" x14ac:dyDescent="0.25">
      <c r="A35" s="14" t="str">
        <f>"Total "&amp;MID(A20,7,LEN(A20)-13)&amp;" Months"</f>
        <v>Total 8 Months</v>
      </c>
      <c r="B35" s="15">
        <v>485</v>
      </c>
      <c r="C35" s="15">
        <v>67549</v>
      </c>
      <c r="D35" s="15">
        <v>642544.5</v>
      </c>
      <c r="E35" s="15">
        <v>17501.5</v>
      </c>
      <c r="F35" s="15">
        <v>70218</v>
      </c>
      <c r="G35" s="15">
        <v>4664810.5</v>
      </c>
      <c r="H35" s="15">
        <v>17986.5</v>
      </c>
      <c r="I35" s="15">
        <v>137767</v>
      </c>
      <c r="J35" s="15">
        <v>5307355</v>
      </c>
    </row>
    <row r="36" spans="1:10" ht="12" customHeight="1" x14ac:dyDescent="0.25">
      <c r="A36" s="86"/>
      <c r="B36" s="86"/>
      <c r="C36" s="86"/>
      <c r="D36" s="86"/>
      <c r="E36" s="86"/>
      <c r="F36" s="86"/>
      <c r="G36" s="86"/>
      <c r="H36" s="86"/>
      <c r="I36" s="86"/>
      <c r="J36" s="86"/>
    </row>
    <row r="37" spans="1:10" ht="100" customHeight="1" x14ac:dyDescent="0.25">
      <c r="A37" s="88" t="s">
        <v>98</v>
      </c>
      <c r="B37" s="88"/>
      <c r="C37" s="88"/>
      <c r="D37" s="88"/>
      <c r="E37" s="88"/>
      <c r="F37" s="88"/>
      <c r="G37" s="88"/>
      <c r="H37" s="88"/>
      <c r="I37" s="88"/>
      <c r="J37" s="88"/>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3" t="s">
        <v>416</v>
      </c>
      <c r="B1" s="93"/>
      <c r="C1" s="93"/>
      <c r="D1" s="93"/>
      <c r="E1" s="93"/>
      <c r="F1" s="93"/>
      <c r="G1" s="93"/>
      <c r="H1" s="93"/>
      <c r="I1" s="93"/>
      <c r="J1" s="81">
        <v>45877</v>
      </c>
    </row>
    <row r="2" spans="1:10" ht="12" customHeight="1" x14ac:dyDescent="0.25">
      <c r="A2" s="95" t="s">
        <v>206</v>
      </c>
      <c r="B2" s="95"/>
      <c r="C2" s="95"/>
      <c r="D2" s="95"/>
      <c r="E2" s="95"/>
      <c r="F2" s="95"/>
      <c r="G2" s="95"/>
      <c r="H2" s="95"/>
      <c r="I2" s="95"/>
      <c r="J2" s="1"/>
    </row>
    <row r="3" spans="1:10" ht="24" customHeight="1" x14ac:dyDescent="0.25">
      <c r="A3" s="97" t="s">
        <v>50</v>
      </c>
      <c r="B3" s="92" t="s">
        <v>205</v>
      </c>
      <c r="C3" s="92"/>
      <c r="D3" s="90"/>
      <c r="E3" s="92" t="s">
        <v>207</v>
      </c>
      <c r="F3" s="92"/>
      <c r="G3" s="90"/>
      <c r="H3" s="92" t="s">
        <v>208</v>
      </c>
      <c r="I3" s="92"/>
      <c r="J3" s="92"/>
    </row>
    <row r="4" spans="1:10" ht="24" customHeight="1" x14ac:dyDescent="0.25">
      <c r="A4" s="98"/>
      <c r="B4" s="10" t="s">
        <v>97</v>
      </c>
      <c r="C4" s="10" t="s">
        <v>95</v>
      </c>
      <c r="D4" s="10" t="s">
        <v>96</v>
      </c>
      <c r="E4" s="10" t="s">
        <v>97</v>
      </c>
      <c r="F4" s="10" t="s">
        <v>95</v>
      </c>
      <c r="G4" s="10" t="s">
        <v>96</v>
      </c>
      <c r="H4" s="10" t="s">
        <v>97</v>
      </c>
      <c r="I4" s="10" t="s">
        <v>95</v>
      </c>
      <c r="J4" s="9" t="s">
        <v>96</v>
      </c>
    </row>
    <row r="5" spans="1:10" ht="12" customHeight="1" x14ac:dyDescent="0.25">
      <c r="A5" s="1"/>
      <c r="B5" s="86" t="str">
        <f>REPT("-",101)&amp;" Number "&amp;REPT("-",101)</f>
        <v>----------------------------------------------------------------------------------------------------- Number -----------------------------------------------------------------------------------------------------</v>
      </c>
      <c r="C5" s="86"/>
      <c r="D5" s="86"/>
      <c r="E5" s="86"/>
      <c r="F5" s="86"/>
      <c r="G5" s="86"/>
      <c r="H5" s="86"/>
      <c r="I5" s="86"/>
      <c r="J5" s="86"/>
    </row>
    <row r="6" spans="1:10" ht="12" customHeight="1" x14ac:dyDescent="0.25">
      <c r="A6" s="3" t="s">
        <v>413</v>
      </c>
    </row>
    <row r="7" spans="1:10" ht="12" customHeight="1" x14ac:dyDescent="0.25">
      <c r="A7" s="2" t="str">
        <f>"Oct "&amp;RIGHT(A6,4)-1</f>
        <v>Oct 2023</v>
      </c>
      <c r="B7" s="11">
        <v>7445</v>
      </c>
      <c r="C7" s="11">
        <v>15886</v>
      </c>
      <c r="D7" s="11">
        <v>771076</v>
      </c>
      <c r="E7" s="11">
        <v>830</v>
      </c>
      <c r="F7" s="11">
        <v>2001</v>
      </c>
      <c r="G7" s="11">
        <v>65503</v>
      </c>
      <c r="H7" s="11">
        <v>1685</v>
      </c>
      <c r="I7" s="11">
        <v>10466</v>
      </c>
      <c r="J7" s="11">
        <v>324122</v>
      </c>
    </row>
    <row r="8" spans="1:10" ht="12" customHeight="1" x14ac:dyDescent="0.25">
      <c r="A8" s="2" t="str">
        <f>"Nov "&amp;RIGHT(A6,4)-1</f>
        <v>Nov 2023</v>
      </c>
      <c r="B8" s="11" t="s">
        <v>412</v>
      </c>
      <c r="C8" s="11" t="s">
        <v>412</v>
      </c>
      <c r="D8" s="11" t="s">
        <v>412</v>
      </c>
      <c r="E8" s="11" t="s">
        <v>412</v>
      </c>
      <c r="F8" s="11" t="s">
        <v>412</v>
      </c>
      <c r="G8" s="11" t="s">
        <v>412</v>
      </c>
      <c r="H8" s="11" t="s">
        <v>412</v>
      </c>
      <c r="I8" s="11" t="s">
        <v>412</v>
      </c>
      <c r="J8" s="11" t="s">
        <v>412</v>
      </c>
    </row>
    <row r="9" spans="1:10" ht="12" customHeight="1" x14ac:dyDescent="0.25">
      <c r="A9" s="2" t="str">
        <f>"Dec "&amp;RIGHT(A6,4)-1</f>
        <v>Dec 2023</v>
      </c>
      <c r="B9" s="11" t="s">
        <v>412</v>
      </c>
      <c r="C9" s="11" t="s">
        <v>412</v>
      </c>
      <c r="D9" s="11" t="s">
        <v>412</v>
      </c>
      <c r="E9" s="11" t="s">
        <v>412</v>
      </c>
      <c r="F9" s="11" t="s">
        <v>412</v>
      </c>
      <c r="G9" s="11" t="s">
        <v>412</v>
      </c>
      <c r="H9" s="11" t="s">
        <v>412</v>
      </c>
      <c r="I9" s="11" t="s">
        <v>412</v>
      </c>
      <c r="J9" s="11" t="s">
        <v>412</v>
      </c>
    </row>
    <row r="10" spans="1:10" ht="12" customHeight="1" x14ac:dyDescent="0.25">
      <c r="A10" s="2" t="str">
        <f>"Jan "&amp;RIGHT(A6,4)</f>
        <v>Jan 2024</v>
      </c>
      <c r="B10" s="11" t="s">
        <v>412</v>
      </c>
      <c r="C10" s="11" t="s">
        <v>412</v>
      </c>
      <c r="D10" s="11" t="s">
        <v>412</v>
      </c>
      <c r="E10" s="11" t="s">
        <v>412</v>
      </c>
      <c r="F10" s="11" t="s">
        <v>412</v>
      </c>
      <c r="G10" s="11" t="s">
        <v>412</v>
      </c>
      <c r="H10" s="11" t="s">
        <v>412</v>
      </c>
      <c r="I10" s="11" t="s">
        <v>412</v>
      </c>
      <c r="J10" s="11" t="s">
        <v>412</v>
      </c>
    </row>
    <row r="11" spans="1:10" ht="12" customHeight="1" x14ac:dyDescent="0.25">
      <c r="A11" s="2" t="str">
        <f>"Feb "&amp;RIGHT(A6,4)</f>
        <v>Feb 2024</v>
      </c>
      <c r="B11" s="11" t="s">
        <v>412</v>
      </c>
      <c r="C11" s="11" t="s">
        <v>412</v>
      </c>
      <c r="D11" s="11" t="s">
        <v>412</v>
      </c>
      <c r="E11" s="11" t="s">
        <v>412</v>
      </c>
      <c r="F11" s="11" t="s">
        <v>412</v>
      </c>
      <c r="G11" s="11" t="s">
        <v>412</v>
      </c>
      <c r="H11" s="11" t="s">
        <v>412</v>
      </c>
      <c r="I11" s="11" t="s">
        <v>412</v>
      </c>
      <c r="J11" s="11" t="s">
        <v>412</v>
      </c>
    </row>
    <row r="12" spans="1:10" ht="12" customHeight="1" x14ac:dyDescent="0.25">
      <c r="A12" s="2" t="str">
        <f>"Mar "&amp;RIGHT(A6,4)</f>
        <v>Mar 2024</v>
      </c>
      <c r="B12" s="11">
        <v>7400</v>
      </c>
      <c r="C12" s="11">
        <v>16222</v>
      </c>
      <c r="D12" s="11">
        <v>815218</v>
      </c>
      <c r="E12" s="11">
        <v>841</v>
      </c>
      <c r="F12" s="11">
        <v>2066</v>
      </c>
      <c r="G12" s="11">
        <v>64982</v>
      </c>
      <c r="H12" s="11">
        <v>1689</v>
      </c>
      <c r="I12" s="11">
        <v>10377</v>
      </c>
      <c r="J12" s="11">
        <v>353371</v>
      </c>
    </row>
    <row r="13" spans="1:10" ht="12" customHeight="1" x14ac:dyDescent="0.25">
      <c r="A13" s="2" t="str">
        <f>"Apr "&amp;RIGHT(A6,4)</f>
        <v>Apr 2024</v>
      </c>
      <c r="B13" s="11" t="s">
        <v>412</v>
      </c>
      <c r="C13" s="11" t="s">
        <v>412</v>
      </c>
      <c r="D13" s="11" t="s">
        <v>412</v>
      </c>
      <c r="E13" s="11" t="s">
        <v>412</v>
      </c>
      <c r="F13" s="11" t="s">
        <v>412</v>
      </c>
      <c r="G13" s="11" t="s">
        <v>412</v>
      </c>
      <c r="H13" s="11" t="s">
        <v>412</v>
      </c>
      <c r="I13" s="11" t="s">
        <v>412</v>
      </c>
      <c r="J13" s="11" t="s">
        <v>412</v>
      </c>
    </row>
    <row r="14" spans="1:10" ht="12" customHeight="1" x14ac:dyDescent="0.25">
      <c r="A14" s="2" t="str">
        <f>"May "&amp;RIGHT(A6,4)</f>
        <v>May 2024</v>
      </c>
      <c r="B14" s="11" t="s">
        <v>412</v>
      </c>
      <c r="C14" s="11" t="s">
        <v>412</v>
      </c>
      <c r="D14" s="11" t="s">
        <v>412</v>
      </c>
      <c r="E14" s="11" t="s">
        <v>412</v>
      </c>
      <c r="F14" s="11" t="s">
        <v>412</v>
      </c>
      <c r="G14" s="11" t="s">
        <v>412</v>
      </c>
      <c r="H14" s="11" t="s">
        <v>412</v>
      </c>
      <c r="I14" s="11" t="s">
        <v>412</v>
      </c>
      <c r="J14" s="11" t="s">
        <v>412</v>
      </c>
    </row>
    <row r="15" spans="1:10" ht="12" customHeight="1" x14ac:dyDescent="0.25">
      <c r="A15" s="2" t="str">
        <f>"Jun "&amp;RIGHT(A6,4)</f>
        <v>Jun 2024</v>
      </c>
      <c r="B15" s="11" t="s">
        <v>412</v>
      </c>
      <c r="C15" s="11" t="s">
        <v>412</v>
      </c>
      <c r="D15" s="11" t="s">
        <v>412</v>
      </c>
      <c r="E15" s="11" t="s">
        <v>412</v>
      </c>
      <c r="F15" s="11" t="s">
        <v>412</v>
      </c>
      <c r="G15" s="11" t="s">
        <v>412</v>
      </c>
      <c r="H15" s="11" t="s">
        <v>412</v>
      </c>
      <c r="I15" s="11" t="s">
        <v>412</v>
      </c>
      <c r="J15" s="11" t="s">
        <v>412</v>
      </c>
    </row>
    <row r="16" spans="1:10" ht="12" customHeight="1" x14ac:dyDescent="0.25">
      <c r="A16" s="2" t="str">
        <f>"Jul "&amp;RIGHT(A6,4)</f>
        <v>Jul 2024</v>
      </c>
      <c r="B16" s="11" t="s">
        <v>412</v>
      </c>
      <c r="C16" s="11" t="s">
        <v>412</v>
      </c>
      <c r="D16" s="11" t="s">
        <v>412</v>
      </c>
      <c r="E16" s="11" t="s">
        <v>412</v>
      </c>
      <c r="F16" s="11" t="s">
        <v>412</v>
      </c>
      <c r="G16" s="11" t="s">
        <v>412</v>
      </c>
      <c r="H16" s="11" t="s">
        <v>412</v>
      </c>
      <c r="I16" s="11" t="s">
        <v>412</v>
      </c>
      <c r="J16" s="11" t="s">
        <v>412</v>
      </c>
    </row>
    <row r="17" spans="1:10" ht="12" customHeight="1" x14ac:dyDescent="0.25">
      <c r="A17" s="2" t="str">
        <f>"Aug "&amp;RIGHT(A6,4)</f>
        <v>Aug 2024</v>
      </c>
      <c r="B17" s="11" t="s">
        <v>412</v>
      </c>
      <c r="C17" s="11" t="s">
        <v>412</v>
      </c>
      <c r="D17" s="11" t="s">
        <v>412</v>
      </c>
      <c r="E17" s="11" t="s">
        <v>412</v>
      </c>
      <c r="F17" s="11" t="s">
        <v>412</v>
      </c>
      <c r="G17" s="11" t="s">
        <v>412</v>
      </c>
      <c r="H17" s="11" t="s">
        <v>412</v>
      </c>
      <c r="I17" s="11" t="s">
        <v>412</v>
      </c>
      <c r="J17" s="11" t="s">
        <v>412</v>
      </c>
    </row>
    <row r="18" spans="1:10" ht="12" customHeight="1" x14ac:dyDescent="0.25">
      <c r="A18" s="2" t="str">
        <f>"Sep "&amp;RIGHT(A6,4)</f>
        <v>Sep 2024</v>
      </c>
      <c r="B18" s="11" t="s">
        <v>412</v>
      </c>
      <c r="C18" s="11" t="s">
        <v>412</v>
      </c>
      <c r="D18" s="11" t="s">
        <v>412</v>
      </c>
      <c r="E18" s="11" t="s">
        <v>412</v>
      </c>
      <c r="F18" s="11" t="s">
        <v>412</v>
      </c>
      <c r="G18" s="11" t="s">
        <v>412</v>
      </c>
      <c r="H18" s="11" t="s">
        <v>412</v>
      </c>
      <c r="I18" s="11" t="s">
        <v>412</v>
      </c>
      <c r="J18" s="11" t="s">
        <v>412</v>
      </c>
    </row>
    <row r="19" spans="1:10" ht="12" customHeight="1" x14ac:dyDescent="0.25">
      <c r="A19" s="12" t="s">
        <v>55</v>
      </c>
      <c r="B19" s="13">
        <v>7422.5</v>
      </c>
      <c r="C19" s="13">
        <v>16054</v>
      </c>
      <c r="D19" s="13">
        <v>793147</v>
      </c>
      <c r="E19" s="13">
        <v>835.5</v>
      </c>
      <c r="F19" s="13">
        <v>2033.5</v>
      </c>
      <c r="G19" s="13">
        <v>65242.5</v>
      </c>
      <c r="H19" s="13">
        <v>1687</v>
      </c>
      <c r="I19" s="13">
        <v>10421.5</v>
      </c>
      <c r="J19" s="13">
        <v>338746.5</v>
      </c>
    </row>
    <row r="20" spans="1:10" ht="12" customHeight="1" x14ac:dyDescent="0.25">
      <c r="A20" s="14" t="s">
        <v>414</v>
      </c>
      <c r="B20" s="15">
        <v>7422.5</v>
      </c>
      <c r="C20" s="15">
        <v>16054</v>
      </c>
      <c r="D20" s="15">
        <v>793147</v>
      </c>
      <c r="E20" s="15">
        <v>835.5</v>
      </c>
      <c r="F20" s="15">
        <v>2033.5</v>
      </c>
      <c r="G20" s="15">
        <v>65242.5</v>
      </c>
      <c r="H20" s="15">
        <v>1687</v>
      </c>
      <c r="I20" s="15">
        <v>10421.5</v>
      </c>
      <c r="J20" s="15">
        <v>338746.5</v>
      </c>
    </row>
    <row r="21" spans="1:10" ht="12" customHeight="1" x14ac:dyDescent="0.25">
      <c r="A21" s="3" t="str">
        <f>"FY "&amp;RIGHT(A6,4)+1</f>
        <v>FY 2025</v>
      </c>
    </row>
    <row r="22" spans="1:10" ht="12" customHeight="1" x14ac:dyDescent="0.25">
      <c r="A22" s="2" t="str">
        <f>"Oct "&amp;RIGHT(A6,4)</f>
        <v>Oct 2024</v>
      </c>
      <c r="B22" s="11">
        <v>7431</v>
      </c>
      <c r="C22" s="11">
        <v>15766</v>
      </c>
      <c r="D22" s="11">
        <v>781685</v>
      </c>
      <c r="E22" s="11">
        <v>976</v>
      </c>
      <c r="F22" s="11">
        <v>2173</v>
      </c>
      <c r="G22" s="11">
        <v>76427</v>
      </c>
      <c r="H22" s="11">
        <v>1648</v>
      </c>
      <c r="I22" s="11">
        <v>9834</v>
      </c>
      <c r="J22" s="11">
        <v>315064</v>
      </c>
    </row>
    <row r="23" spans="1:10" ht="12" customHeight="1" x14ac:dyDescent="0.25">
      <c r="A23" s="2" t="str">
        <f>"Nov "&amp;RIGHT(A6,4)</f>
        <v>Nov 2024</v>
      </c>
      <c r="B23" s="11" t="s">
        <v>412</v>
      </c>
      <c r="C23" s="11" t="s">
        <v>412</v>
      </c>
      <c r="D23" s="11" t="s">
        <v>412</v>
      </c>
      <c r="E23" s="11" t="s">
        <v>412</v>
      </c>
      <c r="F23" s="11" t="s">
        <v>412</v>
      </c>
      <c r="G23" s="11" t="s">
        <v>412</v>
      </c>
      <c r="H23" s="11" t="s">
        <v>412</v>
      </c>
      <c r="I23" s="11" t="s">
        <v>412</v>
      </c>
      <c r="J23" s="11" t="s">
        <v>412</v>
      </c>
    </row>
    <row r="24" spans="1:10" ht="12" customHeight="1" x14ac:dyDescent="0.25">
      <c r="A24" s="2" t="str">
        <f>"Dec "&amp;RIGHT(A6,4)</f>
        <v>Dec 2024</v>
      </c>
      <c r="B24" s="11" t="s">
        <v>412</v>
      </c>
      <c r="C24" s="11" t="s">
        <v>412</v>
      </c>
      <c r="D24" s="11" t="s">
        <v>412</v>
      </c>
      <c r="E24" s="11" t="s">
        <v>412</v>
      </c>
      <c r="F24" s="11" t="s">
        <v>412</v>
      </c>
      <c r="G24" s="11" t="s">
        <v>412</v>
      </c>
      <c r="H24" s="11" t="s">
        <v>412</v>
      </c>
      <c r="I24" s="11" t="s">
        <v>412</v>
      </c>
      <c r="J24" s="11" t="s">
        <v>412</v>
      </c>
    </row>
    <row r="25" spans="1:10" ht="12" customHeight="1" x14ac:dyDescent="0.25">
      <c r="A25" s="2" t="str">
        <f>"Jan "&amp;RIGHT(A6,4)+1</f>
        <v>Jan 2025</v>
      </c>
      <c r="B25" s="11" t="s">
        <v>412</v>
      </c>
      <c r="C25" s="11" t="s">
        <v>412</v>
      </c>
      <c r="D25" s="11" t="s">
        <v>412</v>
      </c>
      <c r="E25" s="11" t="s">
        <v>412</v>
      </c>
      <c r="F25" s="11" t="s">
        <v>412</v>
      </c>
      <c r="G25" s="11" t="s">
        <v>412</v>
      </c>
      <c r="H25" s="11" t="s">
        <v>412</v>
      </c>
      <c r="I25" s="11" t="s">
        <v>412</v>
      </c>
      <c r="J25" s="11" t="s">
        <v>412</v>
      </c>
    </row>
    <row r="26" spans="1:10" ht="12" customHeight="1" x14ac:dyDescent="0.25">
      <c r="A26" s="2" t="str">
        <f>"Feb "&amp;RIGHT(A6,4)+1</f>
        <v>Feb 2025</v>
      </c>
      <c r="B26" s="11" t="s">
        <v>412</v>
      </c>
      <c r="C26" s="11" t="s">
        <v>412</v>
      </c>
      <c r="D26" s="11" t="s">
        <v>412</v>
      </c>
      <c r="E26" s="11" t="s">
        <v>412</v>
      </c>
      <c r="F26" s="11" t="s">
        <v>412</v>
      </c>
      <c r="G26" s="11" t="s">
        <v>412</v>
      </c>
      <c r="H26" s="11" t="s">
        <v>412</v>
      </c>
      <c r="I26" s="11" t="s">
        <v>412</v>
      </c>
      <c r="J26" s="11" t="s">
        <v>412</v>
      </c>
    </row>
    <row r="27" spans="1:10" ht="12" customHeight="1" x14ac:dyDescent="0.25">
      <c r="A27" s="2" t="str">
        <f>"Mar "&amp;RIGHT(A6,4)+1</f>
        <v>Mar 2025</v>
      </c>
      <c r="B27" s="11">
        <v>7642</v>
      </c>
      <c r="C27" s="11">
        <v>16326</v>
      </c>
      <c r="D27" s="11">
        <v>829624</v>
      </c>
      <c r="E27" s="11">
        <v>808</v>
      </c>
      <c r="F27" s="11">
        <v>2018</v>
      </c>
      <c r="G27" s="11">
        <v>64458</v>
      </c>
      <c r="H27" s="11">
        <v>1694</v>
      </c>
      <c r="I27" s="11">
        <v>10074</v>
      </c>
      <c r="J27" s="11">
        <v>330571</v>
      </c>
    </row>
    <row r="28" spans="1:10" ht="12" customHeight="1" x14ac:dyDescent="0.25">
      <c r="A28" s="2" t="str">
        <f>"Apr "&amp;RIGHT(A6,4)+1</f>
        <v>Apr 2025</v>
      </c>
      <c r="B28" s="11" t="s">
        <v>412</v>
      </c>
      <c r="C28" s="11" t="s">
        <v>412</v>
      </c>
      <c r="D28" s="11" t="s">
        <v>412</v>
      </c>
      <c r="E28" s="11" t="s">
        <v>412</v>
      </c>
      <c r="F28" s="11" t="s">
        <v>412</v>
      </c>
      <c r="G28" s="11" t="s">
        <v>412</v>
      </c>
      <c r="H28" s="11" t="s">
        <v>412</v>
      </c>
      <c r="I28" s="11" t="s">
        <v>412</v>
      </c>
      <c r="J28" s="11" t="s">
        <v>412</v>
      </c>
    </row>
    <row r="29" spans="1:10" ht="12" customHeight="1" x14ac:dyDescent="0.25">
      <c r="A29" s="2" t="str">
        <f>"May "&amp;RIGHT(A6,4)+1</f>
        <v>May 2025</v>
      </c>
      <c r="B29" s="11" t="s">
        <v>412</v>
      </c>
      <c r="C29" s="11" t="s">
        <v>412</v>
      </c>
      <c r="D29" s="11" t="s">
        <v>412</v>
      </c>
      <c r="E29" s="11" t="s">
        <v>412</v>
      </c>
      <c r="F29" s="11" t="s">
        <v>412</v>
      </c>
      <c r="G29" s="11" t="s">
        <v>412</v>
      </c>
      <c r="H29" s="11" t="s">
        <v>412</v>
      </c>
      <c r="I29" s="11" t="s">
        <v>412</v>
      </c>
      <c r="J29" s="11" t="s">
        <v>412</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v>7536.5</v>
      </c>
      <c r="C34" s="13">
        <v>16046</v>
      </c>
      <c r="D34" s="13">
        <v>805654.5</v>
      </c>
      <c r="E34" s="13">
        <v>892</v>
      </c>
      <c r="F34" s="13">
        <v>2095.5</v>
      </c>
      <c r="G34" s="13">
        <v>70442.5</v>
      </c>
      <c r="H34" s="13">
        <v>1671</v>
      </c>
      <c r="I34" s="13">
        <v>9954</v>
      </c>
      <c r="J34" s="13">
        <v>322817.5</v>
      </c>
    </row>
    <row r="35" spans="1:10" ht="12" customHeight="1" x14ac:dyDescent="0.25">
      <c r="A35" s="14" t="str">
        <f>"Total "&amp;MID(A20,7,LEN(A20)-13)&amp;" Months"</f>
        <v>Total 8 Months</v>
      </c>
      <c r="B35" s="15">
        <v>7536.5</v>
      </c>
      <c r="C35" s="15">
        <v>16046</v>
      </c>
      <c r="D35" s="15">
        <v>805654.5</v>
      </c>
      <c r="E35" s="15">
        <v>892</v>
      </c>
      <c r="F35" s="15">
        <v>2095.5</v>
      </c>
      <c r="G35" s="15">
        <v>70442.5</v>
      </c>
      <c r="H35" s="15">
        <v>1671</v>
      </c>
      <c r="I35" s="15">
        <v>9954</v>
      </c>
      <c r="J35" s="15">
        <v>322817.5</v>
      </c>
    </row>
    <row r="36" spans="1:10" ht="12" customHeight="1" x14ac:dyDescent="0.25">
      <c r="A36" s="86"/>
      <c r="B36" s="86"/>
      <c r="C36" s="86"/>
      <c r="D36" s="86"/>
      <c r="E36" s="86"/>
      <c r="F36" s="86"/>
      <c r="G36" s="86"/>
      <c r="H36" s="86"/>
      <c r="I36" s="86"/>
      <c r="J36" s="86"/>
    </row>
    <row r="37" spans="1:10" ht="70" customHeight="1" x14ac:dyDescent="0.25">
      <c r="A37" s="88" t="s">
        <v>99</v>
      </c>
      <c r="B37" s="88"/>
      <c r="C37" s="88"/>
      <c r="D37" s="88"/>
      <c r="E37" s="88"/>
      <c r="F37" s="88"/>
      <c r="G37" s="88"/>
      <c r="H37" s="88"/>
      <c r="I37" s="88"/>
      <c r="J37" s="88"/>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93" t="s">
        <v>416</v>
      </c>
      <c r="B1" s="93"/>
      <c r="C1" s="93"/>
      <c r="D1" s="93"/>
      <c r="E1" s="93"/>
      <c r="F1" s="93"/>
      <c r="G1" s="93"/>
      <c r="H1" s="93"/>
      <c r="I1" s="93"/>
      <c r="J1" s="93"/>
      <c r="K1" s="81">
        <v>45877</v>
      </c>
    </row>
    <row r="2" spans="1:11" ht="12" customHeight="1" x14ac:dyDescent="0.25">
      <c r="A2" s="95" t="s">
        <v>100</v>
      </c>
      <c r="B2" s="95"/>
      <c r="C2" s="95"/>
      <c r="D2" s="95"/>
      <c r="E2" s="95"/>
      <c r="F2" s="95"/>
      <c r="G2" s="95"/>
      <c r="H2" s="95"/>
      <c r="I2" s="95"/>
      <c r="J2" s="95"/>
      <c r="K2" s="1"/>
    </row>
    <row r="3" spans="1:11" ht="24" customHeight="1" x14ac:dyDescent="0.25">
      <c r="A3" s="97" t="s">
        <v>50</v>
      </c>
      <c r="B3" s="92" t="s">
        <v>101</v>
      </c>
      <c r="C3" s="92"/>
      <c r="D3" s="92"/>
      <c r="E3" s="92"/>
      <c r="F3" s="90"/>
      <c r="G3" s="92" t="s">
        <v>102</v>
      </c>
      <c r="H3" s="92"/>
      <c r="I3" s="92"/>
      <c r="J3" s="92"/>
      <c r="K3" s="92"/>
    </row>
    <row r="4" spans="1:11" ht="24" customHeight="1" x14ac:dyDescent="0.25">
      <c r="A4" s="98"/>
      <c r="B4" s="10" t="s">
        <v>103</v>
      </c>
      <c r="C4" s="10" t="s">
        <v>104</v>
      </c>
      <c r="D4" s="10" t="s">
        <v>105</v>
      </c>
      <c r="E4" s="10" t="s">
        <v>106</v>
      </c>
      <c r="F4" s="10" t="s">
        <v>55</v>
      </c>
      <c r="G4" s="10" t="s">
        <v>103</v>
      </c>
      <c r="H4" s="10" t="s">
        <v>104</v>
      </c>
      <c r="I4" s="10" t="s">
        <v>105</v>
      </c>
      <c r="J4" s="10" t="s">
        <v>106</v>
      </c>
      <c r="K4" s="9" t="s">
        <v>55</v>
      </c>
    </row>
    <row r="5" spans="1:11" ht="12" customHeight="1" x14ac:dyDescent="0.25">
      <c r="A5" s="1"/>
      <c r="B5" s="86" t="str">
        <f>REPT("-",112)&amp;" Number "&amp;REPT("-",112)</f>
        <v>---------------------------------------------------------------------------------------------------------------- Number ----------------------------------------------------------------------------------------------------------------</v>
      </c>
      <c r="C5" s="86"/>
      <c r="D5" s="86"/>
      <c r="E5" s="86"/>
      <c r="F5" s="86"/>
      <c r="G5" s="86"/>
      <c r="H5" s="86"/>
      <c r="I5" s="86"/>
      <c r="J5" s="86"/>
      <c r="K5" s="86"/>
    </row>
    <row r="6" spans="1:11" ht="12" customHeight="1" x14ac:dyDescent="0.25">
      <c r="A6" s="3" t="s">
        <v>413</v>
      </c>
    </row>
    <row r="7" spans="1:11" ht="12" customHeight="1" x14ac:dyDescent="0.25">
      <c r="A7" s="2" t="str">
        <f>"Oct "&amp;RIGHT(A6,4)-1</f>
        <v>Oct 2023</v>
      </c>
      <c r="B7" s="11">
        <v>6553579</v>
      </c>
      <c r="C7" s="11">
        <v>7349647</v>
      </c>
      <c r="D7" s="11">
        <v>3953408</v>
      </c>
      <c r="E7" s="11">
        <v>10384292</v>
      </c>
      <c r="F7" s="11">
        <v>28240926</v>
      </c>
      <c r="G7" s="11">
        <v>26682190</v>
      </c>
      <c r="H7" s="11">
        <v>30141122</v>
      </c>
      <c r="I7" s="11">
        <v>27541097</v>
      </c>
      <c r="J7" s="11">
        <v>41600805</v>
      </c>
      <c r="K7" s="11">
        <v>125965214</v>
      </c>
    </row>
    <row r="8" spans="1:11" ht="12" customHeight="1" x14ac:dyDescent="0.25">
      <c r="A8" s="2" t="str">
        <f>"Nov "&amp;RIGHT(A6,4)-1</f>
        <v>Nov 2023</v>
      </c>
      <c r="B8" s="11">
        <v>5995904</v>
      </c>
      <c r="C8" s="11">
        <v>6893629</v>
      </c>
      <c r="D8" s="11">
        <v>3630016</v>
      </c>
      <c r="E8" s="11">
        <v>9546836</v>
      </c>
      <c r="F8" s="11">
        <v>26066385</v>
      </c>
      <c r="G8" s="11">
        <v>24081959</v>
      </c>
      <c r="H8" s="11">
        <v>27327209</v>
      </c>
      <c r="I8" s="11">
        <v>23790387</v>
      </c>
      <c r="J8" s="11">
        <v>37419275</v>
      </c>
      <c r="K8" s="11">
        <v>112618830</v>
      </c>
    </row>
    <row r="9" spans="1:11" ht="12" customHeight="1" x14ac:dyDescent="0.25">
      <c r="A9" s="2" t="str">
        <f>"Dec "&amp;RIGHT(A6,4)-1</f>
        <v>Dec 2023</v>
      </c>
      <c r="B9" s="11">
        <v>5376569</v>
      </c>
      <c r="C9" s="11">
        <v>6498327</v>
      </c>
      <c r="D9" s="11">
        <v>3442567</v>
      </c>
      <c r="E9" s="11">
        <v>8760904</v>
      </c>
      <c r="F9" s="11">
        <v>24078367</v>
      </c>
      <c r="G9" s="11">
        <v>20831311</v>
      </c>
      <c r="H9" s="11">
        <v>24290395</v>
      </c>
      <c r="I9" s="11">
        <v>18762572</v>
      </c>
      <c r="J9" s="11">
        <v>32246370</v>
      </c>
      <c r="K9" s="11">
        <v>96130648</v>
      </c>
    </row>
    <row r="10" spans="1:11" ht="12" customHeight="1" x14ac:dyDescent="0.25">
      <c r="A10" s="2" t="str">
        <f>"Jan "&amp;RIGHT(A6,4)</f>
        <v>Jan 2024</v>
      </c>
      <c r="B10" s="11">
        <v>6306948</v>
      </c>
      <c r="C10" s="11">
        <v>7399700</v>
      </c>
      <c r="D10" s="11">
        <v>3776633</v>
      </c>
      <c r="E10" s="11">
        <v>10057499</v>
      </c>
      <c r="F10" s="11">
        <v>27540780</v>
      </c>
      <c r="G10" s="11">
        <v>24670177</v>
      </c>
      <c r="H10" s="11">
        <v>28737312</v>
      </c>
      <c r="I10" s="11">
        <v>23477056</v>
      </c>
      <c r="J10" s="11">
        <v>38503226</v>
      </c>
      <c r="K10" s="11">
        <v>115387771</v>
      </c>
    </row>
    <row r="11" spans="1:11" ht="12" customHeight="1" x14ac:dyDescent="0.25">
      <c r="A11" s="2" t="str">
        <f>"Feb "&amp;RIGHT(A6,4)</f>
        <v>Feb 2024</v>
      </c>
      <c r="B11" s="11">
        <v>6258520</v>
      </c>
      <c r="C11" s="11">
        <v>7212573</v>
      </c>
      <c r="D11" s="11">
        <v>3633453</v>
      </c>
      <c r="E11" s="11">
        <v>9861637</v>
      </c>
      <c r="F11" s="11">
        <v>26966183</v>
      </c>
      <c r="G11" s="11">
        <v>26396412</v>
      </c>
      <c r="H11" s="11">
        <v>30046522</v>
      </c>
      <c r="I11" s="11">
        <v>26915193</v>
      </c>
      <c r="J11" s="11">
        <v>41214779</v>
      </c>
      <c r="K11" s="11">
        <v>124572906</v>
      </c>
    </row>
    <row r="12" spans="1:11" ht="12" customHeight="1" x14ac:dyDescent="0.25">
      <c r="A12" s="2" t="str">
        <f>"Mar "&amp;RIGHT(A6,4)</f>
        <v>Mar 2024</v>
      </c>
      <c r="B12" s="11">
        <v>6250821</v>
      </c>
      <c r="C12" s="11">
        <v>7355457</v>
      </c>
      <c r="D12" s="11">
        <v>3637184</v>
      </c>
      <c r="E12" s="11">
        <v>9876179</v>
      </c>
      <c r="F12" s="11">
        <v>27119641</v>
      </c>
      <c r="G12" s="11">
        <v>25939380</v>
      </c>
      <c r="H12" s="11">
        <v>30312236</v>
      </c>
      <c r="I12" s="11">
        <v>23770449</v>
      </c>
      <c r="J12" s="11">
        <v>40013202</v>
      </c>
      <c r="K12" s="11">
        <v>120035267</v>
      </c>
    </row>
    <row r="13" spans="1:11" ht="12" customHeight="1" x14ac:dyDescent="0.25">
      <c r="A13" s="2" t="str">
        <f>"Apr "&amp;RIGHT(A6,4)</f>
        <v>Apr 2024</v>
      </c>
      <c r="B13" s="11">
        <v>6703906</v>
      </c>
      <c r="C13" s="11">
        <v>7908733</v>
      </c>
      <c r="D13" s="11">
        <v>3833465</v>
      </c>
      <c r="E13" s="11">
        <v>10572282</v>
      </c>
      <c r="F13" s="11">
        <v>29018386</v>
      </c>
      <c r="G13" s="11">
        <v>28578706</v>
      </c>
      <c r="H13" s="11">
        <v>32862589</v>
      </c>
      <c r="I13" s="11">
        <v>26880482</v>
      </c>
      <c r="J13" s="11">
        <v>44102951</v>
      </c>
      <c r="K13" s="11">
        <v>132424728</v>
      </c>
    </row>
    <row r="14" spans="1:11" ht="12" customHeight="1" x14ac:dyDescent="0.25">
      <c r="A14" s="2" t="str">
        <f>"May "&amp;RIGHT(A6,4)</f>
        <v>May 2024</v>
      </c>
      <c r="B14" s="11">
        <v>6875755</v>
      </c>
      <c r="C14" s="11">
        <v>8063928</v>
      </c>
      <c r="D14" s="11">
        <v>3911564</v>
      </c>
      <c r="E14" s="11">
        <v>10764286</v>
      </c>
      <c r="F14" s="11">
        <v>29615533</v>
      </c>
      <c r="G14" s="11">
        <v>28884814</v>
      </c>
      <c r="H14" s="11">
        <v>33388446</v>
      </c>
      <c r="I14" s="11">
        <v>24105267</v>
      </c>
      <c r="J14" s="11">
        <v>43419645</v>
      </c>
      <c r="K14" s="11">
        <v>129798172</v>
      </c>
    </row>
    <row r="15" spans="1:11" ht="12" customHeight="1" x14ac:dyDescent="0.25">
      <c r="A15" s="2" t="str">
        <f>"Jun "&amp;RIGHT(A6,4)</f>
        <v>Jun 2024</v>
      </c>
      <c r="B15" s="11">
        <v>5767302</v>
      </c>
      <c r="C15" s="11">
        <v>8129460</v>
      </c>
      <c r="D15" s="11">
        <v>3354084</v>
      </c>
      <c r="E15" s="11">
        <v>9427338</v>
      </c>
      <c r="F15" s="11">
        <v>26678184</v>
      </c>
      <c r="G15" s="11">
        <v>22014440</v>
      </c>
      <c r="H15" s="11">
        <v>27976261</v>
      </c>
      <c r="I15" s="11">
        <v>5348930</v>
      </c>
      <c r="J15" s="11">
        <v>29490355</v>
      </c>
      <c r="K15" s="11">
        <v>84829986</v>
      </c>
    </row>
    <row r="16" spans="1:11" ht="12" customHeight="1" x14ac:dyDescent="0.25">
      <c r="A16" s="2" t="str">
        <f>"Jul "&amp;RIGHT(A6,4)</f>
        <v>Jul 2024</v>
      </c>
      <c r="B16" s="11">
        <v>6040596</v>
      </c>
      <c r="C16" s="11">
        <v>9083266</v>
      </c>
      <c r="D16" s="11">
        <v>3580738</v>
      </c>
      <c r="E16" s="11">
        <v>10056003</v>
      </c>
      <c r="F16" s="11">
        <v>28760603</v>
      </c>
      <c r="G16" s="11">
        <v>22216198</v>
      </c>
      <c r="H16" s="11">
        <v>28846424</v>
      </c>
      <c r="I16" s="11">
        <v>2992912</v>
      </c>
      <c r="J16" s="11">
        <v>29367319</v>
      </c>
      <c r="K16" s="11">
        <v>83422853</v>
      </c>
    </row>
    <row r="17" spans="1:11" ht="12" customHeight="1" x14ac:dyDescent="0.25">
      <c r="A17" s="2" t="str">
        <f>"Aug "&amp;RIGHT(A6,4)</f>
        <v>Aug 2024</v>
      </c>
      <c r="B17" s="11">
        <v>6327878</v>
      </c>
      <c r="C17" s="11">
        <v>8275807</v>
      </c>
      <c r="D17" s="11">
        <v>3674904</v>
      </c>
      <c r="E17" s="11">
        <v>10114011</v>
      </c>
      <c r="F17" s="11">
        <v>28392600</v>
      </c>
      <c r="G17" s="11">
        <v>23315016</v>
      </c>
      <c r="H17" s="11">
        <v>27699500</v>
      </c>
      <c r="I17" s="11">
        <v>14154782</v>
      </c>
      <c r="J17" s="11">
        <v>33580954</v>
      </c>
      <c r="K17" s="11">
        <v>98750252</v>
      </c>
    </row>
    <row r="18" spans="1:11" ht="12" customHeight="1" x14ac:dyDescent="0.25">
      <c r="A18" s="2" t="str">
        <f>"Sep "&amp;RIGHT(A6,4)</f>
        <v>Sep 2024</v>
      </c>
      <c r="B18" s="11">
        <v>5801548</v>
      </c>
      <c r="C18" s="11">
        <v>6432550</v>
      </c>
      <c r="D18" s="11">
        <v>3461576</v>
      </c>
      <c r="E18" s="11">
        <v>9125036</v>
      </c>
      <c r="F18" s="11">
        <v>24820710</v>
      </c>
      <c r="G18" s="11">
        <v>24705625</v>
      </c>
      <c r="H18" s="11">
        <v>27367759</v>
      </c>
      <c r="I18" s="11">
        <v>24648346</v>
      </c>
      <c r="J18" s="11">
        <v>37712492</v>
      </c>
      <c r="K18" s="11">
        <v>114434222</v>
      </c>
    </row>
    <row r="19" spans="1:11" ht="12" customHeight="1" x14ac:dyDescent="0.25">
      <c r="A19" s="12" t="s">
        <v>55</v>
      </c>
      <c r="B19" s="13">
        <v>74259326</v>
      </c>
      <c r="C19" s="13">
        <v>90603077</v>
      </c>
      <c r="D19" s="13">
        <v>43889592</v>
      </c>
      <c r="E19" s="13">
        <v>118546303</v>
      </c>
      <c r="F19" s="13">
        <v>327298298</v>
      </c>
      <c r="G19" s="13">
        <v>298316228</v>
      </c>
      <c r="H19" s="13">
        <v>348995775</v>
      </c>
      <c r="I19" s="13">
        <v>242387473</v>
      </c>
      <c r="J19" s="13">
        <v>448671373</v>
      </c>
      <c r="K19" s="13">
        <v>1338370849</v>
      </c>
    </row>
    <row r="20" spans="1:11" ht="12" customHeight="1" x14ac:dyDescent="0.25">
      <c r="A20" s="14" t="s">
        <v>414</v>
      </c>
      <c r="B20" s="15">
        <v>50322002</v>
      </c>
      <c r="C20" s="15">
        <v>58681994</v>
      </c>
      <c r="D20" s="15">
        <v>29818290</v>
      </c>
      <c r="E20" s="15">
        <v>79823915</v>
      </c>
      <c r="F20" s="15">
        <v>218646201</v>
      </c>
      <c r="G20" s="15">
        <v>206064949</v>
      </c>
      <c r="H20" s="15">
        <v>237105831</v>
      </c>
      <c r="I20" s="15">
        <v>195242503</v>
      </c>
      <c r="J20" s="15">
        <v>318520253</v>
      </c>
      <c r="K20" s="15">
        <v>956933536</v>
      </c>
    </row>
    <row r="21" spans="1:11" ht="12" customHeight="1" x14ac:dyDescent="0.25">
      <c r="A21" s="3" t="str">
        <f>"FY "&amp;RIGHT(A6,4)+1</f>
        <v>FY 2025</v>
      </c>
    </row>
    <row r="22" spans="1:11" ht="12" customHeight="1" x14ac:dyDescent="0.25">
      <c r="A22" s="2" t="str">
        <f>"Oct "&amp;RIGHT(A6,4)</f>
        <v>Oct 2024</v>
      </c>
      <c r="B22" s="11">
        <v>6490395</v>
      </c>
      <c r="C22" s="11">
        <v>7320492</v>
      </c>
      <c r="D22" s="11">
        <v>3860545</v>
      </c>
      <c r="E22" s="11">
        <v>10224458</v>
      </c>
      <c r="F22" s="11">
        <v>27895890</v>
      </c>
      <c r="G22" s="11">
        <v>27212995</v>
      </c>
      <c r="H22" s="11">
        <v>30721746</v>
      </c>
      <c r="I22" s="11">
        <v>28783376</v>
      </c>
      <c r="J22" s="11">
        <v>41464133</v>
      </c>
      <c r="K22" s="11">
        <v>128182250</v>
      </c>
    </row>
    <row r="23" spans="1:11" ht="12" customHeight="1" x14ac:dyDescent="0.25">
      <c r="A23" s="2" t="str">
        <f>"Nov "&amp;RIGHT(A6,4)</f>
        <v>Nov 2024</v>
      </c>
      <c r="B23" s="11">
        <v>5491980</v>
      </c>
      <c r="C23" s="11">
        <v>6369707</v>
      </c>
      <c r="D23" s="11">
        <v>3228956</v>
      </c>
      <c r="E23" s="11">
        <v>8665021</v>
      </c>
      <c r="F23" s="11">
        <v>23755664</v>
      </c>
      <c r="G23" s="11">
        <v>22913077</v>
      </c>
      <c r="H23" s="11">
        <v>25991388</v>
      </c>
      <c r="I23" s="11">
        <v>22033807</v>
      </c>
      <c r="J23" s="11">
        <v>34680380</v>
      </c>
      <c r="K23" s="11">
        <v>105618652</v>
      </c>
    </row>
    <row r="24" spans="1:11" ht="12" customHeight="1" x14ac:dyDescent="0.25">
      <c r="A24" s="2" t="str">
        <f>"Dec "&amp;RIGHT(A6,4)</f>
        <v>Dec 2024</v>
      </c>
      <c r="B24" s="11">
        <v>5241661</v>
      </c>
      <c r="C24" s="11">
        <v>6278688</v>
      </c>
      <c r="D24" s="11">
        <v>3270754</v>
      </c>
      <c r="E24" s="11">
        <v>8455640</v>
      </c>
      <c r="F24" s="11">
        <v>23246743</v>
      </c>
      <c r="G24" s="11">
        <v>21684117</v>
      </c>
      <c r="H24" s="11">
        <v>24952018</v>
      </c>
      <c r="I24" s="11">
        <v>20339622</v>
      </c>
      <c r="J24" s="11">
        <v>33076205</v>
      </c>
      <c r="K24" s="11">
        <v>100051962</v>
      </c>
    </row>
    <row r="25" spans="1:11" ht="12" customHeight="1" x14ac:dyDescent="0.25">
      <c r="A25" s="2" t="str">
        <f>"Jan "&amp;RIGHT(A6,4)+1</f>
        <v>Jan 2025</v>
      </c>
      <c r="B25" s="11">
        <v>6013688</v>
      </c>
      <c r="C25" s="11">
        <v>7049981</v>
      </c>
      <c r="D25" s="11">
        <v>3552810</v>
      </c>
      <c r="E25" s="11">
        <v>9541313</v>
      </c>
      <c r="F25" s="11">
        <v>26157792</v>
      </c>
      <c r="G25" s="11">
        <v>24374977</v>
      </c>
      <c r="H25" s="11">
        <v>28136054</v>
      </c>
      <c r="I25" s="11">
        <v>23908134</v>
      </c>
      <c r="J25" s="11">
        <v>37466351</v>
      </c>
      <c r="K25" s="11">
        <v>113885516</v>
      </c>
    </row>
    <row r="26" spans="1:11" ht="12" customHeight="1" x14ac:dyDescent="0.25">
      <c r="A26" s="2" t="str">
        <f>"Feb "&amp;RIGHT(A6,4)+1</f>
        <v>Feb 2025</v>
      </c>
      <c r="B26" s="11">
        <v>5653529</v>
      </c>
      <c r="C26" s="11">
        <v>6537317</v>
      </c>
      <c r="D26" s="11">
        <v>3352201</v>
      </c>
      <c r="E26" s="11">
        <v>8922251</v>
      </c>
      <c r="F26" s="11">
        <v>24465298</v>
      </c>
      <c r="G26" s="11">
        <v>24199297</v>
      </c>
      <c r="H26" s="11">
        <v>27687983</v>
      </c>
      <c r="I26" s="11">
        <v>25165096</v>
      </c>
      <c r="J26" s="11">
        <v>37293635</v>
      </c>
      <c r="K26" s="11">
        <v>114346011</v>
      </c>
    </row>
    <row r="27" spans="1:11" ht="12" customHeight="1" x14ac:dyDescent="0.25">
      <c r="A27" s="2" t="str">
        <f>"Mar "&amp;RIGHT(A6,4)+1</f>
        <v>Mar 2025</v>
      </c>
      <c r="B27" s="11">
        <v>6135894</v>
      </c>
      <c r="C27" s="11">
        <v>7214113</v>
      </c>
      <c r="D27" s="11">
        <v>3630918</v>
      </c>
      <c r="E27" s="11">
        <v>9725944</v>
      </c>
      <c r="F27" s="11">
        <v>26706869</v>
      </c>
      <c r="G27" s="11">
        <v>26816928</v>
      </c>
      <c r="H27" s="11">
        <v>31198591</v>
      </c>
      <c r="I27" s="11">
        <v>25766436</v>
      </c>
      <c r="J27" s="11">
        <v>41121315</v>
      </c>
      <c r="K27" s="11">
        <v>124903270</v>
      </c>
    </row>
    <row r="28" spans="1:11" ht="12" customHeight="1" x14ac:dyDescent="0.25">
      <c r="A28" s="2" t="str">
        <f>"Apr "&amp;RIGHT(A6,4)+1</f>
        <v>Apr 2025</v>
      </c>
      <c r="B28" s="11">
        <v>6370218</v>
      </c>
      <c r="C28" s="11">
        <v>7536734</v>
      </c>
      <c r="D28" s="11">
        <v>3703518</v>
      </c>
      <c r="E28" s="11">
        <v>10080331</v>
      </c>
      <c r="F28" s="11">
        <v>27690801</v>
      </c>
      <c r="G28" s="11">
        <v>27981301</v>
      </c>
      <c r="H28" s="11">
        <v>32165369</v>
      </c>
      <c r="I28" s="11">
        <v>26363874</v>
      </c>
      <c r="J28" s="11">
        <v>42654014</v>
      </c>
      <c r="K28" s="11">
        <v>129164558</v>
      </c>
    </row>
    <row r="29" spans="1:11" ht="12" customHeight="1" x14ac:dyDescent="0.25">
      <c r="A29" s="2" t="str">
        <f>"May "&amp;RIGHT(A6,4)+1</f>
        <v>May 2025</v>
      </c>
      <c r="B29" s="11">
        <v>6580273</v>
      </c>
      <c r="C29" s="11">
        <v>7702448</v>
      </c>
      <c r="D29" s="11">
        <v>3729523</v>
      </c>
      <c r="E29" s="11">
        <v>10277482</v>
      </c>
      <c r="F29" s="11">
        <v>28289726</v>
      </c>
      <c r="G29" s="11">
        <v>27322870</v>
      </c>
      <c r="H29" s="11">
        <v>31425112</v>
      </c>
      <c r="I29" s="11">
        <v>23927774</v>
      </c>
      <c r="J29" s="11">
        <v>40855572</v>
      </c>
      <c r="K29" s="11">
        <v>123531328</v>
      </c>
    </row>
    <row r="30" spans="1:11"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5">
      <c r="A34" s="12" t="s">
        <v>55</v>
      </c>
      <c r="B34" s="13">
        <v>47977638</v>
      </c>
      <c r="C34" s="13">
        <v>56009480</v>
      </c>
      <c r="D34" s="13">
        <v>28329225</v>
      </c>
      <c r="E34" s="13">
        <v>75892440</v>
      </c>
      <c r="F34" s="13">
        <v>208208783</v>
      </c>
      <c r="G34" s="13">
        <v>202505562</v>
      </c>
      <c r="H34" s="13">
        <v>232278261</v>
      </c>
      <c r="I34" s="13">
        <v>196288119</v>
      </c>
      <c r="J34" s="13">
        <v>308611605</v>
      </c>
      <c r="K34" s="13">
        <v>939683547</v>
      </c>
    </row>
    <row r="35" spans="1:11" ht="12" customHeight="1" x14ac:dyDescent="0.25">
      <c r="A35" s="14" t="str">
        <f>"Total "&amp;MID(A20,7,LEN(A20)-13)&amp;" Months"</f>
        <v>Total 8 Months</v>
      </c>
      <c r="B35" s="15">
        <v>47977638</v>
      </c>
      <c r="C35" s="15">
        <v>56009480</v>
      </c>
      <c r="D35" s="15">
        <v>28329225</v>
      </c>
      <c r="E35" s="15">
        <v>75892440</v>
      </c>
      <c r="F35" s="15">
        <v>208208783</v>
      </c>
      <c r="G35" s="15">
        <v>202505562</v>
      </c>
      <c r="H35" s="15">
        <v>232278261</v>
      </c>
      <c r="I35" s="15">
        <v>196288119</v>
      </c>
      <c r="J35" s="15">
        <v>308611605</v>
      </c>
      <c r="K35" s="15">
        <v>939683547</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93" t="s">
        <v>416</v>
      </c>
      <c r="B1" s="93"/>
      <c r="C1" s="93"/>
      <c r="D1" s="93"/>
      <c r="E1" s="93"/>
      <c r="F1" s="93"/>
      <c r="G1" s="93"/>
      <c r="H1" s="93"/>
      <c r="I1" s="81">
        <v>45877</v>
      </c>
    </row>
    <row r="2" spans="1:9" ht="12" customHeight="1" x14ac:dyDescent="0.25">
      <c r="A2" s="95" t="s">
        <v>318</v>
      </c>
      <c r="B2" s="95"/>
      <c r="C2" s="95"/>
      <c r="D2" s="95"/>
      <c r="E2" s="95"/>
      <c r="F2" s="95"/>
      <c r="G2" s="95"/>
      <c r="H2" s="95"/>
      <c r="I2" s="1"/>
    </row>
    <row r="3" spans="1:9" ht="24" customHeight="1" x14ac:dyDescent="0.25">
      <c r="A3" s="97" t="s">
        <v>50</v>
      </c>
      <c r="B3" s="92" t="s">
        <v>103</v>
      </c>
      <c r="C3" s="92"/>
      <c r="D3" s="92"/>
      <c r="E3" s="90"/>
      <c r="F3" s="92" t="s">
        <v>104</v>
      </c>
      <c r="G3" s="92"/>
      <c r="H3" s="92"/>
      <c r="I3" s="92"/>
    </row>
    <row r="4" spans="1:9" ht="24" customHeight="1" x14ac:dyDescent="0.25">
      <c r="A4" s="98"/>
      <c r="B4" s="10" t="s">
        <v>78</v>
      </c>
      <c r="C4" s="10" t="s">
        <v>79</v>
      </c>
      <c r="D4" s="10" t="s">
        <v>80</v>
      </c>
      <c r="E4" s="10" t="s">
        <v>55</v>
      </c>
      <c r="F4" s="10" t="s">
        <v>78</v>
      </c>
      <c r="G4" s="10" t="s">
        <v>79</v>
      </c>
      <c r="H4" s="10" t="s">
        <v>80</v>
      </c>
      <c r="I4" s="9" t="s">
        <v>55</v>
      </c>
    </row>
    <row r="5" spans="1:9" ht="12" customHeight="1" x14ac:dyDescent="0.25">
      <c r="A5" s="1"/>
      <c r="B5" s="86" t="str">
        <f>REPT("-",89)&amp;" Number "&amp;REPT("-",89)</f>
        <v>----------------------------------------------------------------------------------------- Number -----------------------------------------------------------------------------------------</v>
      </c>
      <c r="C5" s="86"/>
      <c r="D5" s="86"/>
      <c r="E5" s="86"/>
      <c r="F5" s="86"/>
      <c r="G5" s="86"/>
      <c r="H5" s="86"/>
      <c r="I5" s="86"/>
    </row>
    <row r="6" spans="1:9" ht="12" customHeight="1" x14ac:dyDescent="0.25">
      <c r="A6" s="3" t="s">
        <v>413</v>
      </c>
    </row>
    <row r="7" spans="1:9" ht="12" customHeight="1" x14ac:dyDescent="0.25">
      <c r="A7" s="2" t="str">
        <f>"Oct "&amp;RIGHT(A6,4)-1</f>
        <v>Oct 2023</v>
      </c>
      <c r="B7" s="11">
        <v>23291486</v>
      </c>
      <c r="C7" s="11">
        <v>1830024</v>
      </c>
      <c r="D7" s="11">
        <v>8114259</v>
      </c>
      <c r="E7" s="11">
        <v>33235769</v>
      </c>
      <c r="F7" s="11">
        <v>26052215</v>
      </c>
      <c r="G7" s="11">
        <v>2117023</v>
      </c>
      <c r="H7" s="11">
        <v>9321531</v>
      </c>
      <c r="I7" s="11">
        <v>37490769</v>
      </c>
    </row>
    <row r="8" spans="1:9" ht="12" customHeight="1" x14ac:dyDescent="0.25">
      <c r="A8" s="2" t="str">
        <f>"Nov "&amp;RIGHT(A6,4)-1</f>
        <v>Nov 2023</v>
      </c>
      <c r="B8" s="11">
        <v>21042170</v>
      </c>
      <c r="C8" s="11">
        <v>1680447</v>
      </c>
      <c r="D8" s="11">
        <v>7355246</v>
      </c>
      <c r="E8" s="11">
        <v>30077863</v>
      </c>
      <c r="F8" s="11">
        <v>23782390</v>
      </c>
      <c r="G8" s="11">
        <v>1953983</v>
      </c>
      <c r="H8" s="11">
        <v>8484465</v>
      </c>
      <c r="I8" s="11">
        <v>34220838</v>
      </c>
    </row>
    <row r="9" spans="1:9" ht="12" customHeight="1" x14ac:dyDescent="0.25">
      <c r="A9" s="2" t="str">
        <f>"Dec "&amp;RIGHT(A6,4)-1</f>
        <v>Dec 2023</v>
      </c>
      <c r="B9" s="11">
        <v>18199726</v>
      </c>
      <c r="C9" s="11">
        <v>1500317</v>
      </c>
      <c r="D9" s="11">
        <v>6507837</v>
      </c>
      <c r="E9" s="11">
        <v>26207880</v>
      </c>
      <c r="F9" s="11">
        <v>21329797</v>
      </c>
      <c r="G9" s="11">
        <v>1787533</v>
      </c>
      <c r="H9" s="11">
        <v>7671392</v>
      </c>
      <c r="I9" s="11">
        <v>30788722</v>
      </c>
    </row>
    <row r="10" spans="1:9" ht="12" customHeight="1" x14ac:dyDescent="0.25">
      <c r="A10" s="2" t="str">
        <f>"Jan "&amp;RIGHT(A6,4)</f>
        <v>Jan 2024</v>
      </c>
      <c r="B10" s="11">
        <v>21551823</v>
      </c>
      <c r="C10" s="11">
        <v>1744399</v>
      </c>
      <c r="D10" s="11">
        <v>7680903</v>
      </c>
      <c r="E10" s="11">
        <v>30977125</v>
      </c>
      <c r="F10" s="11">
        <v>24966758</v>
      </c>
      <c r="G10" s="11">
        <v>2077417</v>
      </c>
      <c r="H10" s="11">
        <v>9092837</v>
      </c>
      <c r="I10" s="11">
        <v>36137012</v>
      </c>
    </row>
    <row r="11" spans="1:9" ht="12" customHeight="1" x14ac:dyDescent="0.25">
      <c r="A11" s="2" t="str">
        <f>"Feb "&amp;RIGHT(A6,4)</f>
        <v>Feb 2024</v>
      </c>
      <c r="B11" s="11">
        <v>22793044</v>
      </c>
      <c r="C11" s="11">
        <v>1836910</v>
      </c>
      <c r="D11" s="11">
        <v>8024978</v>
      </c>
      <c r="E11" s="11">
        <v>32654932</v>
      </c>
      <c r="F11" s="11">
        <v>25801808</v>
      </c>
      <c r="G11" s="11">
        <v>2138995</v>
      </c>
      <c r="H11" s="11">
        <v>9318292</v>
      </c>
      <c r="I11" s="11">
        <v>37259095</v>
      </c>
    </row>
    <row r="12" spans="1:9" ht="12" customHeight="1" x14ac:dyDescent="0.25">
      <c r="A12" s="2" t="str">
        <f>"Mar "&amp;RIGHT(A6,4)</f>
        <v>Mar 2024</v>
      </c>
      <c r="B12" s="11">
        <v>22317360</v>
      </c>
      <c r="C12" s="11">
        <v>1834188</v>
      </c>
      <c r="D12" s="11">
        <v>8038653</v>
      </c>
      <c r="E12" s="11">
        <v>32190201</v>
      </c>
      <c r="F12" s="11">
        <v>25974612</v>
      </c>
      <c r="G12" s="11">
        <v>2190578</v>
      </c>
      <c r="H12" s="11">
        <v>9502503</v>
      </c>
      <c r="I12" s="11">
        <v>37667693</v>
      </c>
    </row>
    <row r="13" spans="1:9" ht="12" customHeight="1" x14ac:dyDescent="0.25">
      <c r="A13" s="2" t="str">
        <f>"Apr "&amp;RIGHT(A6,4)</f>
        <v>Apr 2024</v>
      </c>
      <c r="B13" s="11">
        <v>24500105</v>
      </c>
      <c r="C13" s="11">
        <v>1996470</v>
      </c>
      <c r="D13" s="11">
        <v>8786037</v>
      </c>
      <c r="E13" s="11">
        <v>35282612</v>
      </c>
      <c r="F13" s="11">
        <v>28146571</v>
      </c>
      <c r="G13" s="11">
        <v>2348290</v>
      </c>
      <c r="H13" s="11">
        <v>10276461</v>
      </c>
      <c r="I13" s="11">
        <v>40771322</v>
      </c>
    </row>
    <row r="14" spans="1:9" ht="12" customHeight="1" x14ac:dyDescent="0.25">
      <c r="A14" s="2" t="str">
        <f>"May "&amp;RIGHT(A6,4)</f>
        <v>May 2024</v>
      </c>
      <c r="B14" s="11">
        <v>24683802</v>
      </c>
      <c r="C14" s="11">
        <v>2059582</v>
      </c>
      <c r="D14" s="11">
        <v>9017185</v>
      </c>
      <c r="E14" s="11">
        <v>35760569</v>
      </c>
      <c r="F14" s="11">
        <v>28412884</v>
      </c>
      <c r="G14" s="11">
        <v>2444398</v>
      </c>
      <c r="H14" s="11">
        <v>10595092</v>
      </c>
      <c r="I14" s="11">
        <v>41452374</v>
      </c>
    </row>
    <row r="15" spans="1:9" ht="12" customHeight="1" x14ac:dyDescent="0.25">
      <c r="A15" s="2" t="str">
        <f>"Jun "&amp;RIGHT(A6,4)</f>
        <v>Jun 2024</v>
      </c>
      <c r="B15" s="11">
        <v>18422395</v>
      </c>
      <c r="C15" s="11">
        <v>1723445</v>
      </c>
      <c r="D15" s="11">
        <v>7635902</v>
      </c>
      <c r="E15" s="11">
        <v>27781742</v>
      </c>
      <c r="F15" s="11">
        <v>24273885</v>
      </c>
      <c r="G15" s="11">
        <v>2233448</v>
      </c>
      <c r="H15" s="11">
        <v>9598388</v>
      </c>
      <c r="I15" s="11">
        <v>36105721</v>
      </c>
    </row>
    <row r="16" spans="1:9" ht="12" customHeight="1" x14ac:dyDescent="0.25">
      <c r="A16" s="2" t="str">
        <f>"Jul "&amp;RIGHT(A6,4)</f>
        <v>Jul 2024</v>
      </c>
      <c r="B16" s="11">
        <v>18476146</v>
      </c>
      <c r="C16" s="11">
        <v>1786811</v>
      </c>
      <c r="D16" s="11">
        <v>7993837</v>
      </c>
      <c r="E16" s="11">
        <v>28256794</v>
      </c>
      <c r="F16" s="11">
        <v>25389093</v>
      </c>
      <c r="G16" s="11">
        <v>2347259</v>
      </c>
      <c r="H16" s="11">
        <v>10193338</v>
      </c>
      <c r="I16" s="11">
        <v>37929690</v>
      </c>
    </row>
    <row r="17" spans="1:9" ht="12" customHeight="1" x14ac:dyDescent="0.25">
      <c r="A17" s="2" t="str">
        <f>"Aug "&amp;RIGHT(A6,4)</f>
        <v>Aug 2024</v>
      </c>
      <c r="B17" s="11">
        <v>19979553</v>
      </c>
      <c r="C17" s="11">
        <v>1744300</v>
      </c>
      <c r="D17" s="11">
        <v>7919041</v>
      </c>
      <c r="E17" s="11">
        <v>29642894</v>
      </c>
      <c r="F17" s="11">
        <v>24406048</v>
      </c>
      <c r="G17" s="11">
        <v>2105403</v>
      </c>
      <c r="H17" s="11">
        <v>9463856</v>
      </c>
      <c r="I17" s="11">
        <v>35975307</v>
      </c>
    </row>
    <row r="18" spans="1:9" ht="12" customHeight="1" x14ac:dyDescent="0.25">
      <c r="A18" s="2" t="str">
        <f>"Sep "&amp;RIGHT(A6,4)</f>
        <v>Sep 2024</v>
      </c>
      <c r="B18" s="11">
        <v>21427338</v>
      </c>
      <c r="C18" s="11">
        <v>1674462</v>
      </c>
      <c r="D18" s="11">
        <v>7405373</v>
      </c>
      <c r="E18" s="11">
        <v>30507173</v>
      </c>
      <c r="F18" s="11">
        <v>23538937</v>
      </c>
      <c r="G18" s="11">
        <v>1886529</v>
      </c>
      <c r="H18" s="11">
        <v>8374843</v>
      </c>
      <c r="I18" s="11">
        <v>33800309</v>
      </c>
    </row>
    <row r="19" spans="1:9" ht="12" customHeight="1" x14ac:dyDescent="0.25">
      <c r="A19" s="12" t="s">
        <v>55</v>
      </c>
      <c r="B19" s="13">
        <v>256684948</v>
      </c>
      <c r="C19" s="13">
        <v>21411355</v>
      </c>
      <c r="D19" s="13">
        <v>94479251</v>
      </c>
      <c r="E19" s="13">
        <v>372575554</v>
      </c>
      <c r="F19" s="13">
        <v>302074998</v>
      </c>
      <c r="G19" s="13">
        <v>25630856</v>
      </c>
      <c r="H19" s="13">
        <v>111892998</v>
      </c>
      <c r="I19" s="13">
        <v>439598852</v>
      </c>
    </row>
    <row r="20" spans="1:9" ht="12" customHeight="1" x14ac:dyDescent="0.25">
      <c r="A20" s="14" t="s">
        <v>414</v>
      </c>
      <c r="B20" s="15">
        <v>178379516</v>
      </c>
      <c r="C20" s="15">
        <v>14482337</v>
      </c>
      <c r="D20" s="15">
        <v>63525098</v>
      </c>
      <c r="E20" s="15">
        <v>256386951</v>
      </c>
      <c r="F20" s="15">
        <v>204467035</v>
      </c>
      <c r="G20" s="15">
        <v>17058217</v>
      </c>
      <c r="H20" s="15">
        <v>74262573</v>
      </c>
      <c r="I20" s="15">
        <v>295787825</v>
      </c>
    </row>
    <row r="21" spans="1:9" ht="12" customHeight="1" x14ac:dyDescent="0.25">
      <c r="A21" s="3" t="str">
        <f>"FY "&amp;RIGHT(A6,4)+1</f>
        <v>FY 2025</v>
      </c>
    </row>
    <row r="22" spans="1:9" ht="12" customHeight="1" x14ac:dyDescent="0.25">
      <c r="A22" s="2" t="str">
        <f>"Oct "&amp;RIGHT(A6,4)</f>
        <v>Oct 2024</v>
      </c>
      <c r="B22" s="11">
        <v>23702424</v>
      </c>
      <c r="C22" s="11">
        <v>1824993</v>
      </c>
      <c r="D22" s="11">
        <v>8175973</v>
      </c>
      <c r="E22" s="11">
        <v>33703390</v>
      </c>
      <c r="F22" s="11">
        <v>26535946</v>
      </c>
      <c r="G22" s="11">
        <v>2107192</v>
      </c>
      <c r="H22" s="11">
        <v>9399100</v>
      </c>
      <c r="I22" s="11">
        <v>38042238</v>
      </c>
    </row>
    <row r="23" spans="1:9" ht="12" customHeight="1" x14ac:dyDescent="0.25">
      <c r="A23" s="2" t="str">
        <f>"Nov "&amp;RIGHT(A6,4)</f>
        <v>Nov 2024</v>
      </c>
      <c r="B23" s="11">
        <v>19838291</v>
      </c>
      <c r="C23" s="11">
        <v>1596785</v>
      </c>
      <c r="D23" s="11">
        <v>6969981</v>
      </c>
      <c r="E23" s="11">
        <v>28405057</v>
      </c>
      <c r="F23" s="11">
        <v>22497315</v>
      </c>
      <c r="G23" s="11">
        <v>1842966</v>
      </c>
      <c r="H23" s="11">
        <v>8020814</v>
      </c>
      <c r="I23" s="11">
        <v>32361095</v>
      </c>
    </row>
    <row r="24" spans="1:9" ht="12" customHeight="1" x14ac:dyDescent="0.25">
      <c r="A24" s="2" t="str">
        <f>"Dec "&amp;RIGHT(A6,4)</f>
        <v>Dec 2024</v>
      </c>
      <c r="B24" s="11">
        <v>18802747</v>
      </c>
      <c r="C24" s="11">
        <v>1532018</v>
      </c>
      <c r="D24" s="11">
        <v>6591013</v>
      </c>
      <c r="E24" s="11">
        <v>26925778</v>
      </c>
      <c r="F24" s="11">
        <v>21718880</v>
      </c>
      <c r="G24" s="11">
        <v>1794203</v>
      </c>
      <c r="H24" s="11">
        <v>7717623</v>
      </c>
      <c r="I24" s="11">
        <v>31230706</v>
      </c>
    </row>
    <row r="25" spans="1:9" ht="12" customHeight="1" x14ac:dyDescent="0.25">
      <c r="A25" s="2" t="str">
        <f>"Jan "&amp;RIGHT(A6,4)+1</f>
        <v>Jan 2025</v>
      </c>
      <c r="B25" s="11">
        <v>21205983</v>
      </c>
      <c r="C25" s="11">
        <v>1713009</v>
      </c>
      <c r="D25" s="11">
        <v>7469673</v>
      </c>
      <c r="E25" s="11">
        <v>30388665</v>
      </c>
      <c r="F25" s="11">
        <v>24355664</v>
      </c>
      <c r="G25" s="11">
        <v>2016341</v>
      </c>
      <c r="H25" s="11">
        <v>8814030</v>
      </c>
      <c r="I25" s="11">
        <v>35186035</v>
      </c>
    </row>
    <row r="26" spans="1:9" ht="12" customHeight="1" x14ac:dyDescent="0.25">
      <c r="A26" s="2" t="str">
        <f>"Feb "&amp;RIGHT(A6,4)+1</f>
        <v>Feb 2025</v>
      </c>
      <c r="B26" s="11">
        <v>20856666</v>
      </c>
      <c r="C26" s="11">
        <v>1682618</v>
      </c>
      <c r="D26" s="11">
        <v>7313542</v>
      </c>
      <c r="E26" s="11">
        <v>29852826</v>
      </c>
      <c r="F26" s="11">
        <v>23698076</v>
      </c>
      <c r="G26" s="11">
        <v>1962763</v>
      </c>
      <c r="H26" s="11">
        <v>8564461</v>
      </c>
      <c r="I26" s="11">
        <v>34225300</v>
      </c>
    </row>
    <row r="27" spans="1:9" ht="12" customHeight="1" x14ac:dyDescent="0.25">
      <c r="A27" s="2" t="str">
        <f>"Mar "&amp;RIGHT(A6,4)+1</f>
        <v>Mar 2025</v>
      </c>
      <c r="B27" s="11">
        <v>22882864</v>
      </c>
      <c r="C27" s="11">
        <v>1872971</v>
      </c>
      <c r="D27" s="11">
        <v>8196987</v>
      </c>
      <c r="E27" s="11">
        <v>32952822</v>
      </c>
      <c r="F27" s="11">
        <v>26519146</v>
      </c>
      <c r="G27" s="11">
        <v>2222680</v>
      </c>
      <c r="H27" s="11">
        <v>9670878</v>
      </c>
      <c r="I27" s="11">
        <v>38412704</v>
      </c>
    </row>
    <row r="28" spans="1:9" ht="12" customHeight="1" x14ac:dyDescent="0.25">
      <c r="A28" s="2" t="str">
        <f>"Apr "&amp;RIGHT(A6,4)+1</f>
        <v>Apr 2025</v>
      </c>
      <c r="B28" s="11">
        <v>23866757</v>
      </c>
      <c r="C28" s="11">
        <v>1929488</v>
      </c>
      <c r="D28" s="11">
        <v>8555274</v>
      </c>
      <c r="E28" s="11">
        <v>34351519</v>
      </c>
      <c r="F28" s="11">
        <v>27430658</v>
      </c>
      <c r="G28" s="11">
        <v>2255260</v>
      </c>
      <c r="H28" s="11">
        <v>10016185</v>
      </c>
      <c r="I28" s="11">
        <v>39702103</v>
      </c>
    </row>
    <row r="29" spans="1:9" ht="12" customHeight="1" x14ac:dyDescent="0.25">
      <c r="A29" s="2" t="str">
        <f>"May "&amp;RIGHT(A6,4)+1</f>
        <v>May 2025</v>
      </c>
      <c r="B29" s="11">
        <v>23502035</v>
      </c>
      <c r="C29" s="11">
        <v>1934595</v>
      </c>
      <c r="D29" s="11">
        <v>8466513</v>
      </c>
      <c r="E29" s="11">
        <v>33903143</v>
      </c>
      <c r="F29" s="11">
        <v>26921793</v>
      </c>
      <c r="G29" s="11">
        <v>2272965</v>
      </c>
      <c r="H29" s="11">
        <v>9932802</v>
      </c>
      <c r="I29" s="11">
        <v>39127560</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v>174657767</v>
      </c>
      <c r="C34" s="13">
        <v>14086477</v>
      </c>
      <c r="D34" s="13">
        <v>61738956</v>
      </c>
      <c r="E34" s="13">
        <v>250483200</v>
      </c>
      <c r="F34" s="13">
        <v>199677478</v>
      </c>
      <c r="G34" s="13">
        <v>16474370</v>
      </c>
      <c r="H34" s="13">
        <v>72135893</v>
      </c>
      <c r="I34" s="13">
        <v>288287741</v>
      </c>
    </row>
    <row r="35" spans="1:9" ht="12" customHeight="1" x14ac:dyDescent="0.25">
      <c r="A35" s="14" t="str">
        <f>"Total "&amp;MID(A20,7,LEN(A20)-13)&amp;" Months"</f>
        <v>Total 8 Months</v>
      </c>
      <c r="B35" s="15">
        <v>174657767</v>
      </c>
      <c r="C35" s="15">
        <v>14086477</v>
      </c>
      <c r="D35" s="15">
        <v>61738956</v>
      </c>
      <c r="E35" s="15">
        <v>250483200</v>
      </c>
      <c r="F35" s="15">
        <v>199677478</v>
      </c>
      <c r="G35" s="15">
        <v>16474370</v>
      </c>
      <c r="H35" s="15">
        <v>72135893</v>
      </c>
      <c r="I35" s="15">
        <v>288287741</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93" t="s">
        <v>418</v>
      </c>
      <c r="B1" s="93"/>
      <c r="C1" s="93"/>
      <c r="D1" s="93"/>
      <c r="E1" s="93"/>
      <c r="F1" s="93"/>
      <c r="G1" s="93"/>
      <c r="H1" s="93"/>
      <c r="I1" s="81">
        <v>45877</v>
      </c>
    </row>
    <row r="2" spans="1:9" ht="12" customHeight="1" x14ac:dyDescent="0.25">
      <c r="A2" s="95" t="s">
        <v>107</v>
      </c>
      <c r="B2" s="95"/>
      <c r="C2" s="95"/>
      <c r="D2" s="95"/>
      <c r="E2" s="95"/>
      <c r="F2" s="95"/>
      <c r="G2" s="95"/>
      <c r="H2" s="95"/>
      <c r="I2" s="1"/>
    </row>
    <row r="3" spans="1:9" ht="24" customHeight="1" x14ac:dyDescent="0.25">
      <c r="A3" s="97" t="s">
        <v>50</v>
      </c>
      <c r="B3" s="92" t="s">
        <v>105</v>
      </c>
      <c r="C3" s="92"/>
      <c r="D3" s="92"/>
      <c r="E3" s="90"/>
      <c r="F3" s="92" t="s">
        <v>106</v>
      </c>
      <c r="G3" s="92"/>
      <c r="H3" s="92"/>
      <c r="I3" s="92"/>
    </row>
    <row r="4" spans="1:9" ht="24" customHeight="1" x14ac:dyDescent="0.25">
      <c r="A4" s="98"/>
      <c r="B4" s="10" t="s">
        <v>78</v>
      </c>
      <c r="C4" s="10" t="s">
        <v>79</v>
      </c>
      <c r="D4" s="10" t="s">
        <v>80</v>
      </c>
      <c r="E4" s="10" t="s">
        <v>55</v>
      </c>
      <c r="F4" s="10" t="s">
        <v>78</v>
      </c>
      <c r="G4" s="10" t="s">
        <v>79</v>
      </c>
      <c r="H4" s="10" t="s">
        <v>80</v>
      </c>
      <c r="I4" s="9" t="s">
        <v>55</v>
      </c>
    </row>
    <row r="5" spans="1:9" ht="12" customHeight="1" x14ac:dyDescent="0.25">
      <c r="A5" s="1"/>
      <c r="B5" s="86" t="str">
        <f>REPT("-",89)&amp;" Number "&amp;REPT("-",89)</f>
        <v>----------------------------------------------------------------------------------------- Number -----------------------------------------------------------------------------------------</v>
      </c>
      <c r="C5" s="86"/>
      <c r="D5" s="86"/>
      <c r="E5" s="86"/>
      <c r="F5" s="86"/>
      <c r="G5" s="86"/>
      <c r="H5" s="86"/>
      <c r="I5" s="86"/>
    </row>
    <row r="6" spans="1:9" ht="12" customHeight="1" x14ac:dyDescent="0.25">
      <c r="A6" s="3" t="s">
        <v>413</v>
      </c>
    </row>
    <row r="7" spans="1:9" ht="12" customHeight="1" x14ac:dyDescent="0.25">
      <c r="A7" s="2" t="str">
        <f>"Oct "&amp;RIGHT(A6,4)-1</f>
        <v>Oct 2023</v>
      </c>
      <c r="B7" s="11">
        <v>30838413</v>
      </c>
      <c r="C7" s="11">
        <v>227833</v>
      </c>
      <c r="D7" s="11">
        <v>428259</v>
      </c>
      <c r="E7" s="11">
        <v>31494505</v>
      </c>
      <c r="F7" s="11">
        <v>38033851</v>
      </c>
      <c r="G7" s="11">
        <v>2555329</v>
      </c>
      <c r="H7" s="11">
        <v>11395917</v>
      </c>
      <c r="I7" s="11">
        <v>51985097</v>
      </c>
    </row>
    <row r="8" spans="1:9" ht="12" customHeight="1" x14ac:dyDescent="0.25">
      <c r="A8" s="2" t="str">
        <f>"Nov "&amp;RIGHT(A6,4)-1</f>
        <v>Nov 2023</v>
      </c>
      <c r="B8" s="11">
        <v>26825253</v>
      </c>
      <c r="C8" s="11">
        <v>210388</v>
      </c>
      <c r="D8" s="11">
        <v>384762</v>
      </c>
      <c r="E8" s="11">
        <v>27420403</v>
      </c>
      <c r="F8" s="11">
        <v>34365050</v>
      </c>
      <c r="G8" s="11">
        <v>2329899</v>
      </c>
      <c r="H8" s="11">
        <v>10271162</v>
      </c>
      <c r="I8" s="11">
        <v>46966111</v>
      </c>
    </row>
    <row r="9" spans="1:9" ht="12" customHeight="1" x14ac:dyDescent="0.25">
      <c r="A9" s="2" t="str">
        <f>"Dec "&amp;RIGHT(A6,4)-1</f>
        <v>Dec 2023</v>
      </c>
      <c r="B9" s="11">
        <v>21671001</v>
      </c>
      <c r="C9" s="11">
        <v>190907</v>
      </c>
      <c r="D9" s="11">
        <v>343231</v>
      </c>
      <c r="E9" s="11">
        <v>22205139</v>
      </c>
      <c r="F9" s="11">
        <v>29883750</v>
      </c>
      <c r="G9" s="11">
        <v>2069768</v>
      </c>
      <c r="H9" s="11">
        <v>9053756</v>
      </c>
      <c r="I9" s="11">
        <v>41007274</v>
      </c>
    </row>
    <row r="10" spans="1:9" ht="12" customHeight="1" x14ac:dyDescent="0.25">
      <c r="A10" s="2" t="str">
        <f>"Jan "&amp;RIGHT(A6,4)</f>
        <v>Jan 2024</v>
      </c>
      <c r="B10" s="11">
        <v>26637427</v>
      </c>
      <c r="C10" s="11">
        <v>217555</v>
      </c>
      <c r="D10" s="11">
        <v>398707</v>
      </c>
      <c r="E10" s="11">
        <v>27253689</v>
      </c>
      <c r="F10" s="11">
        <v>35287204</v>
      </c>
      <c r="G10" s="11">
        <v>2436622</v>
      </c>
      <c r="H10" s="11">
        <v>10836899</v>
      </c>
      <c r="I10" s="11">
        <v>48560725</v>
      </c>
    </row>
    <row r="11" spans="1:9" ht="12" customHeight="1" x14ac:dyDescent="0.25">
      <c r="A11" s="2" t="str">
        <f>"Feb "&amp;RIGHT(A6,4)</f>
        <v>Feb 2024</v>
      </c>
      <c r="B11" s="11">
        <v>29910681</v>
      </c>
      <c r="C11" s="11">
        <v>223431</v>
      </c>
      <c r="D11" s="11">
        <v>414534</v>
      </c>
      <c r="E11" s="11">
        <v>30548646</v>
      </c>
      <c r="F11" s="11">
        <v>37282531</v>
      </c>
      <c r="G11" s="11">
        <v>2553679</v>
      </c>
      <c r="H11" s="11">
        <v>11240206</v>
      </c>
      <c r="I11" s="11">
        <v>51076416</v>
      </c>
    </row>
    <row r="12" spans="1:9" ht="12" customHeight="1" x14ac:dyDescent="0.25">
      <c r="A12" s="2" t="str">
        <f>"Mar "&amp;RIGHT(A6,4)</f>
        <v>Mar 2024</v>
      </c>
      <c r="B12" s="11">
        <v>26780506</v>
      </c>
      <c r="C12" s="11">
        <v>217331</v>
      </c>
      <c r="D12" s="11">
        <v>409796</v>
      </c>
      <c r="E12" s="11">
        <v>27407633</v>
      </c>
      <c r="F12" s="11">
        <v>36182064</v>
      </c>
      <c r="G12" s="11">
        <v>2529558</v>
      </c>
      <c r="H12" s="11">
        <v>11177759</v>
      </c>
      <c r="I12" s="11">
        <v>49889381</v>
      </c>
    </row>
    <row r="13" spans="1:9" ht="12" customHeight="1" x14ac:dyDescent="0.25">
      <c r="A13" s="2" t="str">
        <f>"Apr "&amp;RIGHT(A6,4)</f>
        <v>Apr 2024</v>
      </c>
      <c r="B13" s="11">
        <v>30029828</v>
      </c>
      <c r="C13" s="11">
        <v>239349</v>
      </c>
      <c r="D13" s="11">
        <v>444770</v>
      </c>
      <c r="E13" s="11">
        <v>30713947</v>
      </c>
      <c r="F13" s="11">
        <v>39657013</v>
      </c>
      <c r="G13" s="11">
        <v>2776043</v>
      </c>
      <c r="H13" s="11">
        <v>12242177</v>
      </c>
      <c r="I13" s="11">
        <v>54675233</v>
      </c>
    </row>
    <row r="14" spans="1:9" ht="12" customHeight="1" x14ac:dyDescent="0.25">
      <c r="A14" s="2" t="str">
        <f>"May "&amp;RIGHT(A6,4)</f>
        <v>May 2024</v>
      </c>
      <c r="B14" s="11">
        <v>27319627</v>
      </c>
      <c r="C14" s="11">
        <v>245258</v>
      </c>
      <c r="D14" s="11">
        <v>451946</v>
      </c>
      <c r="E14" s="11">
        <v>28016831</v>
      </c>
      <c r="F14" s="11">
        <v>38948664</v>
      </c>
      <c r="G14" s="11">
        <v>2824305</v>
      </c>
      <c r="H14" s="11">
        <v>12410962</v>
      </c>
      <c r="I14" s="11">
        <v>54183931</v>
      </c>
    </row>
    <row r="15" spans="1:9" ht="12" customHeight="1" x14ac:dyDescent="0.25">
      <c r="A15" s="2" t="str">
        <f>"Jun "&amp;RIGHT(A6,4)</f>
        <v>Jun 2024</v>
      </c>
      <c r="B15" s="11">
        <v>8118176</v>
      </c>
      <c r="C15" s="11">
        <v>201212</v>
      </c>
      <c r="D15" s="11">
        <v>383626</v>
      </c>
      <c r="E15" s="11">
        <v>8703014</v>
      </c>
      <c r="F15" s="11">
        <v>26551944</v>
      </c>
      <c r="G15" s="11">
        <v>2268032</v>
      </c>
      <c r="H15" s="11">
        <v>10097717</v>
      </c>
      <c r="I15" s="11">
        <v>38917693</v>
      </c>
    </row>
    <row r="16" spans="1:9" ht="12" customHeight="1" x14ac:dyDescent="0.25">
      <c r="A16" s="2" t="str">
        <f>"Jul "&amp;RIGHT(A6,4)</f>
        <v>Jul 2024</v>
      </c>
      <c r="B16" s="11">
        <v>5957680</v>
      </c>
      <c r="C16" s="11">
        <v>205236</v>
      </c>
      <c r="D16" s="11">
        <v>410734</v>
      </c>
      <c r="E16" s="11">
        <v>6573650</v>
      </c>
      <c r="F16" s="11">
        <v>26498251</v>
      </c>
      <c r="G16" s="11">
        <v>2362046</v>
      </c>
      <c r="H16" s="11">
        <v>10563025</v>
      </c>
      <c r="I16" s="11">
        <v>39423322</v>
      </c>
    </row>
    <row r="17" spans="1:9" ht="12" customHeight="1" x14ac:dyDescent="0.25">
      <c r="A17" s="2" t="str">
        <f>"Aug "&amp;RIGHT(A6,4)</f>
        <v>Aug 2024</v>
      </c>
      <c r="B17" s="11">
        <v>17191324</v>
      </c>
      <c r="C17" s="11">
        <v>216913</v>
      </c>
      <c r="D17" s="11">
        <v>421449</v>
      </c>
      <c r="E17" s="11">
        <v>17829686</v>
      </c>
      <c r="F17" s="11">
        <v>30661005</v>
      </c>
      <c r="G17" s="11">
        <v>2374256</v>
      </c>
      <c r="H17" s="11">
        <v>10659704</v>
      </c>
      <c r="I17" s="11">
        <v>43694965</v>
      </c>
    </row>
    <row r="18" spans="1:9" ht="12" customHeight="1" x14ac:dyDescent="0.25">
      <c r="A18" s="2" t="str">
        <f>"Sep "&amp;RIGHT(A6,4)</f>
        <v>Sep 2024</v>
      </c>
      <c r="B18" s="11">
        <v>27507956</v>
      </c>
      <c r="C18" s="11">
        <v>207589</v>
      </c>
      <c r="D18" s="11">
        <v>394377</v>
      </c>
      <c r="E18" s="11">
        <v>28109922</v>
      </c>
      <c r="F18" s="11">
        <v>34180817</v>
      </c>
      <c r="G18" s="11">
        <v>2314775</v>
      </c>
      <c r="H18" s="11">
        <v>10341936</v>
      </c>
      <c r="I18" s="11">
        <v>46837528</v>
      </c>
    </row>
    <row r="19" spans="1:9" ht="12" customHeight="1" x14ac:dyDescent="0.25">
      <c r="A19" s="12" t="s">
        <v>55</v>
      </c>
      <c r="B19" s="13">
        <v>278787872</v>
      </c>
      <c r="C19" s="13">
        <v>2603002</v>
      </c>
      <c r="D19" s="13">
        <v>4886191</v>
      </c>
      <c r="E19" s="13">
        <v>286277065</v>
      </c>
      <c r="F19" s="13">
        <v>407532144</v>
      </c>
      <c r="G19" s="13">
        <v>29394312</v>
      </c>
      <c r="H19" s="13">
        <v>130291220</v>
      </c>
      <c r="I19" s="13">
        <v>567217676</v>
      </c>
    </row>
    <row r="20" spans="1:9" ht="12" customHeight="1" x14ac:dyDescent="0.25">
      <c r="A20" s="14" t="s">
        <v>414</v>
      </c>
      <c r="B20" s="15">
        <v>220012736</v>
      </c>
      <c r="C20" s="15">
        <v>1772052</v>
      </c>
      <c r="D20" s="15">
        <v>3276005</v>
      </c>
      <c r="E20" s="15">
        <v>225060793</v>
      </c>
      <c r="F20" s="15">
        <v>289640127</v>
      </c>
      <c r="G20" s="15">
        <v>20075203</v>
      </c>
      <c r="H20" s="15">
        <v>88628838</v>
      </c>
      <c r="I20" s="15">
        <v>398344168</v>
      </c>
    </row>
    <row r="21" spans="1:9" ht="12" customHeight="1" x14ac:dyDescent="0.25">
      <c r="A21" s="3" t="str">
        <f>"FY "&amp;RIGHT(A6,4)+1</f>
        <v>FY 2025</v>
      </c>
    </row>
    <row r="22" spans="1:9" ht="12" customHeight="1" x14ac:dyDescent="0.25">
      <c r="A22" s="2" t="str">
        <f>"Oct "&amp;RIGHT(A6,4)</f>
        <v>Oct 2024</v>
      </c>
      <c r="B22" s="11">
        <v>31974410</v>
      </c>
      <c r="C22" s="11">
        <v>230318</v>
      </c>
      <c r="D22" s="11">
        <v>439193</v>
      </c>
      <c r="E22" s="11">
        <v>32643921</v>
      </c>
      <c r="F22" s="11">
        <v>37962804</v>
      </c>
      <c r="G22" s="11">
        <v>2531251</v>
      </c>
      <c r="H22" s="11">
        <v>11194536</v>
      </c>
      <c r="I22" s="11">
        <v>51688591</v>
      </c>
    </row>
    <row r="23" spans="1:9" ht="12" customHeight="1" x14ac:dyDescent="0.25">
      <c r="A23" s="2" t="str">
        <f>"Nov "&amp;RIGHT(A6,4)</f>
        <v>Nov 2024</v>
      </c>
      <c r="B23" s="11">
        <v>24716165</v>
      </c>
      <c r="C23" s="11">
        <v>189764</v>
      </c>
      <c r="D23" s="11">
        <v>356834</v>
      </c>
      <c r="E23" s="11">
        <v>25262763</v>
      </c>
      <c r="F23" s="11">
        <v>31679540</v>
      </c>
      <c r="G23" s="11">
        <v>2171433</v>
      </c>
      <c r="H23" s="11">
        <v>9494428</v>
      </c>
      <c r="I23" s="11">
        <v>43345401</v>
      </c>
    </row>
    <row r="24" spans="1:9" ht="12" customHeight="1" x14ac:dyDescent="0.25">
      <c r="A24" s="2" t="str">
        <f>"Dec "&amp;RIGHT(A6,4)</f>
        <v>Dec 2024</v>
      </c>
      <c r="B24" s="11">
        <v>23076273</v>
      </c>
      <c r="C24" s="11">
        <v>184963</v>
      </c>
      <c r="D24" s="11">
        <v>349140</v>
      </c>
      <c r="E24" s="11">
        <v>23610376</v>
      </c>
      <c r="F24" s="11">
        <v>30302285</v>
      </c>
      <c r="G24" s="11">
        <v>2098236</v>
      </c>
      <c r="H24" s="11">
        <v>9131324</v>
      </c>
      <c r="I24" s="11">
        <v>41531845</v>
      </c>
    </row>
    <row r="25" spans="1:9" ht="12" customHeight="1" x14ac:dyDescent="0.25">
      <c r="A25" s="2" t="str">
        <f>"Jan "&amp;RIGHT(A6,4)+1</f>
        <v>Jan 2025</v>
      </c>
      <c r="B25" s="11">
        <v>26863628</v>
      </c>
      <c r="C25" s="11">
        <v>205651</v>
      </c>
      <c r="D25" s="11">
        <v>391665</v>
      </c>
      <c r="E25" s="11">
        <v>27460944</v>
      </c>
      <c r="F25" s="11">
        <v>34143033</v>
      </c>
      <c r="G25" s="11">
        <v>2369895</v>
      </c>
      <c r="H25" s="11">
        <v>10494736</v>
      </c>
      <c r="I25" s="11">
        <v>47007664</v>
      </c>
    </row>
    <row r="26" spans="1:9" ht="12" customHeight="1" x14ac:dyDescent="0.25">
      <c r="A26" s="2" t="str">
        <f>"Feb "&amp;RIGHT(A6,4)+1</f>
        <v>Feb 2025</v>
      </c>
      <c r="B26" s="11">
        <v>27918011</v>
      </c>
      <c r="C26" s="11">
        <v>205617</v>
      </c>
      <c r="D26" s="11">
        <v>393669</v>
      </c>
      <c r="E26" s="11">
        <v>28517297</v>
      </c>
      <c r="F26" s="11">
        <v>33643446</v>
      </c>
      <c r="G26" s="11">
        <v>2329953</v>
      </c>
      <c r="H26" s="11">
        <v>10242487</v>
      </c>
      <c r="I26" s="11">
        <v>46215886</v>
      </c>
    </row>
    <row r="27" spans="1:9" ht="12" customHeight="1" x14ac:dyDescent="0.25">
      <c r="A27" s="2" t="str">
        <f>"Mar "&amp;RIGHT(A6,4)+1</f>
        <v>Mar 2025</v>
      </c>
      <c r="B27" s="11">
        <v>28751587</v>
      </c>
      <c r="C27" s="11">
        <v>219061</v>
      </c>
      <c r="D27" s="11">
        <v>426706</v>
      </c>
      <c r="E27" s="11">
        <v>29397354</v>
      </c>
      <c r="F27" s="11">
        <v>36840762</v>
      </c>
      <c r="G27" s="11">
        <v>2587462</v>
      </c>
      <c r="H27" s="11">
        <v>11419035</v>
      </c>
      <c r="I27" s="11">
        <v>50847259</v>
      </c>
    </row>
    <row r="28" spans="1:9" ht="12" customHeight="1" x14ac:dyDescent="0.25">
      <c r="A28" s="2" t="str">
        <f>"Apr "&amp;RIGHT(A6,4)+1</f>
        <v>Apr 2025</v>
      </c>
      <c r="B28" s="11">
        <v>29437072</v>
      </c>
      <c r="C28" s="11">
        <v>215623</v>
      </c>
      <c r="D28" s="11">
        <v>414697</v>
      </c>
      <c r="E28" s="11">
        <v>30067392</v>
      </c>
      <c r="F28" s="11">
        <v>38193874</v>
      </c>
      <c r="G28" s="11">
        <v>2662081</v>
      </c>
      <c r="H28" s="11">
        <v>11878390</v>
      </c>
      <c r="I28" s="11">
        <v>52734345</v>
      </c>
    </row>
    <row r="29" spans="1:9" ht="12" customHeight="1" x14ac:dyDescent="0.25">
      <c r="A29" s="2" t="str">
        <f>"May "&amp;RIGHT(A6,4)+1</f>
        <v>May 2025</v>
      </c>
      <c r="B29" s="11">
        <v>27026585</v>
      </c>
      <c r="C29" s="11">
        <v>214761</v>
      </c>
      <c r="D29" s="11">
        <v>415951</v>
      </c>
      <c r="E29" s="11">
        <v>27657297</v>
      </c>
      <c r="F29" s="11">
        <v>36858572</v>
      </c>
      <c r="G29" s="11">
        <v>2625622</v>
      </c>
      <c r="H29" s="11">
        <v>11648860</v>
      </c>
      <c r="I29" s="11">
        <v>51133054</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v>219763731</v>
      </c>
      <c r="C34" s="13">
        <v>1665758</v>
      </c>
      <c r="D34" s="13">
        <v>3187855</v>
      </c>
      <c r="E34" s="13">
        <v>224617344</v>
      </c>
      <c r="F34" s="13">
        <v>279624316</v>
      </c>
      <c r="G34" s="13">
        <v>19375933</v>
      </c>
      <c r="H34" s="13">
        <v>85503796</v>
      </c>
      <c r="I34" s="13">
        <v>384504045</v>
      </c>
    </row>
    <row r="35" spans="1:9" ht="12" customHeight="1" x14ac:dyDescent="0.25">
      <c r="A35" s="14" t="str">
        <f>"Total "&amp;MID(A20,7,LEN(A20)-13)&amp;" Months"</f>
        <v>Total 8 Months</v>
      </c>
      <c r="B35" s="15">
        <v>219763731</v>
      </c>
      <c r="C35" s="15">
        <v>1665758</v>
      </c>
      <c r="D35" s="15">
        <v>3187855</v>
      </c>
      <c r="E35" s="15">
        <v>224617344</v>
      </c>
      <c r="F35" s="15">
        <v>279624316</v>
      </c>
      <c r="G35" s="15">
        <v>19375933</v>
      </c>
      <c r="H35" s="15">
        <v>85503796</v>
      </c>
      <c r="I35" s="15">
        <v>384504045</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2.5" x14ac:dyDescent="0.25"/>
  <cols>
    <col min="1" max="1" width="18.453125" customWidth="1"/>
    <col min="2" max="2" width="85.7265625" customWidth="1"/>
  </cols>
  <sheetData>
    <row r="1" spans="1:3" ht="12" customHeight="1" x14ac:dyDescent="0.25">
      <c r="A1" s="3"/>
      <c r="B1" s="5" t="s">
        <v>11</v>
      </c>
    </row>
    <row r="2" spans="1:3" ht="12" customHeight="1" x14ac:dyDescent="0.25">
      <c r="A2" s="6" t="s">
        <v>12</v>
      </c>
      <c r="B2" s="7" t="s">
        <v>13</v>
      </c>
    </row>
    <row r="3" spans="1:3" ht="12" customHeight="1" x14ac:dyDescent="0.25">
      <c r="A3" s="3" t="s">
        <v>261</v>
      </c>
      <c r="B3" s="1" t="s">
        <v>14</v>
      </c>
    </row>
    <row r="4" spans="1:3" ht="12" customHeight="1" x14ac:dyDescent="0.25">
      <c r="A4" s="3" t="s">
        <v>316</v>
      </c>
      <c r="B4" s="1" t="s">
        <v>317</v>
      </c>
    </row>
    <row r="5" spans="1:3" ht="12" customHeight="1" x14ac:dyDescent="0.25">
      <c r="A5" s="3" t="s">
        <v>350</v>
      </c>
      <c r="B5" s="1" t="s">
        <v>351</v>
      </c>
    </row>
    <row r="6" spans="1:3" ht="12" customHeight="1" x14ac:dyDescent="0.25">
      <c r="A6" s="3" t="s">
        <v>378</v>
      </c>
      <c r="B6" s="1" t="s">
        <v>379</v>
      </c>
    </row>
    <row r="7" spans="1:3" ht="12" customHeight="1" x14ac:dyDescent="0.25">
      <c r="A7" s="3" t="s">
        <v>367</v>
      </c>
      <c r="B7" s="1" t="s">
        <v>368</v>
      </c>
    </row>
    <row r="8" spans="1:3" ht="12" customHeight="1" x14ac:dyDescent="0.25">
      <c r="A8" s="3" t="s">
        <v>262</v>
      </c>
      <c r="B8" s="1" t="s">
        <v>15</v>
      </c>
    </row>
    <row r="9" spans="1:3" ht="12" customHeight="1" x14ac:dyDescent="0.25">
      <c r="A9" s="3" t="s">
        <v>263</v>
      </c>
      <c r="B9" s="1" t="s">
        <v>16</v>
      </c>
      <c r="C9" t="s">
        <v>299</v>
      </c>
    </row>
    <row r="10" spans="1:3" ht="12" customHeight="1" x14ac:dyDescent="0.25">
      <c r="A10" s="3" t="s">
        <v>264</v>
      </c>
      <c r="B10" s="1" t="s">
        <v>17</v>
      </c>
      <c r="C10" t="s">
        <v>300</v>
      </c>
    </row>
    <row r="11" spans="1:3" ht="12" customHeight="1" x14ac:dyDescent="0.25">
      <c r="A11" s="3" t="s">
        <v>265</v>
      </c>
      <c r="B11" s="1" t="s">
        <v>18</v>
      </c>
      <c r="C11" t="s">
        <v>301</v>
      </c>
    </row>
    <row r="12" spans="1:3" ht="12" customHeight="1" x14ac:dyDescent="0.25">
      <c r="A12" s="3" t="s">
        <v>266</v>
      </c>
      <c r="B12" s="1" t="s">
        <v>335</v>
      </c>
      <c r="C12" t="s">
        <v>302</v>
      </c>
    </row>
    <row r="13" spans="1:3" ht="12" customHeight="1" x14ac:dyDescent="0.25">
      <c r="A13" s="3" t="s">
        <v>267</v>
      </c>
      <c r="B13" s="1" t="s">
        <v>20</v>
      </c>
      <c r="C13" t="s">
        <v>303</v>
      </c>
    </row>
    <row r="14" spans="1:3" ht="12" customHeight="1" x14ac:dyDescent="0.25">
      <c r="A14" s="3" t="s">
        <v>268</v>
      </c>
      <c r="B14" s="1" t="s">
        <v>21</v>
      </c>
      <c r="C14" t="s">
        <v>304</v>
      </c>
    </row>
    <row r="15" spans="1:3" ht="12" customHeight="1" x14ac:dyDescent="0.25">
      <c r="A15" s="3" t="s">
        <v>269</v>
      </c>
      <c r="B15" s="1" t="s">
        <v>22</v>
      </c>
      <c r="C15" t="s">
        <v>305</v>
      </c>
    </row>
    <row r="16" spans="1:3" ht="12" customHeight="1" x14ac:dyDescent="0.25">
      <c r="A16" s="3" t="s">
        <v>270</v>
      </c>
      <c r="B16" s="1" t="s">
        <v>23</v>
      </c>
      <c r="C16" t="s">
        <v>306</v>
      </c>
    </row>
    <row r="17" spans="1:3" ht="12" customHeight="1" x14ac:dyDescent="0.25">
      <c r="A17" s="3" t="s">
        <v>271</v>
      </c>
      <c r="B17" s="1" t="s">
        <v>24</v>
      </c>
      <c r="C17" t="s">
        <v>307</v>
      </c>
    </row>
    <row r="18" spans="1:3" ht="12" customHeight="1" x14ac:dyDescent="0.25">
      <c r="A18" s="3" t="s">
        <v>272</v>
      </c>
      <c r="B18" s="1" t="s">
        <v>25</v>
      </c>
      <c r="C18" t="s">
        <v>308</v>
      </c>
    </row>
    <row r="19" spans="1:3" ht="12" customHeight="1" x14ac:dyDescent="0.25">
      <c r="A19" s="3" t="s">
        <v>273</v>
      </c>
      <c r="B19" s="1" t="s">
        <v>26</v>
      </c>
      <c r="C19" t="s">
        <v>309</v>
      </c>
    </row>
    <row r="20" spans="1:3" ht="12" customHeight="1" x14ac:dyDescent="0.25">
      <c r="A20" s="3" t="s">
        <v>274</v>
      </c>
      <c r="B20" s="1" t="s">
        <v>27</v>
      </c>
    </row>
    <row r="21" spans="1:3" ht="12" customHeight="1" x14ac:dyDescent="0.25">
      <c r="A21" s="3" t="s">
        <v>275</v>
      </c>
      <c r="B21" s="1" t="s">
        <v>28</v>
      </c>
    </row>
    <row r="22" spans="1:3" ht="12" customHeight="1" x14ac:dyDescent="0.25">
      <c r="A22" s="3" t="s">
        <v>276</v>
      </c>
      <c r="B22" s="1" t="s">
        <v>29</v>
      </c>
    </row>
    <row r="23" spans="1:3" ht="12" customHeight="1" x14ac:dyDescent="0.25">
      <c r="A23" s="3" t="s">
        <v>277</v>
      </c>
      <c r="B23" s="1" t="s">
        <v>30</v>
      </c>
    </row>
    <row r="24" spans="1:3" ht="12" customHeight="1" x14ac:dyDescent="0.25">
      <c r="A24" s="3" t="s">
        <v>278</v>
      </c>
      <c r="B24" s="1" t="s">
        <v>31</v>
      </c>
    </row>
    <row r="25" spans="1:3" ht="12" customHeight="1" x14ac:dyDescent="0.25">
      <c r="A25" s="3" t="s">
        <v>279</v>
      </c>
      <c r="B25" s="1" t="s">
        <v>32</v>
      </c>
    </row>
    <row r="26" spans="1:3" ht="12" customHeight="1" x14ac:dyDescent="0.25">
      <c r="A26" s="3" t="s">
        <v>280</v>
      </c>
      <c r="B26" s="1" t="s">
        <v>33</v>
      </c>
    </row>
    <row r="27" spans="1:3" ht="12" customHeight="1" x14ac:dyDescent="0.25">
      <c r="A27" s="3" t="s">
        <v>281</v>
      </c>
      <c r="B27" s="1" t="s">
        <v>34</v>
      </c>
    </row>
    <row r="28" spans="1:3" ht="12" customHeight="1" x14ac:dyDescent="0.25">
      <c r="A28" s="3" t="s">
        <v>282</v>
      </c>
      <c r="B28" s="1" t="s">
        <v>35</v>
      </c>
    </row>
    <row r="29" spans="1:3" ht="18" customHeight="1" x14ac:dyDescent="0.25">
      <c r="A29" s="3" t="s">
        <v>283</v>
      </c>
      <c r="B29" s="1" t="s">
        <v>36</v>
      </c>
    </row>
    <row r="30" spans="1:3" ht="12" customHeight="1" x14ac:dyDescent="0.25">
      <c r="A30" s="3" t="s">
        <v>284</v>
      </c>
      <c r="B30" s="1" t="s">
        <v>37</v>
      </c>
    </row>
    <row r="31" spans="1:3" ht="18" customHeight="1" x14ac:dyDescent="0.25">
      <c r="A31" s="3" t="s">
        <v>285</v>
      </c>
      <c r="B31" s="1" t="s">
        <v>38</v>
      </c>
    </row>
    <row r="32" spans="1:3" ht="12" customHeight="1" x14ac:dyDescent="0.25">
      <c r="A32" s="3" t="s">
        <v>286</v>
      </c>
      <c r="B32" s="1" t="s">
        <v>39</v>
      </c>
    </row>
    <row r="33" spans="1:2" ht="18" customHeight="1" x14ac:dyDescent="0.25">
      <c r="A33" s="3" t="s">
        <v>297</v>
      </c>
      <c r="B33" s="1" t="s">
        <v>40</v>
      </c>
    </row>
    <row r="34" spans="1:2" ht="12" customHeight="1" x14ac:dyDescent="0.25">
      <c r="A34" s="3" t="s">
        <v>296</v>
      </c>
      <c r="B34" s="1" t="s">
        <v>41</v>
      </c>
    </row>
    <row r="35" spans="1:2" ht="18" customHeight="1" x14ac:dyDescent="0.25">
      <c r="A35" s="3" t="s">
        <v>298</v>
      </c>
      <c r="B35" s="1" t="s">
        <v>42</v>
      </c>
    </row>
    <row r="36" spans="1:2" ht="12" customHeight="1" x14ac:dyDescent="0.25">
      <c r="A36" s="3"/>
      <c r="B36" s="1"/>
    </row>
    <row r="37" spans="1:2" ht="18" customHeight="1" x14ac:dyDescent="0.25">
      <c r="A37" s="3" t="s">
        <v>287</v>
      </c>
      <c r="B37" s="1" t="s">
        <v>43</v>
      </c>
    </row>
    <row r="38" spans="1:2" ht="12" customHeight="1" x14ac:dyDescent="0.25">
      <c r="A38" s="3" t="s">
        <v>288</v>
      </c>
      <c r="B38" s="1" t="s">
        <v>43</v>
      </c>
    </row>
    <row r="39" spans="1:2" ht="12" customHeight="1" x14ac:dyDescent="0.25">
      <c r="A39" s="3" t="s">
        <v>289</v>
      </c>
      <c r="B39" s="1" t="s">
        <v>44</v>
      </c>
    </row>
    <row r="40" spans="1:2" ht="18" customHeight="1" x14ac:dyDescent="0.25">
      <c r="A40" s="3" t="s">
        <v>290</v>
      </c>
      <c r="B40" s="1" t="s">
        <v>45</v>
      </c>
    </row>
    <row r="41" spans="1:2" ht="12" customHeight="1" x14ac:dyDescent="0.25">
      <c r="A41" s="3" t="s">
        <v>291</v>
      </c>
      <c r="B41" s="1" t="s">
        <v>46</v>
      </c>
    </row>
    <row r="42" spans="1:2" ht="12" customHeight="1" x14ac:dyDescent="0.25">
      <c r="A42" s="3" t="s">
        <v>292</v>
      </c>
      <c r="B42" s="1" t="s">
        <v>47</v>
      </c>
    </row>
    <row r="43" spans="1:2" ht="18" customHeight="1" x14ac:dyDescent="0.25">
      <c r="A43" s="3" t="s">
        <v>293</v>
      </c>
      <c r="B43" s="1" t="s">
        <v>48</v>
      </c>
    </row>
    <row r="44" spans="1:2" ht="12" customHeight="1" x14ac:dyDescent="0.25">
      <c r="A44" s="3" t="s">
        <v>294</v>
      </c>
      <c r="B44" s="1" t="s">
        <v>49</v>
      </c>
    </row>
    <row r="45" spans="1:2" ht="12" customHeight="1" x14ac:dyDescent="0.25">
      <c r="A45" s="3" t="s">
        <v>295</v>
      </c>
      <c r="B45" s="1" t="s">
        <v>49</v>
      </c>
    </row>
    <row r="46" spans="1:2" ht="12" customHeight="1" x14ac:dyDescent="0.25">
      <c r="A46" s="8"/>
      <c r="B46" s="4"/>
    </row>
    <row r="47" spans="1:2" ht="12" customHeight="1" x14ac:dyDescent="0.25">
      <c r="A47" s="86" t="s">
        <v>334</v>
      </c>
      <c r="B47" s="86"/>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2.5" x14ac:dyDescent="0.25"/>
  <cols>
    <col min="1" max="1" width="14.26953125" customWidth="1"/>
    <col min="2" max="5" width="18.54296875" customWidth="1"/>
  </cols>
  <sheetData>
    <row r="1" spans="1:5" ht="12" customHeight="1" x14ac:dyDescent="0.25">
      <c r="A1" s="93" t="s">
        <v>416</v>
      </c>
      <c r="B1" s="93"/>
      <c r="C1" s="93"/>
      <c r="D1" s="93"/>
      <c r="E1" s="81">
        <v>45874</v>
      </c>
    </row>
    <row r="2" spans="1:5" ht="12" customHeight="1" x14ac:dyDescent="0.25">
      <c r="A2" s="95" t="s">
        <v>108</v>
      </c>
      <c r="B2" s="95"/>
      <c r="C2" s="95"/>
      <c r="D2" s="95"/>
      <c r="E2" s="1"/>
    </row>
    <row r="3" spans="1:5" ht="24" customHeight="1" x14ac:dyDescent="0.25">
      <c r="A3" s="97" t="s">
        <v>50</v>
      </c>
      <c r="B3" s="92" t="s">
        <v>109</v>
      </c>
      <c r="C3" s="92"/>
      <c r="D3" s="92"/>
      <c r="E3" s="92"/>
    </row>
    <row r="4" spans="1:5" ht="24" customHeight="1" x14ac:dyDescent="0.25">
      <c r="A4" s="98"/>
      <c r="B4" s="10" t="s">
        <v>78</v>
      </c>
      <c r="C4" s="10" t="s">
        <v>79</v>
      </c>
      <c r="D4" s="10" t="s">
        <v>80</v>
      </c>
      <c r="E4" s="9" t="s">
        <v>209</v>
      </c>
    </row>
    <row r="5" spans="1:5" ht="12" customHeight="1" x14ac:dyDescent="0.25">
      <c r="A5" s="1"/>
      <c r="B5" s="86" t="str">
        <f>REPT("-",71)&amp;" Number "&amp;REPT("-",71)</f>
        <v>----------------------------------------------------------------------- Number -----------------------------------------------------------------------</v>
      </c>
      <c r="C5" s="86"/>
      <c r="D5" s="86"/>
      <c r="E5" s="86"/>
    </row>
    <row r="6" spans="1:5" ht="12" customHeight="1" x14ac:dyDescent="0.25">
      <c r="A6" s="3" t="s">
        <v>413</v>
      </c>
    </row>
    <row r="7" spans="1:5" ht="12" customHeight="1" x14ac:dyDescent="0.25">
      <c r="A7" s="2" t="str">
        <f>"Oct "&amp;RIGHT(A6,4)-1</f>
        <v>Oct 2023</v>
      </c>
      <c r="B7" s="11">
        <v>118215965</v>
      </c>
      <c r="C7" s="11">
        <v>6730209</v>
      </c>
      <c r="D7" s="11">
        <v>29259966</v>
      </c>
      <c r="E7" s="11">
        <v>154206140</v>
      </c>
    </row>
    <row r="8" spans="1:5" ht="12" customHeight="1" x14ac:dyDescent="0.25">
      <c r="A8" s="2" t="str">
        <f>"Nov "&amp;RIGHT(A6,4)-1</f>
        <v>Nov 2023</v>
      </c>
      <c r="B8" s="11">
        <v>106014863</v>
      </c>
      <c r="C8" s="11">
        <v>6174717</v>
      </c>
      <c r="D8" s="11">
        <v>26495635</v>
      </c>
      <c r="E8" s="11">
        <v>138685215</v>
      </c>
    </row>
    <row r="9" spans="1:5" ht="12" customHeight="1" x14ac:dyDescent="0.25">
      <c r="A9" s="2" t="str">
        <f>"Dec "&amp;RIGHT(A6,4)-1</f>
        <v>Dec 2023</v>
      </c>
      <c r="B9" s="11">
        <v>91084274</v>
      </c>
      <c r="C9" s="11">
        <v>5548525</v>
      </c>
      <c r="D9" s="11">
        <v>23576216</v>
      </c>
      <c r="E9" s="11">
        <v>120209015</v>
      </c>
    </row>
    <row r="10" spans="1:5" ht="12" customHeight="1" x14ac:dyDescent="0.25">
      <c r="A10" s="2" t="str">
        <f>"Jan "&amp;RIGHT(A6,4)</f>
        <v>Jan 2024</v>
      </c>
      <c r="B10" s="11">
        <v>108443212</v>
      </c>
      <c r="C10" s="11">
        <v>6475993</v>
      </c>
      <c r="D10" s="11">
        <v>28009346</v>
      </c>
      <c r="E10" s="11">
        <v>142928551</v>
      </c>
    </row>
    <row r="11" spans="1:5" ht="12" customHeight="1" x14ac:dyDescent="0.25">
      <c r="A11" s="2" t="str">
        <f>"Feb "&amp;RIGHT(A6,4)</f>
        <v>Feb 2024</v>
      </c>
      <c r="B11" s="11">
        <v>115788064</v>
      </c>
      <c r="C11" s="11">
        <v>6753015</v>
      </c>
      <c r="D11" s="11">
        <v>28998010</v>
      </c>
      <c r="E11" s="11">
        <v>151539089</v>
      </c>
    </row>
    <row r="12" spans="1:5" ht="12" customHeight="1" x14ac:dyDescent="0.25">
      <c r="A12" s="2" t="str">
        <f>"Mar "&amp;RIGHT(A6,4)</f>
        <v>Mar 2024</v>
      </c>
      <c r="B12" s="11">
        <v>111254542</v>
      </c>
      <c r="C12" s="11">
        <v>6771655</v>
      </c>
      <c r="D12" s="11">
        <v>29128711</v>
      </c>
      <c r="E12" s="11">
        <v>147154908</v>
      </c>
    </row>
    <row r="13" spans="1:5" ht="12" customHeight="1" x14ac:dyDescent="0.25">
      <c r="A13" s="2" t="str">
        <f>"Apr "&amp;RIGHT(A6,4)</f>
        <v>Apr 2024</v>
      </c>
      <c r="B13" s="11">
        <v>122333517</v>
      </c>
      <c r="C13" s="11">
        <v>7360152</v>
      </c>
      <c r="D13" s="11">
        <v>31749445</v>
      </c>
      <c r="E13" s="11">
        <v>161443114</v>
      </c>
    </row>
    <row r="14" spans="1:5" ht="12" customHeight="1" x14ac:dyDescent="0.25">
      <c r="A14" s="2" t="str">
        <f>"May "&amp;RIGHT(A6,4)</f>
        <v>May 2024</v>
      </c>
      <c r="B14" s="11">
        <v>119364977</v>
      </c>
      <c r="C14" s="11">
        <v>7573543</v>
      </c>
      <c r="D14" s="11">
        <v>32475185</v>
      </c>
      <c r="E14" s="11">
        <v>159413705</v>
      </c>
    </row>
    <row r="15" spans="1:5" ht="12" customHeight="1" x14ac:dyDescent="0.25">
      <c r="A15" s="2" t="str">
        <f>"Jun "&amp;RIGHT(A6,4)</f>
        <v>Jun 2024</v>
      </c>
      <c r="B15" s="11">
        <v>77366400</v>
      </c>
      <c r="C15" s="11">
        <v>6426137</v>
      </c>
      <c r="D15" s="11">
        <v>27715633</v>
      </c>
      <c r="E15" s="11">
        <v>111508170</v>
      </c>
    </row>
    <row r="16" spans="1:5" ht="12" customHeight="1" x14ac:dyDescent="0.25">
      <c r="A16" s="2" t="str">
        <f>"Jul "&amp;RIGHT(A6,4)</f>
        <v>Jul 2024</v>
      </c>
      <c r="B16" s="11">
        <v>76321170</v>
      </c>
      <c r="C16" s="11">
        <v>6701352</v>
      </c>
      <c r="D16" s="11">
        <v>29160934</v>
      </c>
      <c r="E16" s="11">
        <v>112183456</v>
      </c>
    </row>
    <row r="17" spans="1:5" ht="12" customHeight="1" x14ac:dyDescent="0.25">
      <c r="A17" s="2" t="str">
        <f>"Aug "&amp;RIGHT(A6,4)</f>
        <v>Aug 2024</v>
      </c>
      <c r="B17" s="11">
        <v>92237930</v>
      </c>
      <c r="C17" s="11">
        <v>6440872</v>
      </c>
      <c r="D17" s="11">
        <v>28464050</v>
      </c>
      <c r="E17" s="11">
        <v>127142852</v>
      </c>
    </row>
    <row r="18" spans="1:5" ht="12" customHeight="1" x14ac:dyDescent="0.25">
      <c r="A18" s="2" t="str">
        <f>"Sep "&amp;RIGHT(A6,4)</f>
        <v>Sep 2024</v>
      </c>
      <c r="B18" s="11">
        <v>106655048</v>
      </c>
      <c r="C18" s="11">
        <v>6083355</v>
      </c>
      <c r="D18" s="11">
        <v>26516529</v>
      </c>
      <c r="E18" s="11">
        <v>139254932</v>
      </c>
    </row>
    <row r="19" spans="1:5" ht="12" customHeight="1" x14ac:dyDescent="0.25">
      <c r="A19" s="12" t="s">
        <v>55</v>
      </c>
      <c r="B19" s="13">
        <v>1245079962</v>
      </c>
      <c r="C19" s="13">
        <v>79039525</v>
      </c>
      <c r="D19" s="13">
        <v>341549660</v>
      </c>
      <c r="E19" s="13">
        <v>1665669147</v>
      </c>
    </row>
    <row r="20" spans="1:5" ht="12" customHeight="1" x14ac:dyDescent="0.25">
      <c r="A20" s="14" t="s">
        <v>414</v>
      </c>
      <c r="B20" s="15">
        <v>892499414</v>
      </c>
      <c r="C20" s="15">
        <v>53387809</v>
      </c>
      <c r="D20" s="15">
        <v>229692514</v>
      </c>
      <c r="E20" s="15">
        <v>1175579737</v>
      </c>
    </row>
    <row r="21" spans="1:5" ht="12" customHeight="1" x14ac:dyDescent="0.25">
      <c r="A21" s="3" t="str">
        <f>"FY "&amp;RIGHT(A6,4)+1</f>
        <v>FY 2025</v>
      </c>
    </row>
    <row r="22" spans="1:5" ht="12" customHeight="1" x14ac:dyDescent="0.25">
      <c r="A22" s="2" t="str">
        <f>"Oct "&amp;RIGHT(A6,4)</f>
        <v>Oct 2024</v>
      </c>
      <c r="B22" s="11">
        <v>120175584</v>
      </c>
      <c r="C22" s="11">
        <v>6693754</v>
      </c>
      <c r="D22" s="11">
        <v>29208802</v>
      </c>
      <c r="E22" s="11">
        <v>156078140</v>
      </c>
    </row>
    <row r="23" spans="1:5" ht="12" customHeight="1" x14ac:dyDescent="0.25">
      <c r="A23" s="2" t="str">
        <f>"Nov "&amp;RIGHT(A6,4)</f>
        <v>Nov 2024</v>
      </c>
      <c r="B23" s="11">
        <v>98731311</v>
      </c>
      <c r="C23" s="11">
        <v>5800948</v>
      </c>
      <c r="D23" s="11">
        <v>24842057</v>
      </c>
      <c r="E23" s="11">
        <v>129374316</v>
      </c>
    </row>
    <row r="24" spans="1:5" ht="12" customHeight="1" x14ac:dyDescent="0.25">
      <c r="A24" s="2" t="str">
        <f>"Dec "&amp;RIGHT(A6,4)</f>
        <v>Dec 2024</v>
      </c>
      <c r="B24" s="11">
        <v>93900185</v>
      </c>
      <c r="C24" s="11">
        <v>5609420</v>
      </c>
      <c r="D24" s="11">
        <v>23789100</v>
      </c>
      <c r="E24" s="11">
        <v>123298705</v>
      </c>
    </row>
    <row r="25" spans="1:5" ht="12" customHeight="1" x14ac:dyDescent="0.25">
      <c r="A25" s="2" t="str">
        <f>"Jan "&amp;RIGHT(A6,4)+1</f>
        <v>Jan 2025</v>
      </c>
      <c r="B25" s="11">
        <v>106568308</v>
      </c>
      <c r="C25" s="11">
        <v>6304896</v>
      </c>
      <c r="D25" s="11">
        <v>27170104</v>
      </c>
      <c r="E25" s="11">
        <v>140043308</v>
      </c>
    </row>
    <row r="26" spans="1:5" ht="12" customHeight="1" x14ac:dyDescent="0.25">
      <c r="A26" s="2" t="str">
        <f>"Feb "&amp;RIGHT(A6,4)+1</f>
        <v>Feb 2025</v>
      </c>
      <c r="B26" s="11">
        <v>106116199</v>
      </c>
      <c r="C26" s="11">
        <v>6180951</v>
      </c>
      <c r="D26" s="11">
        <v>26514159</v>
      </c>
      <c r="E26" s="11">
        <v>138811309</v>
      </c>
    </row>
    <row r="27" spans="1:5" ht="12" customHeight="1" x14ac:dyDescent="0.25">
      <c r="A27" s="2" t="str">
        <f>"Mar "&amp;RIGHT(A6,4)+1</f>
        <v>Mar 2025</v>
      </c>
      <c r="B27" s="11">
        <v>114994359</v>
      </c>
      <c r="C27" s="11">
        <v>6902174</v>
      </c>
      <c r="D27" s="11">
        <v>29713606</v>
      </c>
      <c r="E27" s="11">
        <v>151610139</v>
      </c>
    </row>
    <row r="28" spans="1:5" ht="12" customHeight="1" x14ac:dyDescent="0.25">
      <c r="A28" s="2" t="str">
        <f>"Apr "&amp;RIGHT(A6,4)+1</f>
        <v>Apr 2025</v>
      </c>
      <c r="B28" s="11">
        <v>118928361</v>
      </c>
      <c r="C28" s="11">
        <v>7062452</v>
      </c>
      <c r="D28" s="11">
        <v>30864546</v>
      </c>
      <c r="E28" s="11">
        <v>156855359</v>
      </c>
    </row>
    <row r="29" spans="1:5" ht="12" customHeight="1" x14ac:dyDescent="0.25">
      <c r="A29" s="2" t="str">
        <f>"May "&amp;RIGHT(A6,4)+1</f>
        <v>May 2025</v>
      </c>
      <c r="B29" s="11">
        <v>114308985</v>
      </c>
      <c r="C29" s="11">
        <v>7047943</v>
      </c>
      <c r="D29" s="11">
        <v>30464126</v>
      </c>
      <c r="E29" s="11">
        <v>151821054</v>
      </c>
    </row>
    <row r="30" spans="1:5" ht="12" customHeight="1" x14ac:dyDescent="0.25">
      <c r="A30" s="2" t="str">
        <f>"Jun "&amp;RIGHT(A6,4)+1</f>
        <v>Jun 2025</v>
      </c>
      <c r="B30" s="11" t="s">
        <v>412</v>
      </c>
      <c r="C30" s="11" t="s">
        <v>412</v>
      </c>
      <c r="D30" s="11" t="s">
        <v>412</v>
      </c>
      <c r="E30" s="11" t="s">
        <v>412</v>
      </c>
    </row>
    <row r="31" spans="1:5" ht="12" customHeight="1" x14ac:dyDescent="0.25">
      <c r="A31" s="2" t="str">
        <f>"Jul "&amp;RIGHT(A6,4)+1</f>
        <v>Jul 2025</v>
      </c>
      <c r="B31" s="11" t="s">
        <v>412</v>
      </c>
      <c r="C31" s="11" t="s">
        <v>412</v>
      </c>
      <c r="D31" s="11" t="s">
        <v>412</v>
      </c>
      <c r="E31" s="11" t="s">
        <v>412</v>
      </c>
    </row>
    <row r="32" spans="1:5" ht="12" customHeight="1" x14ac:dyDescent="0.25">
      <c r="A32" s="2" t="str">
        <f>"Aug "&amp;RIGHT(A6,4)+1</f>
        <v>Aug 2025</v>
      </c>
      <c r="B32" s="11" t="s">
        <v>412</v>
      </c>
      <c r="C32" s="11" t="s">
        <v>412</v>
      </c>
      <c r="D32" s="11" t="s">
        <v>412</v>
      </c>
      <c r="E32" s="11" t="s">
        <v>412</v>
      </c>
    </row>
    <row r="33" spans="1:5" ht="12" customHeight="1" x14ac:dyDescent="0.25">
      <c r="A33" s="2" t="str">
        <f>"Sep "&amp;RIGHT(A6,4)+1</f>
        <v>Sep 2025</v>
      </c>
      <c r="B33" s="11" t="s">
        <v>412</v>
      </c>
      <c r="C33" s="11" t="s">
        <v>412</v>
      </c>
      <c r="D33" s="11" t="s">
        <v>412</v>
      </c>
      <c r="E33" s="11" t="s">
        <v>412</v>
      </c>
    </row>
    <row r="34" spans="1:5" ht="12" customHeight="1" x14ac:dyDescent="0.25">
      <c r="A34" s="12" t="s">
        <v>55</v>
      </c>
      <c r="B34" s="13">
        <v>873723292</v>
      </c>
      <c r="C34" s="13">
        <v>51602538</v>
      </c>
      <c r="D34" s="13">
        <v>222566500</v>
      </c>
      <c r="E34" s="13">
        <v>1147892330</v>
      </c>
    </row>
    <row r="35" spans="1:5" ht="12" customHeight="1" x14ac:dyDescent="0.25">
      <c r="A35" s="14" t="str">
        <f>"Total "&amp;MID(A20,7,LEN(A20)-13)&amp;" Months"</f>
        <v>Total 8 Months</v>
      </c>
      <c r="B35" s="15">
        <v>873723292</v>
      </c>
      <c r="C35" s="15">
        <v>51602538</v>
      </c>
      <c r="D35" s="15">
        <v>222566500</v>
      </c>
      <c r="E35" s="15">
        <v>1147892330</v>
      </c>
    </row>
    <row r="36" spans="1:5" ht="12" customHeight="1" x14ac:dyDescent="0.25">
      <c r="A36" s="86"/>
      <c r="B36" s="86"/>
      <c r="C36" s="86"/>
      <c r="D36" s="86"/>
      <c r="E36" s="86"/>
    </row>
    <row r="37" spans="1:5" ht="70" customHeight="1" x14ac:dyDescent="0.25">
      <c r="A37" s="88" t="s">
        <v>110</v>
      </c>
      <c r="B37" s="88"/>
      <c r="C37" s="88"/>
      <c r="D37" s="88"/>
      <c r="E37" s="88"/>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93" t="s">
        <v>416</v>
      </c>
      <c r="B1" s="93"/>
      <c r="C1" s="93"/>
      <c r="D1" s="93"/>
      <c r="E1" s="93"/>
      <c r="F1" s="93"/>
      <c r="G1" s="93"/>
      <c r="H1" s="93"/>
      <c r="I1" s="93"/>
      <c r="J1" s="93"/>
      <c r="K1" s="81">
        <v>45877</v>
      </c>
    </row>
    <row r="2" spans="1:11" ht="12" customHeight="1" x14ac:dyDescent="0.25">
      <c r="A2" s="95" t="s">
        <v>111</v>
      </c>
      <c r="B2" s="95"/>
      <c r="C2" s="95"/>
      <c r="D2" s="95"/>
      <c r="E2" s="95"/>
      <c r="F2" s="95"/>
      <c r="G2" s="95"/>
      <c r="H2" s="95"/>
      <c r="I2" s="95"/>
      <c r="J2" s="95"/>
      <c r="K2" s="1"/>
    </row>
    <row r="3" spans="1:11" ht="24" customHeight="1" x14ac:dyDescent="0.25">
      <c r="A3" s="97" t="s">
        <v>50</v>
      </c>
      <c r="B3" s="89" t="s">
        <v>112</v>
      </c>
      <c r="C3" s="92" t="s">
        <v>102</v>
      </c>
      <c r="D3" s="92"/>
      <c r="E3" s="92"/>
      <c r="F3" s="90"/>
      <c r="G3" s="92" t="s">
        <v>102</v>
      </c>
      <c r="H3" s="92"/>
      <c r="I3" s="90"/>
      <c r="J3" s="92" t="s">
        <v>113</v>
      </c>
      <c r="K3" s="92"/>
    </row>
    <row r="4" spans="1:11" ht="24" customHeight="1" x14ac:dyDescent="0.25">
      <c r="A4" s="98"/>
      <c r="B4" s="90"/>
      <c r="C4" s="10" t="s">
        <v>78</v>
      </c>
      <c r="D4" s="10" t="s">
        <v>79</v>
      </c>
      <c r="E4" s="10" t="s">
        <v>80</v>
      </c>
      <c r="F4" s="10" t="s">
        <v>55</v>
      </c>
      <c r="G4" s="10" t="s">
        <v>78</v>
      </c>
      <c r="H4" s="10" t="s">
        <v>79</v>
      </c>
      <c r="I4" s="10" t="s">
        <v>80</v>
      </c>
      <c r="J4" s="10" t="s">
        <v>114</v>
      </c>
      <c r="K4" s="9" t="s">
        <v>115</v>
      </c>
    </row>
    <row r="5" spans="1:11" ht="12" customHeight="1" x14ac:dyDescent="0.25">
      <c r="A5" s="1"/>
      <c r="B5" s="86" t="str">
        <f>REPT("-",52)&amp;" Number "&amp;REPT("-",52)</f>
        <v>---------------------------------------------------- Number ----------------------------------------------------</v>
      </c>
      <c r="C5" s="86"/>
      <c r="D5" s="86"/>
      <c r="E5" s="86"/>
      <c r="F5" s="86"/>
      <c r="G5" s="86" t="str">
        <f>REPT("-",53)&amp;" Percent "&amp;REPT("-",54)</f>
        <v>----------------------------------------------------- Percent ------------------------------------------------------</v>
      </c>
      <c r="H5" s="86"/>
      <c r="I5" s="86"/>
      <c r="J5" s="86"/>
      <c r="K5" s="86"/>
    </row>
    <row r="6" spans="1:11" ht="12" customHeight="1" x14ac:dyDescent="0.25">
      <c r="A6" s="3" t="s">
        <v>413</v>
      </c>
    </row>
    <row r="7" spans="1:11" ht="12" customHeight="1" x14ac:dyDescent="0.25">
      <c r="A7" s="2" t="str">
        <f>"Oct "&amp;RIGHT(A6,4)-1</f>
        <v>Oct 2023</v>
      </c>
      <c r="B7" s="11">
        <v>28240926</v>
      </c>
      <c r="C7" s="11">
        <v>89975039</v>
      </c>
      <c r="D7" s="11">
        <v>6730209</v>
      </c>
      <c r="E7" s="11">
        <v>29259966</v>
      </c>
      <c r="F7" s="11">
        <v>125965214</v>
      </c>
      <c r="G7" s="19">
        <v>0.71430000000000005</v>
      </c>
      <c r="H7" s="19">
        <v>5.3400000000000003E-2</v>
      </c>
      <c r="I7" s="19">
        <v>0.23230000000000001</v>
      </c>
      <c r="J7" s="19">
        <v>0.18310000000000001</v>
      </c>
      <c r="K7" s="19">
        <v>0.58350000000000002</v>
      </c>
    </row>
    <row r="8" spans="1:11" ht="12" customHeight="1" x14ac:dyDescent="0.25">
      <c r="A8" s="2" t="str">
        <f>"Nov "&amp;RIGHT(A6,4)-1</f>
        <v>Nov 2023</v>
      </c>
      <c r="B8" s="11">
        <v>26066385</v>
      </c>
      <c r="C8" s="11">
        <v>79948478</v>
      </c>
      <c r="D8" s="11">
        <v>6174717</v>
      </c>
      <c r="E8" s="11">
        <v>26495635</v>
      </c>
      <c r="F8" s="11">
        <v>112618830</v>
      </c>
      <c r="G8" s="19">
        <v>0.70989999999999998</v>
      </c>
      <c r="H8" s="19">
        <v>5.4800000000000001E-2</v>
      </c>
      <c r="I8" s="19">
        <v>0.23530000000000001</v>
      </c>
      <c r="J8" s="19">
        <v>0.188</v>
      </c>
      <c r="K8" s="19">
        <v>0.57650000000000001</v>
      </c>
    </row>
    <row r="9" spans="1:11" ht="12" customHeight="1" x14ac:dyDescent="0.25">
      <c r="A9" s="2" t="str">
        <f>"Dec "&amp;RIGHT(A6,4)-1</f>
        <v>Dec 2023</v>
      </c>
      <c r="B9" s="11">
        <v>24078367</v>
      </c>
      <c r="C9" s="11">
        <v>67005907</v>
      </c>
      <c r="D9" s="11">
        <v>5548525</v>
      </c>
      <c r="E9" s="11">
        <v>23576216</v>
      </c>
      <c r="F9" s="11">
        <v>96130648</v>
      </c>
      <c r="G9" s="19">
        <v>0.69699999999999995</v>
      </c>
      <c r="H9" s="19">
        <v>5.7700000000000001E-2</v>
      </c>
      <c r="I9" s="19">
        <v>0.24529999999999999</v>
      </c>
      <c r="J9" s="19">
        <v>0.20030000000000001</v>
      </c>
      <c r="K9" s="19">
        <v>0.55740000000000001</v>
      </c>
    </row>
    <row r="10" spans="1:11" ht="12" customHeight="1" x14ac:dyDescent="0.25">
      <c r="A10" s="2" t="str">
        <f>"Jan "&amp;RIGHT(A6,4)</f>
        <v>Jan 2024</v>
      </c>
      <c r="B10" s="11">
        <v>27540780</v>
      </c>
      <c r="C10" s="11">
        <v>80902432</v>
      </c>
      <c r="D10" s="11">
        <v>6475993</v>
      </c>
      <c r="E10" s="11">
        <v>28009346</v>
      </c>
      <c r="F10" s="11">
        <v>115387771</v>
      </c>
      <c r="G10" s="19">
        <v>0.70109999999999995</v>
      </c>
      <c r="H10" s="19">
        <v>5.6099999999999997E-2</v>
      </c>
      <c r="I10" s="19">
        <v>0.2427</v>
      </c>
      <c r="J10" s="19">
        <v>0.19270000000000001</v>
      </c>
      <c r="K10" s="19">
        <v>0.56599999999999995</v>
      </c>
    </row>
    <row r="11" spans="1:11" ht="12" customHeight="1" x14ac:dyDescent="0.25">
      <c r="A11" s="2" t="str">
        <f>"Feb "&amp;RIGHT(A6,4)</f>
        <v>Feb 2024</v>
      </c>
      <c r="B11" s="11">
        <v>26966183</v>
      </c>
      <c r="C11" s="11">
        <v>88821881</v>
      </c>
      <c r="D11" s="11">
        <v>6753015</v>
      </c>
      <c r="E11" s="11">
        <v>28998010</v>
      </c>
      <c r="F11" s="11">
        <v>124572906</v>
      </c>
      <c r="G11" s="19">
        <v>0.71299999999999997</v>
      </c>
      <c r="H11" s="19">
        <v>5.4199999999999998E-2</v>
      </c>
      <c r="I11" s="19">
        <v>0.23280000000000001</v>
      </c>
      <c r="J11" s="19">
        <v>0.1779</v>
      </c>
      <c r="K11" s="19">
        <v>0.58609999999999995</v>
      </c>
    </row>
    <row r="12" spans="1:11" ht="12" customHeight="1" x14ac:dyDescent="0.25">
      <c r="A12" s="2" t="str">
        <f>"Mar "&amp;RIGHT(A6,4)</f>
        <v>Mar 2024</v>
      </c>
      <c r="B12" s="11">
        <v>27119641</v>
      </c>
      <c r="C12" s="11">
        <v>84134901</v>
      </c>
      <c r="D12" s="11">
        <v>6771655</v>
      </c>
      <c r="E12" s="11">
        <v>29128711</v>
      </c>
      <c r="F12" s="11">
        <v>120035267</v>
      </c>
      <c r="G12" s="19">
        <v>0.70089999999999997</v>
      </c>
      <c r="H12" s="19">
        <v>5.6399999999999999E-2</v>
      </c>
      <c r="I12" s="19">
        <v>0.2427</v>
      </c>
      <c r="J12" s="19">
        <v>0.18429999999999999</v>
      </c>
      <c r="K12" s="19">
        <v>0.57169999999999999</v>
      </c>
    </row>
    <row r="13" spans="1:11" ht="12" customHeight="1" x14ac:dyDescent="0.25">
      <c r="A13" s="2" t="str">
        <f>"Apr "&amp;RIGHT(A6,4)</f>
        <v>Apr 2024</v>
      </c>
      <c r="B13" s="11">
        <v>29018386</v>
      </c>
      <c r="C13" s="11">
        <v>93315131</v>
      </c>
      <c r="D13" s="11">
        <v>7360152</v>
      </c>
      <c r="E13" s="11">
        <v>31749445</v>
      </c>
      <c r="F13" s="11">
        <v>132424728</v>
      </c>
      <c r="G13" s="19">
        <v>0.70469999999999999</v>
      </c>
      <c r="H13" s="19">
        <v>5.5599999999999997E-2</v>
      </c>
      <c r="I13" s="19">
        <v>0.23980000000000001</v>
      </c>
      <c r="J13" s="19">
        <v>0.1797</v>
      </c>
      <c r="K13" s="19">
        <v>0.57799999999999996</v>
      </c>
    </row>
    <row r="14" spans="1:11" ht="12" customHeight="1" x14ac:dyDescent="0.25">
      <c r="A14" s="2" t="str">
        <f>"May "&amp;RIGHT(A6,4)</f>
        <v>May 2024</v>
      </c>
      <c r="B14" s="11">
        <v>29615533</v>
      </c>
      <c r="C14" s="11">
        <v>89749444</v>
      </c>
      <c r="D14" s="11">
        <v>7573543</v>
      </c>
      <c r="E14" s="11">
        <v>32475185</v>
      </c>
      <c r="F14" s="11">
        <v>129798172</v>
      </c>
      <c r="G14" s="19">
        <v>0.6915</v>
      </c>
      <c r="H14" s="19">
        <v>5.8299999999999998E-2</v>
      </c>
      <c r="I14" s="19">
        <v>0.25019999999999998</v>
      </c>
      <c r="J14" s="19">
        <v>0.18579999999999999</v>
      </c>
      <c r="K14" s="19">
        <v>0.56299999999999994</v>
      </c>
    </row>
    <row r="15" spans="1:11" ht="12" customHeight="1" x14ac:dyDescent="0.25">
      <c r="A15" s="2" t="str">
        <f>"Jun "&amp;RIGHT(A6,4)</f>
        <v>Jun 2024</v>
      </c>
      <c r="B15" s="11">
        <v>26678184</v>
      </c>
      <c r="C15" s="11">
        <v>50688216</v>
      </c>
      <c r="D15" s="11">
        <v>6426137</v>
      </c>
      <c r="E15" s="11">
        <v>27715633</v>
      </c>
      <c r="F15" s="11">
        <v>84829986</v>
      </c>
      <c r="G15" s="19">
        <v>0.59750000000000003</v>
      </c>
      <c r="H15" s="19">
        <v>7.5800000000000006E-2</v>
      </c>
      <c r="I15" s="19">
        <v>0.32669999999999999</v>
      </c>
      <c r="J15" s="19">
        <v>0.2392</v>
      </c>
      <c r="K15" s="19">
        <v>0.4546</v>
      </c>
    </row>
    <row r="16" spans="1:11" ht="12" customHeight="1" x14ac:dyDescent="0.25">
      <c r="A16" s="2" t="str">
        <f>"Jul "&amp;RIGHT(A6,4)</f>
        <v>Jul 2024</v>
      </c>
      <c r="B16" s="11">
        <v>28760603</v>
      </c>
      <c r="C16" s="11">
        <v>47560567</v>
      </c>
      <c r="D16" s="11">
        <v>6701352</v>
      </c>
      <c r="E16" s="11">
        <v>29160934</v>
      </c>
      <c r="F16" s="11">
        <v>83422853</v>
      </c>
      <c r="G16" s="19">
        <v>0.57010000000000005</v>
      </c>
      <c r="H16" s="19">
        <v>8.0299999999999996E-2</v>
      </c>
      <c r="I16" s="19">
        <v>0.34960000000000002</v>
      </c>
      <c r="J16" s="19">
        <v>0.25640000000000002</v>
      </c>
      <c r="K16" s="19">
        <v>0.42399999999999999</v>
      </c>
    </row>
    <row r="17" spans="1:11" ht="12" customHeight="1" x14ac:dyDescent="0.25">
      <c r="A17" s="2" t="str">
        <f>"Aug "&amp;RIGHT(A6,4)</f>
        <v>Aug 2024</v>
      </c>
      <c r="B17" s="11">
        <v>28392600</v>
      </c>
      <c r="C17" s="11">
        <v>63845330</v>
      </c>
      <c r="D17" s="11">
        <v>6440872</v>
      </c>
      <c r="E17" s="11">
        <v>28464050</v>
      </c>
      <c r="F17" s="11">
        <v>98750252</v>
      </c>
      <c r="G17" s="19">
        <v>0.64649999999999996</v>
      </c>
      <c r="H17" s="19">
        <v>6.5199999999999994E-2</v>
      </c>
      <c r="I17" s="19">
        <v>0.28820000000000001</v>
      </c>
      <c r="J17" s="19">
        <v>0.2233</v>
      </c>
      <c r="K17" s="19">
        <v>0.50219999999999998</v>
      </c>
    </row>
    <row r="18" spans="1:11" ht="12" customHeight="1" x14ac:dyDescent="0.25">
      <c r="A18" s="2" t="str">
        <f>"Sep "&amp;RIGHT(A6,4)</f>
        <v>Sep 2024</v>
      </c>
      <c r="B18" s="11">
        <v>24820710</v>
      </c>
      <c r="C18" s="11">
        <v>81834338</v>
      </c>
      <c r="D18" s="11">
        <v>6083355</v>
      </c>
      <c r="E18" s="11">
        <v>26516529</v>
      </c>
      <c r="F18" s="11">
        <v>114434222</v>
      </c>
      <c r="G18" s="19">
        <v>0.71509999999999996</v>
      </c>
      <c r="H18" s="19">
        <v>5.3199999999999997E-2</v>
      </c>
      <c r="I18" s="19">
        <v>0.23169999999999999</v>
      </c>
      <c r="J18" s="19">
        <v>0.1782</v>
      </c>
      <c r="K18" s="19">
        <v>0.5877</v>
      </c>
    </row>
    <row r="19" spans="1:11" ht="12" customHeight="1" x14ac:dyDescent="0.25">
      <c r="A19" s="12" t="s">
        <v>55</v>
      </c>
      <c r="B19" s="13">
        <v>327298298</v>
      </c>
      <c r="C19" s="13">
        <v>917781664</v>
      </c>
      <c r="D19" s="13">
        <v>79039525</v>
      </c>
      <c r="E19" s="13">
        <v>341549660</v>
      </c>
      <c r="F19" s="13">
        <v>1338370849</v>
      </c>
      <c r="G19" s="22">
        <v>0.68569999999999998</v>
      </c>
      <c r="H19" s="22">
        <v>5.91E-2</v>
      </c>
      <c r="I19" s="22">
        <v>0.25519999999999998</v>
      </c>
      <c r="J19" s="22">
        <v>0.19650000000000001</v>
      </c>
      <c r="K19" s="22">
        <v>0.55100000000000005</v>
      </c>
    </row>
    <row r="20" spans="1:11" ht="12" customHeight="1" x14ac:dyDescent="0.25">
      <c r="A20" s="14" t="s">
        <v>414</v>
      </c>
      <c r="B20" s="15">
        <v>218646201</v>
      </c>
      <c r="C20" s="15">
        <v>673853213</v>
      </c>
      <c r="D20" s="15">
        <v>53387809</v>
      </c>
      <c r="E20" s="15">
        <v>229692514</v>
      </c>
      <c r="F20" s="15">
        <v>956933536</v>
      </c>
      <c r="G20" s="23">
        <v>0.70420000000000005</v>
      </c>
      <c r="H20" s="23">
        <v>5.5800000000000002E-2</v>
      </c>
      <c r="I20" s="23">
        <v>0.24</v>
      </c>
      <c r="J20" s="23">
        <v>0.186</v>
      </c>
      <c r="K20" s="23">
        <v>0.57320000000000004</v>
      </c>
    </row>
    <row r="21" spans="1:11" ht="12" customHeight="1" x14ac:dyDescent="0.25">
      <c r="A21" s="3" t="str">
        <f>"FY "&amp;RIGHT(A6,4)+1</f>
        <v>FY 2025</v>
      </c>
    </row>
    <row r="22" spans="1:11" ht="12" customHeight="1" x14ac:dyDescent="0.25">
      <c r="A22" s="2" t="str">
        <f>"Oct "&amp;RIGHT(A6,4)</f>
        <v>Oct 2024</v>
      </c>
      <c r="B22" s="11">
        <v>27895890</v>
      </c>
      <c r="C22" s="11">
        <v>92279694</v>
      </c>
      <c r="D22" s="11">
        <v>6693754</v>
      </c>
      <c r="E22" s="11">
        <v>29208802</v>
      </c>
      <c r="F22" s="11">
        <v>128182250</v>
      </c>
      <c r="G22" s="19">
        <v>0.71989999999999998</v>
      </c>
      <c r="H22" s="19">
        <v>5.2200000000000003E-2</v>
      </c>
      <c r="I22" s="19">
        <v>0.22789999999999999</v>
      </c>
      <c r="J22" s="19">
        <v>0.1787</v>
      </c>
      <c r="K22" s="19">
        <v>0.59119999999999995</v>
      </c>
    </row>
    <row r="23" spans="1:11" ht="12" customHeight="1" x14ac:dyDescent="0.25">
      <c r="A23" s="2" t="str">
        <f>"Nov "&amp;RIGHT(A6,4)</f>
        <v>Nov 2024</v>
      </c>
      <c r="B23" s="11">
        <v>23755664</v>
      </c>
      <c r="C23" s="11">
        <v>74975647</v>
      </c>
      <c r="D23" s="11">
        <v>5800948</v>
      </c>
      <c r="E23" s="11">
        <v>24842057</v>
      </c>
      <c r="F23" s="11">
        <v>105618652</v>
      </c>
      <c r="G23" s="19">
        <v>0.70989999999999998</v>
      </c>
      <c r="H23" s="19">
        <v>5.4899999999999997E-2</v>
      </c>
      <c r="I23" s="19">
        <v>0.23519999999999999</v>
      </c>
      <c r="J23" s="19">
        <v>0.18360000000000001</v>
      </c>
      <c r="K23" s="19">
        <v>0.57950000000000002</v>
      </c>
    </row>
    <row r="24" spans="1:11" ht="12" customHeight="1" x14ac:dyDescent="0.25">
      <c r="A24" s="2" t="str">
        <f>"Dec "&amp;RIGHT(A6,4)</f>
        <v>Dec 2024</v>
      </c>
      <c r="B24" s="11">
        <v>23246743</v>
      </c>
      <c r="C24" s="11">
        <v>70653442</v>
      </c>
      <c r="D24" s="11">
        <v>5609420</v>
      </c>
      <c r="E24" s="11">
        <v>23789100</v>
      </c>
      <c r="F24" s="11">
        <v>100051962</v>
      </c>
      <c r="G24" s="19">
        <v>0.70620000000000005</v>
      </c>
      <c r="H24" s="19">
        <v>5.6099999999999997E-2</v>
      </c>
      <c r="I24" s="19">
        <v>0.23780000000000001</v>
      </c>
      <c r="J24" s="19">
        <v>0.1885</v>
      </c>
      <c r="K24" s="19">
        <v>0.57299999999999995</v>
      </c>
    </row>
    <row r="25" spans="1:11" ht="12" customHeight="1" x14ac:dyDescent="0.25">
      <c r="A25" s="2" t="str">
        <f>"Jan "&amp;RIGHT(A6,4)+1</f>
        <v>Jan 2025</v>
      </c>
      <c r="B25" s="11">
        <v>26157792</v>
      </c>
      <c r="C25" s="11">
        <v>80410516</v>
      </c>
      <c r="D25" s="11">
        <v>6304896</v>
      </c>
      <c r="E25" s="11">
        <v>27170104</v>
      </c>
      <c r="F25" s="11">
        <v>113885516</v>
      </c>
      <c r="G25" s="19">
        <v>0.70609999999999995</v>
      </c>
      <c r="H25" s="19">
        <v>5.5399999999999998E-2</v>
      </c>
      <c r="I25" s="19">
        <v>0.23860000000000001</v>
      </c>
      <c r="J25" s="19">
        <v>0.18679999999999999</v>
      </c>
      <c r="K25" s="19">
        <v>0.57420000000000004</v>
      </c>
    </row>
    <row r="26" spans="1:11" ht="12" customHeight="1" x14ac:dyDescent="0.25">
      <c r="A26" s="2" t="str">
        <f>"Feb "&amp;RIGHT(A6,4)+1</f>
        <v>Feb 2025</v>
      </c>
      <c r="B26" s="11">
        <v>24465298</v>
      </c>
      <c r="C26" s="11">
        <v>81650901</v>
      </c>
      <c r="D26" s="11">
        <v>6180951</v>
      </c>
      <c r="E26" s="11">
        <v>26514159</v>
      </c>
      <c r="F26" s="11">
        <v>114346011</v>
      </c>
      <c r="G26" s="19">
        <v>0.71409999999999996</v>
      </c>
      <c r="H26" s="19">
        <v>5.4100000000000002E-2</v>
      </c>
      <c r="I26" s="19">
        <v>0.2319</v>
      </c>
      <c r="J26" s="19">
        <v>0.1762</v>
      </c>
      <c r="K26" s="19">
        <v>0.58819999999999995</v>
      </c>
    </row>
    <row r="27" spans="1:11" ht="12" customHeight="1" x14ac:dyDescent="0.25">
      <c r="A27" s="2" t="str">
        <f>"Mar "&amp;RIGHT(A6,4)+1</f>
        <v>Mar 2025</v>
      </c>
      <c r="B27" s="11">
        <v>26706869</v>
      </c>
      <c r="C27" s="11">
        <v>88287490</v>
      </c>
      <c r="D27" s="11">
        <v>6902174</v>
      </c>
      <c r="E27" s="11">
        <v>29713606</v>
      </c>
      <c r="F27" s="11">
        <v>124903270</v>
      </c>
      <c r="G27" s="19">
        <v>0.70679999999999998</v>
      </c>
      <c r="H27" s="19">
        <v>5.5300000000000002E-2</v>
      </c>
      <c r="I27" s="19">
        <v>0.2379</v>
      </c>
      <c r="J27" s="19">
        <v>0.1762</v>
      </c>
      <c r="K27" s="19">
        <v>0.58230000000000004</v>
      </c>
    </row>
    <row r="28" spans="1:11" ht="12" customHeight="1" x14ac:dyDescent="0.25">
      <c r="A28" s="2" t="str">
        <f>"Apr "&amp;RIGHT(A6,4)+1</f>
        <v>Apr 2025</v>
      </c>
      <c r="B28" s="11">
        <v>27690801</v>
      </c>
      <c r="C28" s="11">
        <v>91237560</v>
      </c>
      <c r="D28" s="11">
        <v>7062452</v>
      </c>
      <c r="E28" s="11">
        <v>30864546</v>
      </c>
      <c r="F28" s="11">
        <v>129164558</v>
      </c>
      <c r="G28" s="19">
        <v>0.70640000000000003</v>
      </c>
      <c r="H28" s="19">
        <v>5.4699999999999999E-2</v>
      </c>
      <c r="I28" s="19">
        <v>0.23899999999999999</v>
      </c>
      <c r="J28" s="19">
        <v>0.17649999999999999</v>
      </c>
      <c r="K28" s="19">
        <v>0.58169999999999999</v>
      </c>
    </row>
    <row r="29" spans="1:11" ht="12" customHeight="1" x14ac:dyDescent="0.25">
      <c r="A29" s="2" t="str">
        <f>"May "&amp;RIGHT(A6,4)+1</f>
        <v>May 2025</v>
      </c>
      <c r="B29" s="11">
        <v>28289726</v>
      </c>
      <c r="C29" s="11">
        <v>86019259</v>
      </c>
      <c r="D29" s="11">
        <v>7047943</v>
      </c>
      <c r="E29" s="11">
        <v>30464126</v>
      </c>
      <c r="F29" s="11">
        <v>123531328</v>
      </c>
      <c r="G29" s="19">
        <v>0.69630000000000003</v>
      </c>
      <c r="H29" s="19">
        <v>5.7099999999999998E-2</v>
      </c>
      <c r="I29" s="19">
        <v>0.24660000000000001</v>
      </c>
      <c r="J29" s="19">
        <v>0.18629999999999999</v>
      </c>
      <c r="K29" s="19">
        <v>0.56659999999999999</v>
      </c>
    </row>
    <row r="30" spans="1:11" ht="12" customHeight="1" x14ac:dyDescent="0.25">
      <c r="A30" s="2" t="str">
        <f>"Jun "&amp;RIGHT(A6,4)+1</f>
        <v>Jun 2025</v>
      </c>
      <c r="B30" s="11" t="s">
        <v>412</v>
      </c>
      <c r="C30" s="11" t="s">
        <v>412</v>
      </c>
      <c r="D30" s="11" t="s">
        <v>412</v>
      </c>
      <c r="E30" s="11" t="s">
        <v>412</v>
      </c>
      <c r="F30" s="11" t="s">
        <v>412</v>
      </c>
      <c r="G30" s="19" t="s">
        <v>412</v>
      </c>
      <c r="H30" s="19" t="s">
        <v>412</v>
      </c>
      <c r="I30" s="19" t="s">
        <v>412</v>
      </c>
      <c r="J30" s="19" t="s">
        <v>412</v>
      </c>
      <c r="K30" s="19" t="s">
        <v>412</v>
      </c>
    </row>
    <row r="31" spans="1:11" ht="12" customHeight="1" x14ac:dyDescent="0.25">
      <c r="A31" s="2" t="str">
        <f>"Jul "&amp;RIGHT(A6,4)+1</f>
        <v>Jul 2025</v>
      </c>
      <c r="B31" s="11" t="s">
        <v>412</v>
      </c>
      <c r="C31" s="11" t="s">
        <v>412</v>
      </c>
      <c r="D31" s="11" t="s">
        <v>412</v>
      </c>
      <c r="E31" s="11" t="s">
        <v>412</v>
      </c>
      <c r="F31" s="11" t="s">
        <v>412</v>
      </c>
      <c r="G31" s="19" t="s">
        <v>412</v>
      </c>
      <c r="H31" s="19" t="s">
        <v>412</v>
      </c>
      <c r="I31" s="19" t="s">
        <v>412</v>
      </c>
      <c r="J31" s="19" t="s">
        <v>412</v>
      </c>
      <c r="K31" s="19" t="s">
        <v>412</v>
      </c>
    </row>
    <row r="32" spans="1:11" ht="12" customHeight="1" x14ac:dyDescent="0.25">
      <c r="A32" s="2" t="str">
        <f>"Aug "&amp;RIGHT(A6,4)+1</f>
        <v>Aug 2025</v>
      </c>
      <c r="B32" s="11" t="s">
        <v>412</v>
      </c>
      <c r="C32" s="11" t="s">
        <v>412</v>
      </c>
      <c r="D32" s="11" t="s">
        <v>412</v>
      </c>
      <c r="E32" s="11" t="s">
        <v>412</v>
      </c>
      <c r="F32" s="11" t="s">
        <v>412</v>
      </c>
      <c r="G32" s="19" t="s">
        <v>412</v>
      </c>
      <c r="H32" s="19" t="s">
        <v>412</v>
      </c>
      <c r="I32" s="19" t="s">
        <v>412</v>
      </c>
      <c r="J32" s="19" t="s">
        <v>412</v>
      </c>
      <c r="K32" s="19" t="s">
        <v>412</v>
      </c>
    </row>
    <row r="33" spans="1:11" ht="12" customHeight="1" x14ac:dyDescent="0.25">
      <c r="A33" s="2" t="str">
        <f>"Sep "&amp;RIGHT(A6,4)+1</f>
        <v>Sep 2025</v>
      </c>
      <c r="B33" s="11" t="s">
        <v>412</v>
      </c>
      <c r="C33" s="11" t="s">
        <v>412</v>
      </c>
      <c r="D33" s="11" t="s">
        <v>412</v>
      </c>
      <c r="E33" s="11" t="s">
        <v>412</v>
      </c>
      <c r="F33" s="11" t="s">
        <v>412</v>
      </c>
      <c r="G33" s="19" t="s">
        <v>412</v>
      </c>
      <c r="H33" s="19" t="s">
        <v>412</v>
      </c>
      <c r="I33" s="19" t="s">
        <v>412</v>
      </c>
      <c r="J33" s="19" t="s">
        <v>412</v>
      </c>
      <c r="K33" s="19" t="s">
        <v>412</v>
      </c>
    </row>
    <row r="34" spans="1:11" ht="12" customHeight="1" x14ac:dyDescent="0.25">
      <c r="A34" s="12" t="s">
        <v>55</v>
      </c>
      <c r="B34" s="13">
        <v>208208783</v>
      </c>
      <c r="C34" s="13">
        <v>665514509</v>
      </c>
      <c r="D34" s="13">
        <v>51602538</v>
      </c>
      <c r="E34" s="13">
        <v>222566500</v>
      </c>
      <c r="F34" s="13">
        <v>939683547</v>
      </c>
      <c r="G34" s="22">
        <v>0.70820000000000005</v>
      </c>
      <c r="H34" s="22">
        <v>5.4899999999999997E-2</v>
      </c>
      <c r="I34" s="22">
        <v>0.2369</v>
      </c>
      <c r="J34" s="22">
        <v>0.18140000000000001</v>
      </c>
      <c r="K34" s="22">
        <v>0.57979999999999998</v>
      </c>
    </row>
    <row r="35" spans="1:11" ht="12" customHeight="1" x14ac:dyDescent="0.25">
      <c r="A35" s="14" t="str">
        <f>"Total "&amp;MID(A20,7,LEN(A20)-13)&amp;" Months"</f>
        <v>Total 8 Months</v>
      </c>
      <c r="B35" s="15">
        <v>208208783</v>
      </c>
      <c r="C35" s="15">
        <v>665514509</v>
      </c>
      <c r="D35" s="15">
        <v>51602538</v>
      </c>
      <c r="E35" s="15">
        <v>222566500</v>
      </c>
      <c r="F35" s="15">
        <v>939683547</v>
      </c>
      <c r="G35" s="23">
        <v>0.70820000000000005</v>
      </c>
      <c r="H35" s="23">
        <v>5.4899999999999997E-2</v>
      </c>
      <c r="I35" s="23">
        <v>0.2369</v>
      </c>
      <c r="J35" s="23">
        <v>0.18140000000000001</v>
      </c>
      <c r="K35" s="23">
        <v>0.57979999999999998</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93" t="s">
        <v>416</v>
      </c>
      <c r="B1" s="93"/>
      <c r="C1" s="93"/>
      <c r="D1" s="93"/>
      <c r="E1" s="93"/>
      <c r="F1" s="93"/>
      <c r="G1" s="93"/>
      <c r="H1" s="81">
        <v>45877</v>
      </c>
    </row>
    <row r="2" spans="1:8" ht="12" customHeight="1" x14ac:dyDescent="0.25">
      <c r="A2" s="95" t="s">
        <v>116</v>
      </c>
      <c r="B2" s="95"/>
      <c r="C2" s="95"/>
      <c r="D2" s="95"/>
      <c r="E2" s="95"/>
      <c r="F2" s="95"/>
      <c r="G2" s="95"/>
      <c r="H2" s="1"/>
    </row>
    <row r="3" spans="1:8" ht="24" customHeight="1" x14ac:dyDescent="0.25">
      <c r="A3" s="97" t="s">
        <v>50</v>
      </c>
      <c r="B3" s="92" t="s">
        <v>210</v>
      </c>
      <c r="C3" s="90"/>
      <c r="D3" s="89" t="s">
        <v>211</v>
      </c>
      <c r="E3" s="89" t="s">
        <v>314</v>
      </c>
      <c r="F3" s="89" t="s">
        <v>212</v>
      </c>
      <c r="G3" s="89" t="s">
        <v>213</v>
      </c>
      <c r="H3" s="91" t="s">
        <v>58</v>
      </c>
    </row>
    <row r="4" spans="1:8" ht="24" customHeight="1" x14ac:dyDescent="0.25">
      <c r="A4" s="98"/>
      <c r="B4" s="10" t="s">
        <v>114</v>
      </c>
      <c r="C4" s="10" t="s">
        <v>115</v>
      </c>
      <c r="D4" s="90"/>
      <c r="E4" s="90"/>
      <c r="F4" s="90"/>
      <c r="G4" s="90"/>
      <c r="H4" s="92"/>
    </row>
    <row r="5" spans="1:8" ht="12" customHeight="1" x14ac:dyDescent="0.25">
      <c r="A5" s="1"/>
      <c r="B5" s="86" t="str">
        <f>REPT("-",78)&amp;" Dollars "&amp;REPT("-",78)</f>
        <v>------------------------------------------------------------------------------ Dollars ------------------------------------------------------------------------------</v>
      </c>
      <c r="C5" s="86"/>
      <c r="D5" s="86"/>
      <c r="E5" s="86"/>
      <c r="F5" s="86"/>
      <c r="G5" s="86"/>
      <c r="H5" s="86"/>
    </row>
    <row r="6" spans="1:8" ht="12" customHeight="1" x14ac:dyDescent="0.25">
      <c r="A6" s="3" t="s">
        <v>413</v>
      </c>
    </row>
    <row r="7" spans="1:8" ht="12" customHeight="1" x14ac:dyDescent="0.25">
      <c r="A7" s="2" t="str">
        <f>"Oct "&amp;RIGHT(A6,4)-1</f>
        <v>Oct 2023</v>
      </c>
      <c r="B7" s="11">
        <v>52947222.009999998</v>
      </c>
      <c r="C7" s="11">
        <v>287599067.75</v>
      </c>
      <c r="D7" s="11">
        <v>340546289.75999999</v>
      </c>
      <c r="E7" s="11">
        <v>192700.1</v>
      </c>
      <c r="F7" s="11" t="s">
        <v>412</v>
      </c>
      <c r="G7" s="11" t="s">
        <v>412</v>
      </c>
      <c r="H7" s="11">
        <v>340738989.86000001</v>
      </c>
    </row>
    <row r="8" spans="1:8" ht="12" customHeight="1" x14ac:dyDescent="0.25">
      <c r="A8" s="2" t="str">
        <f>"Nov "&amp;RIGHT(A6,4)-1</f>
        <v>Nov 2023</v>
      </c>
      <c r="B8" s="11">
        <v>49049976.270000003</v>
      </c>
      <c r="C8" s="11">
        <v>255041882.58000001</v>
      </c>
      <c r="D8" s="11">
        <v>304091858.85000002</v>
      </c>
      <c r="E8" s="11">
        <v>65527.13</v>
      </c>
      <c r="F8" s="11" t="s">
        <v>412</v>
      </c>
      <c r="G8" s="11" t="s">
        <v>412</v>
      </c>
      <c r="H8" s="11">
        <v>304157385.98000002</v>
      </c>
    </row>
    <row r="9" spans="1:8" ht="12" customHeight="1" x14ac:dyDescent="0.25">
      <c r="A9" s="2" t="str">
        <f>"Dec "&amp;RIGHT(A6,4)-1</f>
        <v>Dec 2023</v>
      </c>
      <c r="B9" s="11">
        <v>45825393.289999999</v>
      </c>
      <c r="C9" s="11">
        <v>213560800.09</v>
      </c>
      <c r="D9" s="11">
        <v>259386193.38</v>
      </c>
      <c r="E9" s="11">
        <v>43284301.219999999</v>
      </c>
      <c r="F9" s="11">
        <v>20324690</v>
      </c>
      <c r="G9" s="11">
        <v>17951812</v>
      </c>
      <c r="H9" s="11">
        <v>340946996.60000002</v>
      </c>
    </row>
    <row r="10" spans="1:8" ht="12" customHeight="1" x14ac:dyDescent="0.25">
      <c r="A10" s="2" t="str">
        <f>"Jan "&amp;RIGHT(A6,4)</f>
        <v>Jan 2024</v>
      </c>
      <c r="B10" s="11">
        <v>51942950.890000001</v>
      </c>
      <c r="C10" s="11">
        <v>258502392.41999999</v>
      </c>
      <c r="D10" s="11">
        <v>310445343.31</v>
      </c>
      <c r="E10" s="11">
        <v>146450.84</v>
      </c>
      <c r="F10" s="11" t="s">
        <v>412</v>
      </c>
      <c r="G10" s="11" t="s">
        <v>412</v>
      </c>
      <c r="H10" s="11">
        <v>310591794.14999998</v>
      </c>
    </row>
    <row r="11" spans="1:8" ht="12" customHeight="1" x14ac:dyDescent="0.25">
      <c r="A11" s="2" t="str">
        <f>"Feb "&amp;RIGHT(A6,4)</f>
        <v>Feb 2024</v>
      </c>
      <c r="B11" s="11">
        <v>50768233.210000001</v>
      </c>
      <c r="C11" s="11">
        <v>283846626.55000001</v>
      </c>
      <c r="D11" s="11">
        <v>334614859.75999999</v>
      </c>
      <c r="E11" s="11">
        <v>234992.59</v>
      </c>
      <c r="F11" s="11" t="s">
        <v>412</v>
      </c>
      <c r="G11" s="11" t="s">
        <v>412</v>
      </c>
      <c r="H11" s="11">
        <v>334849852.35000002</v>
      </c>
    </row>
    <row r="12" spans="1:8" ht="12" customHeight="1" x14ac:dyDescent="0.25">
      <c r="A12" s="2" t="str">
        <f>"Mar "&amp;RIGHT(A6,4)</f>
        <v>Mar 2024</v>
      </c>
      <c r="B12" s="11">
        <v>51288376.829999998</v>
      </c>
      <c r="C12" s="11">
        <v>268381102.47</v>
      </c>
      <c r="D12" s="11">
        <v>319669479.30000001</v>
      </c>
      <c r="E12" s="11">
        <v>38720444.859999999</v>
      </c>
      <c r="F12" s="11">
        <v>23762381</v>
      </c>
      <c r="G12" s="11">
        <v>10970713</v>
      </c>
      <c r="H12" s="11">
        <v>393123018.16000003</v>
      </c>
    </row>
    <row r="13" spans="1:8" ht="12" customHeight="1" x14ac:dyDescent="0.25">
      <c r="A13" s="2" t="str">
        <f>"Apr "&amp;RIGHT(A6,4)</f>
        <v>Apr 2024</v>
      </c>
      <c r="B13" s="11">
        <v>54821282.700000003</v>
      </c>
      <c r="C13" s="11">
        <v>297589439.29000002</v>
      </c>
      <c r="D13" s="11">
        <v>352410721.99000001</v>
      </c>
      <c r="E13" s="11">
        <v>100719.87</v>
      </c>
      <c r="F13" s="11" t="s">
        <v>412</v>
      </c>
      <c r="G13" s="11" t="s">
        <v>412</v>
      </c>
      <c r="H13" s="11">
        <v>352511441.86000001</v>
      </c>
    </row>
    <row r="14" spans="1:8" ht="12" customHeight="1" x14ac:dyDescent="0.25">
      <c r="A14" s="2" t="str">
        <f>"May "&amp;RIGHT(A6,4)</f>
        <v>May 2024</v>
      </c>
      <c r="B14" s="11">
        <v>55987891.130000003</v>
      </c>
      <c r="C14" s="11">
        <v>285727085.18000001</v>
      </c>
      <c r="D14" s="11">
        <v>341714976.31</v>
      </c>
      <c r="E14" s="11">
        <v>220320</v>
      </c>
      <c r="F14" s="11" t="s">
        <v>412</v>
      </c>
      <c r="G14" s="11" t="s">
        <v>412</v>
      </c>
      <c r="H14" s="11">
        <v>341935296.31</v>
      </c>
    </row>
    <row r="15" spans="1:8" ht="12" customHeight="1" x14ac:dyDescent="0.25">
      <c r="A15" s="2" t="str">
        <f>"Jun "&amp;RIGHT(A6,4)</f>
        <v>Jun 2024</v>
      </c>
      <c r="B15" s="11">
        <v>51802218.030000001</v>
      </c>
      <c r="C15" s="11">
        <v>160088157.84</v>
      </c>
      <c r="D15" s="11">
        <v>211890375.87</v>
      </c>
      <c r="E15" s="11">
        <v>53010982</v>
      </c>
      <c r="F15" s="11">
        <v>21628351</v>
      </c>
      <c r="G15" s="11">
        <v>10261205</v>
      </c>
      <c r="H15" s="11">
        <v>296790913.87</v>
      </c>
    </row>
    <row r="16" spans="1:8" ht="12" customHeight="1" x14ac:dyDescent="0.25">
      <c r="A16" s="2" t="str">
        <f>"Jul "&amp;RIGHT(A6,4)</f>
        <v>Jul 2024</v>
      </c>
      <c r="B16" s="11">
        <v>56926725.259999998</v>
      </c>
      <c r="C16" s="11">
        <v>156465147.44999999</v>
      </c>
      <c r="D16" s="11">
        <v>213391872.71000001</v>
      </c>
      <c r="E16" s="11">
        <v>64844.81</v>
      </c>
      <c r="F16" s="11" t="s">
        <v>412</v>
      </c>
      <c r="G16" s="11" t="s">
        <v>412</v>
      </c>
      <c r="H16" s="11">
        <v>213456717.52000001</v>
      </c>
    </row>
    <row r="17" spans="1:8" ht="12" customHeight="1" x14ac:dyDescent="0.25">
      <c r="A17" s="2" t="str">
        <f>"Aug "&amp;RIGHT(A6,4)</f>
        <v>Aug 2024</v>
      </c>
      <c r="B17" s="11">
        <v>55081001.439999998</v>
      </c>
      <c r="C17" s="11">
        <v>211959330.97999999</v>
      </c>
      <c r="D17" s="11">
        <v>267040332.41999999</v>
      </c>
      <c r="E17" s="11">
        <v>195053.39</v>
      </c>
      <c r="F17" s="11" t="s">
        <v>412</v>
      </c>
      <c r="G17" s="11" t="s">
        <v>412</v>
      </c>
      <c r="H17" s="11">
        <v>267235385.81</v>
      </c>
    </row>
    <row r="18" spans="1:8" ht="12" customHeight="1" x14ac:dyDescent="0.25">
      <c r="A18" s="2" t="str">
        <f>"Sep "&amp;RIGHT(A6,4)</f>
        <v>Sep 2024</v>
      </c>
      <c r="B18" s="11">
        <v>47038704.899999999</v>
      </c>
      <c r="C18" s="11">
        <v>271747320.63999999</v>
      </c>
      <c r="D18" s="11">
        <v>318786025.54000002</v>
      </c>
      <c r="E18" s="11">
        <v>47525535.270000003</v>
      </c>
      <c r="F18" s="11">
        <v>26342362</v>
      </c>
      <c r="G18" s="11">
        <v>6432273</v>
      </c>
      <c r="H18" s="11">
        <v>399086195.81</v>
      </c>
    </row>
    <row r="19" spans="1:8" ht="12" customHeight="1" x14ac:dyDescent="0.25">
      <c r="A19" s="12" t="s">
        <v>55</v>
      </c>
      <c r="B19" s="13">
        <v>623479975.96000004</v>
      </c>
      <c r="C19" s="13">
        <v>2950508353.2399998</v>
      </c>
      <c r="D19" s="13">
        <v>3573988329.1999998</v>
      </c>
      <c r="E19" s="13">
        <v>183761872.08000001</v>
      </c>
      <c r="F19" s="13">
        <v>92057784</v>
      </c>
      <c r="G19" s="13">
        <v>45616003</v>
      </c>
      <c r="H19" s="13">
        <v>3895423988.2800002</v>
      </c>
    </row>
    <row r="20" spans="1:8" ht="12" customHeight="1" x14ac:dyDescent="0.25">
      <c r="A20" s="14" t="s">
        <v>414</v>
      </c>
      <c r="B20" s="15">
        <v>412631326.32999998</v>
      </c>
      <c r="C20" s="15">
        <v>2150248396.3299999</v>
      </c>
      <c r="D20" s="15">
        <v>2562879722.6599998</v>
      </c>
      <c r="E20" s="15">
        <v>82965456.609999999</v>
      </c>
      <c r="F20" s="15">
        <v>44087071</v>
      </c>
      <c r="G20" s="15">
        <v>28922525</v>
      </c>
      <c r="H20" s="15">
        <v>2718854775.27</v>
      </c>
    </row>
    <row r="21" spans="1:8" ht="12" customHeight="1" x14ac:dyDescent="0.25">
      <c r="A21" s="3" t="str">
        <f>"FY "&amp;RIGHT(A6,4)+1</f>
        <v>FY 2025</v>
      </c>
    </row>
    <row r="22" spans="1:8" ht="12" customHeight="1" x14ac:dyDescent="0.25">
      <c r="A22" s="2" t="str">
        <f>"Oct "&amp;RIGHT(A6,4)</f>
        <v>Oct 2024</v>
      </c>
      <c r="B22" s="11">
        <v>52972424.259999998</v>
      </c>
      <c r="C22" s="11">
        <v>308542090.91000003</v>
      </c>
      <c r="D22" s="11">
        <v>361514515.17000002</v>
      </c>
      <c r="E22" s="11">
        <v>142358.22</v>
      </c>
      <c r="F22" s="11" t="s">
        <v>412</v>
      </c>
      <c r="G22" s="11" t="s">
        <v>412</v>
      </c>
      <c r="H22" s="11">
        <v>361656873.38999999</v>
      </c>
    </row>
    <row r="23" spans="1:8" ht="12" customHeight="1" x14ac:dyDescent="0.25">
      <c r="A23" s="2" t="str">
        <f>"Nov "&amp;RIGHT(A6,4)</f>
        <v>Nov 2024</v>
      </c>
      <c r="B23" s="11">
        <v>45264147.509999998</v>
      </c>
      <c r="C23" s="11">
        <v>249399391.02000001</v>
      </c>
      <c r="D23" s="11">
        <v>294663538.52999997</v>
      </c>
      <c r="E23" s="11">
        <v>47811.54</v>
      </c>
      <c r="F23" s="11" t="s">
        <v>412</v>
      </c>
      <c r="G23" s="11" t="s">
        <v>412</v>
      </c>
      <c r="H23" s="11">
        <v>294711350.06999999</v>
      </c>
    </row>
    <row r="24" spans="1:8" ht="12" customHeight="1" x14ac:dyDescent="0.25">
      <c r="A24" s="2" t="str">
        <f>"Dec "&amp;RIGHT(A6,4)</f>
        <v>Dec 2024</v>
      </c>
      <c r="B24" s="11">
        <v>44707117.509999998</v>
      </c>
      <c r="C24" s="11">
        <v>234870647.44</v>
      </c>
      <c r="D24" s="11">
        <v>279577764.94999999</v>
      </c>
      <c r="E24" s="11">
        <v>34646739.350000001</v>
      </c>
      <c r="F24" s="11">
        <v>20710195</v>
      </c>
      <c r="G24" s="11">
        <v>20925403</v>
      </c>
      <c r="H24" s="11">
        <v>355860102.30000001</v>
      </c>
    </row>
    <row r="25" spans="1:8" ht="12" customHeight="1" x14ac:dyDescent="0.25">
      <c r="A25" s="2" t="str">
        <f>"Jan "&amp;RIGHT(A6,4)+1</f>
        <v>Jan 2025</v>
      </c>
      <c r="B25" s="11">
        <v>49917441.82</v>
      </c>
      <c r="C25" s="11">
        <v>268490664.38</v>
      </c>
      <c r="D25" s="11">
        <v>318408106.19999999</v>
      </c>
      <c r="E25" s="11">
        <v>412214.21</v>
      </c>
      <c r="F25" s="11" t="s">
        <v>412</v>
      </c>
      <c r="G25" s="11" t="s">
        <v>412</v>
      </c>
      <c r="H25" s="11">
        <v>318820320.41000003</v>
      </c>
    </row>
    <row r="26" spans="1:8" ht="12" customHeight="1" x14ac:dyDescent="0.25">
      <c r="A26" s="2" t="str">
        <f>"Feb "&amp;RIGHT(A6,4)+1</f>
        <v>Feb 2025</v>
      </c>
      <c r="B26" s="11">
        <v>46710113.789999999</v>
      </c>
      <c r="C26" s="11">
        <v>273222620.30000001</v>
      </c>
      <c r="D26" s="11">
        <v>319932734.08999997</v>
      </c>
      <c r="E26" s="11">
        <v>283700.49</v>
      </c>
      <c r="F26" s="11" t="s">
        <v>412</v>
      </c>
      <c r="G26" s="11" t="s">
        <v>412</v>
      </c>
      <c r="H26" s="11">
        <v>320216434.57999998</v>
      </c>
    </row>
    <row r="27" spans="1:8" ht="12" customHeight="1" x14ac:dyDescent="0.25">
      <c r="A27" s="2" t="str">
        <f>"Mar "&amp;RIGHT(A6,4)+1</f>
        <v>Mar 2025</v>
      </c>
      <c r="B27" s="11">
        <v>51117316.509999998</v>
      </c>
      <c r="C27" s="11">
        <v>294441409.30000001</v>
      </c>
      <c r="D27" s="11">
        <v>345558725.81</v>
      </c>
      <c r="E27" s="11">
        <v>44935919.100000001</v>
      </c>
      <c r="F27" s="11">
        <v>22031241</v>
      </c>
      <c r="G27" s="11">
        <v>10634884</v>
      </c>
      <c r="H27" s="11">
        <v>423160769.91000003</v>
      </c>
    </row>
    <row r="28" spans="1:8" ht="12" customHeight="1" x14ac:dyDescent="0.25">
      <c r="A28" s="2" t="str">
        <f>"Apr "&amp;RIGHT(A6,4)+1</f>
        <v>Apr 2025</v>
      </c>
      <c r="B28" s="11">
        <v>52988432.280000001</v>
      </c>
      <c r="C28" s="11">
        <v>303344216.5</v>
      </c>
      <c r="D28" s="11">
        <v>356332648.77999997</v>
      </c>
      <c r="E28" s="11">
        <v>187009.91</v>
      </c>
      <c r="F28" s="11" t="s">
        <v>412</v>
      </c>
      <c r="G28" s="11" t="s">
        <v>412</v>
      </c>
      <c r="H28" s="11">
        <v>356519658.69</v>
      </c>
    </row>
    <row r="29" spans="1:8" ht="12" customHeight="1" x14ac:dyDescent="0.25">
      <c r="A29" s="2" t="str">
        <f>"May "&amp;RIGHT(A6,4)+1</f>
        <v>May 2025</v>
      </c>
      <c r="B29" s="11">
        <v>54117388.57</v>
      </c>
      <c r="C29" s="11">
        <v>286143545.70999998</v>
      </c>
      <c r="D29" s="11">
        <v>340260934.27999997</v>
      </c>
      <c r="E29" s="11" t="s">
        <v>412</v>
      </c>
      <c r="F29" s="11" t="s">
        <v>412</v>
      </c>
      <c r="G29" s="11" t="s">
        <v>412</v>
      </c>
      <c r="H29" s="11">
        <v>340260934.27999997</v>
      </c>
    </row>
    <row r="30" spans="1:8" ht="12" customHeight="1" x14ac:dyDescent="0.25">
      <c r="A30" s="2" t="str">
        <f>"Jun "&amp;RIGHT(A6,4)+1</f>
        <v>Jun 2025</v>
      </c>
      <c r="B30" s="11" t="s">
        <v>412</v>
      </c>
      <c r="C30" s="11" t="s">
        <v>412</v>
      </c>
      <c r="D30" s="11" t="s">
        <v>412</v>
      </c>
      <c r="E30" s="11" t="s">
        <v>412</v>
      </c>
      <c r="F30" s="11" t="s">
        <v>412</v>
      </c>
      <c r="G30" s="11" t="s">
        <v>412</v>
      </c>
      <c r="H30" s="11" t="s">
        <v>412</v>
      </c>
    </row>
    <row r="31" spans="1:8" ht="12" customHeight="1" x14ac:dyDescent="0.25">
      <c r="A31" s="2" t="str">
        <f>"Jul "&amp;RIGHT(A6,4)+1</f>
        <v>Jul 2025</v>
      </c>
      <c r="B31" s="11" t="s">
        <v>412</v>
      </c>
      <c r="C31" s="11" t="s">
        <v>412</v>
      </c>
      <c r="D31" s="11" t="s">
        <v>412</v>
      </c>
      <c r="E31" s="11" t="s">
        <v>412</v>
      </c>
      <c r="F31" s="11" t="s">
        <v>412</v>
      </c>
      <c r="G31" s="11" t="s">
        <v>412</v>
      </c>
      <c r="H31" s="11" t="s">
        <v>412</v>
      </c>
    </row>
    <row r="32" spans="1:8" ht="12" customHeight="1" x14ac:dyDescent="0.25">
      <c r="A32" s="2" t="str">
        <f>"Aug "&amp;RIGHT(A6,4)+1</f>
        <v>Aug 2025</v>
      </c>
      <c r="B32" s="11" t="s">
        <v>412</v>
      </c>
      <c r="C32" s="11" t="s">
        <v>412</v>
      </c>
      <c r="D32" s="11" t="s">
        <v>412</v>
      </c>
      <c r="E32" s="11" t="s">
        <v>412</v>
      </c>
      <c r="F32" s="11" t="s">
        <v>412</v>
      </c>
      <c r="G32" s="11" t="s">
        <v>412</v>
      </c>
      <c r="H32" s="11" t="s">
        <v>412</v>
      </c>
    </row>
    <row r="33" spans="1:8" ht="12" customHeight="1" x14ac:dyDescent="0.25">
      <c r="A33" s="2" t="str">
        <f>"Sep "&amp;RIGHT(A6,4)+1</f>
        <v>Sep 2025</v>
      </c>
      <c r="B33" s="11" t="s">
        <v>412</v>
      </c>
      <c r="C33" s="11" t="s">
        <v>412</v>
      </c>
      <c r="D33" s="11" t="s">
        <v>412</v>
      </c>
      <c r="E33" s="11" t="s">
        <v>412</v>
      </c>
      <c r="F33" s="11" t="s">
        <v>412</v>
      </c>
      <c r="G33" s="11" t="s">
        <v>412</v>
      </c>
      <c r="H33" s="11" t="s">
        <v>412</v>
      </c>
    </row>
    <row r="34" spans="1:8" ht="12" customHeight="1" x14ac:dyDescent="0.25">
      <c r="A34" s="12" t="s">
        <v>55</v>
      </c>
      <c r="B34" s="13">
        <v>397794382.25</v>
      </c>
      <c r="C34" s="13">
        <v>2218454585.5599999</v>
      </c>
      <c r="D34" s="13">
        <v>2616248967.8099999</v>
      </c>
      <c r="E34" s="13">
        <v>80655752.819999993</v>
      </c>
      <c r="F34" s="13">
        <v>42741436</v>
      </c>
      <c r="G34" s="13">
        <v>31560287</v>
      </c>
      <c r="H34" s="13">
        <v>2771206443.6300001</v>
      </c>
    </row>
    <row r="35" spans="1:8" ht="12" customHeight="1" x14ac:dyDescent="0.25">
      <c r="A35" s="14" t="str">
        <f>"Total "&amp;MID(A20,7,LEN(A20)-13)&amp;" Months"</f>
        <v>Total 8 Months</v>
      </c>
      <c r="B35" s="15">
        <v>397794382.25</v>
      </c>
      <c r="C35" s="15">
        <v>2218454585.5599999</v>
      </c>
      <c r="D35" s="15">
        <v>2616248967.8099999</v>
      </c>
      <c r="E35" s="15">
        <v>80655752.819999993</v>
      </c>
      <c r="F35" s="15">
        <v>42741436</v>
      </c>
      <c r="G35" s="15">
        <v>31560287</v>
      </c>
      <c r="H35" s="15">
        <v>2771206443.6300001</v>
      </c>
    </row>
    <row r="36" spans="1:8" ht="12" customHeight="1" x14ac:dyDescent="0.25">
      <c r="A36" s="86"/>
      <c r="B36" s="86"/>
      <c r="C36" s="86"/>
      <c r="D36" s="86"/>
      <c r="E36" s="86"/>
      <c r="F36" s="86"/>
      <c r="G36" s="86"/>
      <c r="H36" s="86"/>
    </row>
    <row r="37" spans="1:8" ht="70" customHeight="1" x14ac:dyDescent="0.25">
      <c r="A37" s="88" t="s">
        <v>352</v>
      </c>
      <c r="B37" s="88"/>
      <c r="C37" s="88"/>
      <c r="D37" s="88"/>
      <c r="E37" s="88"/>
      <c r="F37" s="88"/>
      <c r="G37" s="88"/>
      <c r="H37" s="88"/>
    </row>
    <row r="38" spans="1:8" x14ac:dyDescent="0.25">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2.5" x14ac:dyDescent="0.25"/>
  <cols>
    <col min="1" max="1" width="12.81640625" customWidth="1"/>
    <col min="2" max="10" width="11.453125" customWidth="1"/>
  </cols>
  <sheetData>
    <row r="1" spans="1:10" ht="12" customHeight="1" x14ac:dyDescent="0.25">
      <c r="A1" s="93" t="s">
        <v>416</v>
      </c>
      <c r="B1" s="93"/>
      <c r="C1" s="93"/>
      <c r="D1" s="93"/>
      <c r="E1" s="93"/>
      <c r="F1" s="93"/>
      <c r="G1" s="93"/>
      <c r="H1" s="93"/>
      <c r="I1" s="93"/>
      <c r="J1" s="81">
        <v>45877</v>
      </c>
    </row>
    <row r="2" spans="1:10" ht="12" customHeight="1" x14ac:dyDescent="0.25">
      <c r="A2" s="95" t="s">
        <v>117</v>
      </c>
      <c r="B2" s="95"/>
      <c r="C2" s="95"/>
      <c r="D2" s="95"/>
      <c r="E2" s="95"/>
      <c r="F2" s="95"/>
      <c r="G2" s="95"/>
      <c r="H2" s="95"/>
      <c r="I2" s="95"/>
      <c r="J2" s="1"/>
    </row>
    <row r="3" spans="1:10" ht="24" customHeight="1" x14ac:dyDescent="0.25">
      <c r="A3" s="97" t="s">
        <v>50</v>
      </c>
      <c r="B3" s="92" t="s">
        <v>118</v>
      </c>
      <c r="C3" s="92"/>
      <c r="D3" s="92"/>
      <c r="E3" s="92"/>
      <c r="F3" s="90"/>
      <c r="G3" s="92" t="s">
        <v>118</v>
      </c>
      <c r="H3" s="92"/>
      <c r="I3" s="92"/>
      <c r="J3" s="92"/>
    </row>
    <row r="4" spans="1:10" ht="24" customHeight="1" x14ac:dyDescent="0.25">
      <c r="A4" s="98"/>
      <c r="B4" s="10" t="s">
        <v>103</v>
      </c>
      <c r="C4" s="10" t="s">
        <v>104</v>
      </c>
      <c r="D4" s="10" t="s">
        <v>105</v>
      </c>
      <c r="E4" s="10" t="s">
        <v>106</v>
      </c>
      <c r="F4" s="10" t="s">
        <v>55</v>
      </c>
      <c r="G4" s="10" t="s">
        <v>78</v>
      </c>
      <c r="H4" s="10" t="s">
        <v>79</v>
      </c>
      <c r="I4" s="10" t="s">
        <v>80</v>
      </c>
      <c r="J4" s="9" t="s">
        <v>55</v>
      </c>
    </row>
    <row r="5" spans="1:10" ht="12" customHeight="1" x14ac:dyDescent="0.25">
      <c r="A5" s="1"/>
      <c r="B5" s="86" t="str">
        <f>REPT("-",101)&amp;" Number "&amp;REPT("-",101)</f>
        <v>----------------------------------------------------------------------------------------------------- Number -----------------------------------------------------------------------------------------------------</v>
      </c>
      <c r="C5" s="86"/>
      <c r="D5" s="86"/>
      <c r="E5" s="86"/>
      <c r="F5" s="86"/>
      <c r="G5" s="86"/>
      <c r="H5" s="86"/>
      <c r="I5" s="86"/>
      <c r="J5" s="86"/>
    </row>
    <row r="6" spans="1:10" ht="12" customHeight="1" x14ac:dyDescent="0.25">
      <c r="A6" s="3" t="s">
        <v>413</v>
      </c>
    </row>
    <row r="7" spans="1:10" ht="12" customHeight="1" x14ac:dyDescent="0.25">
      <c r="A7" s="2" t="str">
        <f>"Oct "&amp;RIGHT(A6,4)-1</f>
        <v>Oct 2023</v>
      </c>
      <c r="B7" s="11">
        <v>1918611</v>
      </c>
      <c r="C7" s="11">
        <v>2370807</v>
      </c>
      <c r="D7" s="11">
        <v>95074</v>
      </c>
      <c r="E7" s="11">
        <v>1691718</v>
      </c>
      <c r="F7" s="11">
        <v>6076210</v>
      </c>
      <c r="G7" s="11">
        <v>5817187</v>
      </c>
      <c r="H7" s="11">
        <v>46660</v>
      </c>
      <c r="I7" s="11">
        <v>212363</v>
      </c>
      <c r="J7" s="11">
        <f t="shared" ref="J7:J20" si="0">IF(ISBLANK(F7),"",F7)</f>
        <v>6076210</v>
      </c>
    </row>
    <row r="8" spans="1:10" ht="12" customHeight="1" x14ac:dyDescent="0.25">
      <c r="A8" s="2" t="str">
        <f>"Nov "&amp;RIGHT(A6,4)-1</f>
        <v>Nov 2023</v>
      </c>
      <c r="B8" s="11">
        <v>1847765</v>
      </c>
      <c r="C8" s="11">
        <v>2264750</v>
      </c>
      <c r="D8" s="11">
        <v>94943</v>
      </c>
      <c r="E8" s="11">
        <v>1611704</v>
      </c>
      <c r="F8" s="11">
        <v>5819162</v>
      </c>
      <c r="G8" s="11">
        <v>5579384</v>
      </c>
      <c r="H8" s="11">
        <v>44347</v>
      </c>
      <c r="I8" s="11">
        <v>195431</v>
      </c>
      <c r="J8" s="11">
        <f t="shared" si="0"/>
        <v>5819162</v>
      </c>
    </row>
    <row r="9" spans="1:10" ht="12" customHeight="1" x14ac:dyDescent="0.25">
      <c r="A9" s="2" t="str">
        <f>"Dec "&amp;RIGHT(A6,4)-1</f>
        <v>Dec 2023</v>
      </c>
      <c r="B9" s="11">
        <v>1754894</v>
      </c>
      <c r="C9" s="11">
        <v>2141724</v>
      </c>
      <c r="D9" s="11">
        <v>92385</v>
      </c>
      <c r="E9" s="11">
        <v>1540621</v>
      </c>
      <c r="F9" s="11">
        <v>5529624</v>
      </c>
      <c r="G9" s="11">
        <v>5306341</v>
      </c>
      <c r="H9" s="11">
        <v>37409</v>
      </c>
      <c r="I9" s="11">
        <v>185874</v>
      </c>
      <c r="J9" s="11">
        <f t="shared" si="0"/>
        <v>5529624</v>
      </c>
    </row>
    <row r="10" spans="1:10" ht="12" customHeight="1" x14ac:dyDescent="0.25">
      <c r="A10" s="2" t="str">
        <f>"Jan "&amp;RIGHT(A6,4)</f>
        <v>Jan 2024</v>
      </c>
      <c r="B10" s="11">
        <v>1853934</v>
      </c>
      <c r="C10" s="11">
        <v>2275645</v>
      </c>
      <c r="D10" s="11">
        <v>95156</v>
      </c>
      <c r="E10" s="11">
        <v>1637435</v>
      </c>
      <c r="F10" s="11">
        <v>5862170</v>
      </c>
      <c r="G10" s="11">
        <v>5637065</v>
      </c>
      <c r="H10" s="11">
        <v>39452</v>
      </c>
      <c r="I10" s="11">
        <v>185653</v>
      </c>
      <c r="J10" s="11">
        <f t="shared" si="0"/>
        <v>5862170</v>
      </c>
    </row>
    <row r="11" spans="1:10" ht="12" customHeight="1" x14ac:dyDescent="0.25">
      <c r="A11" s="2" t="str">
        <f>"Feb "&amp;RIGHT(A6,4)</f>
        <v>Feb 2024</v>
      </c>
      <c r="B11" s="11">
        <v>1834167</v>
      </c>
      <c r="C11" s="11">
        <v>2252670</v>
      </c>
      <c r="D11" s="11">
        <v>92144</v>
      </c>
      <c r="E11" s="11">
        <v>1612354</v>
      </c>
      <c r="F11" s="11">
        <v>5791335</v>
      </c>
      <c r="G11" s="11">
        <v>5551161</v>
      </c>
      <c r="H11" s="11">
        <v>45128</v>
      </c>
      <c r="I11" s="11">
        <v>195046</v>
      </c>
      <c r="J11" s="11">
        <f t="shared" si="0"/>
        <v>5791335</v>
      </c>
    </row>
    <row r="12" spans="1:10" ht="12" customHeight="1" x14ac:dyDescent="0.25">
      <c r="A12" s="2" t="str">
        <f>"Mar "&amp;RIGHT(A6,4)</f>
        <v>Mar 2024</v>
      </c>
      <c r="B12" s="11">
        <v>1871540</v>
      </c>
      <c r="C12" s="11">
        <v>2286571</v>
      </c>
      <c r="D12" s="11">
        <v>93609</v>
      </c>
      <c r="E12" s="11">
        <v>1642501</v>
      </c>
      <c r="F12" s="11">
        <v>5894221</v>
      </c>
      <c r="G12" s="11">
        <v>5661711</v>
      </c>
      <c r="H12" s="11">
        <v>39950</v>
      </c>
      <c r="I12" s="11">
        <v>192560</v>
      </c>
      <c r="J12" s="11">
        <f t="shared" si="0"/>
        <v>5894221</v>
      </c>
    </row>
    <row r="13" spans="1:10" ht="12" customHeight="1" x14ac:dyDescent="0.25">
      <c r="A13" s="2" t="str">
        <f>"Apr "&amp;RIGHT(A6,4)</f>
        <v>Apr 2024</v>
      </c>
      <c r="B13" s="11">
        <v>1965457</v>
      </c>
      <c r="C13" s="11">
        <v>2409266</v>
      </c>
      <c r="D13" s="11">
        <v>95262</v>
      </c>
      <c r="E13" s="11">
        <v>1727197</v>
      </c>
      <c r="F13" s="11">
        <v>6197182</v>
      </c>
      <c r="G13" s="11">
        <v>5949833</v>
      </c>
      <c r="H13" s="11">
        <v>43475</v>
      </c>
      <c r="I13" s="11">
        <v>203874</v>
      </c>
      <c r="J13" s="11">
        <f t="shared" si="0"/>
        <v>6197182</v>
      </c>
    </row>
    <row r="14" spans="1:10" ht="12" customHeight="1" x14ac:dyDescent="0.25">
      <c r="A14" s="2" t="str">
        <f>"May "&amp;RIGHT(A6,4)</f>
        <v>May 2024</v>
      </c>
      <c r="B14" s="11">
        <v>2050328</v>
      </c>
      <c r="C14" s="11">
        <v>2499734</v>
      </c>
      <c r="D14" s="11">
        <v>99925</v>
      </c>
      <c r="E14" s="11">
        <v>1782084</v>
      </c>
      <c r="F14" s="11">
        <v>6432071</v>
      </c>
      <c r="G14" s="11">
        <v>6162863</v>
      </c>
      <c r="H14" s="11">
        <v>45633</v>
      </c>
      <c r="I14" s="11">
        <v>223575</v>
      </c>
      <c r="J14" s="11">
        <f t="shared" si="0"/>
        <v>6432071</v>
      </c>
    </row>
    <row r="15" spans="1:10" ht="12" customHeight="1" x14ac:dyDescent="0.25">
      <c r="A15" s="2" t="str">
        <f>"Jun "&amp;RIGHT(A6,4)</f>
        <v>Jun 2024</v>
      </c>
      <c r="B15" s="11">
        <v>1848231</v>
      </c>
      <c r="C15" s="11">
        <v>2250160</v>
      </c>
      <c r="D15" s="11">
        <v>88379</v>
      </c>
      <c r="E15" s="11">
        <v>1605002</v>
      </c>
      <c r="F15" s="11">
        <v>5791772</v>
      </c>
      <c r="G15" s="11">
        <v>5568293</v>
      </c>
      <c r="H15" s="11">
        <v>37854</v>
      </c>
      <c r="I15" s="11">
        <v>185625</v>
      </c>
      <c r="J15" s="11">
        <f t="shared" si="0"/>
        <v>5791772</v>
      </c>
    </row>
    <row r="16" spans="1:10" ht="12" customHeight="1" x14ac:dyDescent="0.25">
      <c r="A16" s="2" t="str">
        <f>"Jul "&amp;RIGHT(A6,4)</f>
        <v>Jul 2024</v>
      </c>
      <c r="B16" s="11">
        <v>2078603</v>
      </c>
      <c r="C16" s="11">
        <v>2522773</v>
      </c>
      <c r="D16" s="11">
        <v>99559</v>
      </c>
      <c r="E16" s="11">
        <v>1809471</v>
      </c>
      <c r="F16" s="11">
        <v>6510406</v>
      </c>
      <c r="G16" s="11">
        <v>6264729</v>
      </c>
      <c r="H16" s="11">
        <v>43011</v>
      </c>
      <c r="I16" s="11">
        <v>202666</v>
      </c>
      <c r="J16" s="11">
        <f t="shared" si="0"/>
        <v>6510406</v>
      </c>
    </row>
    <row r="17" spans="1:10" ht="12" customHeight="1" x14ac:dyDescent="0.25">
      <c r="A17" s="2" t="str">
        <f>"Aug "&amp;RIGHT(A6,4)</f>
        <v>Aug 2024</v>
      </c>
      <c r="B17" s="11">
        <v>2055343</v>
      </c>
      <c r="C17" s="11">
        <v>2502476</v>
      </c>
      <c r="D17" s="11">
        <v>98505</v>
      </c>
      <c r="E17" s="11">
        <v>1796647</v>
      </c>
      <c r="F17" s="11">
        <v>6452971</v>
      </c>
      <c r="G17" s="11">
        <v>6198552</v>
      </c>
      <c r="H17" s="11">
        <v>50655</v>
      </c>
      <c r="I17" s="11">
        <v>203764</v>
      </c>
      <c r="J17" s="11">
        <f t="shared" si="0"/>
        <v>6452971</v>
      </c>
    </row>
    <row r="18" spans="1:10" ht="12" customHeight="1" x14ac:dyDescent="0.25">
      <c r="A18" s="2" t="str">
        <f>"Sep "&amp;RIGHT(A6,4)</f>
        <v>Sep 2024</v>
      </c>
      <c r="B18" s="11">
        <v>1929644</v>
      </c>
      <c r="C18" s="11">
        <v>2347680</v>
      </c>
      <c r="D18" s="11">
        <v>95012</v>
      </c>
      <c r="E18" s="11">
        <v>1691258</v>
      </c>
      <c r="F18" s="11">
        <v>6063594</v>
      </c>
      <c r="G18" s="11">
        <v>5833401</v>
      </c>
      <c r="H18" s="11">
        <v>39863</v>
      </c>
      <c r="I18" s="11">
        <v>190330</v>
      </c>
      <c r="J18" s="11">
        <f t="shared" si="0"/>
        <v>6063594</v>
      </c>
    </row>
    <row r="19" spans="1:10" ht="12" customHeight="1" x14ac:dyDescent="0.25">
      <c r="A19" s="12" t="s">
        <v>55</v>
      </c>
      <c r="B19" s="13">
        <v>23008517</v>
      </c>
      <c r="C19" s="13">
        <v>28124256</v>
      </c>
      <c r="D19" s="13">
        <v>1139953</v>
      </c>
      <c r="E19" s="13">
        <v>20147992</v>
      </c>
      <c r="F19" s="13">
        <v>72420718</v>
      </c>
      <c r="G19" s="13">
        <v>69530520</v>
      </c>
      <c r="H19" s="13">
        <v>513437</v>
      </c>
      <c r="I19" s="13">
        <v>2376761</v>
      </c>
      <c r="J19" s="13">
        <f t="shared" si="0"/>
        <v>72420718</v>
      </c>
    </row>
    <row r="20" spans="1:10" ht="12" customHeight="1" x14ac:dyDescent="0.25">
      <c r="A20" s="14" t="s">
        <v>414</v>
      </c>
      <c r="B20" s="15">
        <v>15096696</v>
      </c>
      <c r="C20" s="15">
        <v>18501167</v>
      </c>
      <c r="D20" s="15">
        <v>758498</v>
      </c>
      <c r="E20" s="15">
        <v>13245614</v>
      </c>
      <c r="F20" s="15">
        <v>47601975</v>
      </c>
      <c r="G20" s="15">
        <v>45665545</v>
      </c>
      <c r="H20" s="15">
        <v>342054</v>
      </c>
      <c r="I20" s="15">
        <v>1594376</v>
      </c>
      <c r="J20" s="15">
        <f t="shared" si="0"/>
        <v>47601975</v>
      </c>
    </row>
    <row r="21" spans="1:10" ht="12" customHeight="1" x14ac:dyDescent="0.25">
      <c r="A21" s="3" t="str">
        <f>"FY "&amp;RIGHT(A6,4)+1</f>
        <v>FY 2025</v>
      </c>
    </row>
    <row r="22" spans="1:10" ht="12" customHeight="1" x14ac:dyDescent="0.25">
      <c r="A22" s="2" t="str">
        <f>"Oct "&amp;RIGHT(A6,4)</f>
        <v>Oct 2024</v>
      </c>
      <c r="B22" s="11">
        <v>2154472</v>
      </c>
      <c r="C22" s="11">
        <v>2604181</v>
      </c>
      <c r="D22" s="11">
        <v>101173</v>
      </c>
      <c r="E22" s="11">
        <v>1887048</v>
      </c>
      <c r="F22" s="11">
        <v>6746874</v>
      </c>
      <c r="G22" s="11">
        <v>6495338</v>
      </c>
      <c r="H22" s="11">
        <v>42942</v>
      </c>
      <c r="I22" s="11">
        <v>208594</v>
      </c>
      <c r="J22" s="11">
        <f t="shared" ref="J22:J35" si="1">IF(ISBLANK(F22),"",F22)</f>
        <v>6746874</v>
      </c>
    </row>
    <row r="23" spans="1:10" ht="12" customHeight="1" x14ac:dyDescent="0.25">
      <c r="A23" s="2" t="str">
        <f>"Nov "&amp;RIGHT(A6,4)</f>
        <v>Nov 2024</v>
      </c>
      <c r="B23" s="11">
        <v>1934141</v>
      </c>
      <c r="C23" s="11">
        <v>2324980</v>
      </c>
      <c r="D23" s="11">
        <v>95083</v>
      </c>
      <c r="E23" s="11">
        <v>1687360</v>
      </c>
      <c r="F23" s="11">
        <v>6041564</v>
      </c>
      <c r="G23" s="11">
        <v>5818770</v>
      </c>
      <c r="H23" s="11">
        <v>42571</v>
      </c>
      <c r="I23" s="11">
        <v>180223</v>
      </c>
      <c r="J23" s="11">
        <f t="shared" si="1"/>
        <v>6041564</v>
      </c>
    </row>
    <row r="24" spans="1:10" ht="12" customHeight="1" x14ac:dyDescent="0.25">
      <c r="A24" s="2" t="str">
        <f>"Dec "&amp;RIGHT(A6,4)</f>
        <v>Dec 2024</v>
      </c>
      <c r="B24" s="11">
        <v>1989727</v>
      </c>
      <c r="C24" s="11">
        <v>2392085</v>
      </c>
      <c r="D24" s="11">
        <v>98760</v>
      </c>
      <c r="E24" s="11">
        <v>1743815</v>
      </c>
      <c r="F24" s="11">
        <v>6224387</v>
      </c>
      <c r="G24" s="11">
        <v>6006347</v>
      </c>
      <c r="H24" s="11">
        <v>36032</v>
      </c>
      <c r="I24" s="11">
        <v>182008</v>
      </c>
      <c r="J24" s="11">
        <f t="shared" si="1"/>
        <v>6224387</v>
      </c>
    </row>
    <row r="25" spans="1:10" ht="12" customHeight="1" x14ac:dyDescent="0.25">
      <c r="A25" s="2" t="str">
        <f>"Jan "&amp;RIGHT(A6,4)+1</f>
        <v>Jan 2025</v>
      </c>
      <c r="B25" s="11">
        <v>2030873</v>
      </c>
      <c r="C25" s="11">
        <v>2447207</v>
      </c>
      <c r="D25" s="11">
        <v>99629</v>
      </c>
      <c r="E25" s="11">
        <v>1777853</v>
      </c>
      <c r="F25" s="11">
        <v>6355562</v>
      </c>
      <c r="G25" s="11">
        <v>6128261</v>
      </c>
      <c r="H25" s="11">
        <v>40355</v>
      </c>
      <c r="I25" s="11">
        <v>186946</v>
      </c>
      <c r="J25" s="11">
        <f t="shared" si="1"/>
        <v>6355562</v>
      </c>
    </row>
    <row r="26" spans="1:10" ht="12" customHeight="1" x14ac:dyDescent="0.25">
      <c r="A26" s="2" t="str">
        <f>"Feb "&amp;RIGHT(A6,4)+1</f>
        <v>Feb 2025</v>
      </c>
      <c r="B26" s="11">
        <v>1886138</v>
      </c>
      <c r="C26" s="11">
        <v>2275327</v>
      </c>
      <c r="D26" s="11">
        <v>90029</v>
      </c>
      <c r="E26" s="11">
        <v>1658947</v>
      </c>
      <c r="F26" s="11">
        <v>5910441</v>
      </c>
      <c r="G26" s="11">
        <v>5693578</v>
      </c>
      <c r="H26" s="11">
        <v>36441</v>
      </c>
      <c r="I26" s="11">
        <v>180422</v>
      </c>
      <c r="J26" s="11">
        <f t="shared" si="1"/>
        <v>5910441</v>
      </c>
    </row>
    <row r="27" spans="1:10" ht="12" customHeight="1" x14ac:dyDescent="0.25">
      <c r="A27" s="2" t="str">
        <f>"Mar "&amp;RIGHT(A6,4)+1</f>
        <v>Mar 2025</v>
      </c>
      <c r="B27" s="11">
        <v>2031771</v>
      </c>
      <c r="C27" s="11">
        <v>2461937</v>
      </c>
      <c r="D27" s="11">
        <v>96548</v>
      </c>
      <c r="E27" s="11">
        <v>1800105</v>
      </c>
      <c r="F27" s="11">
        <v>6390361</v>
      </c>
      <c r="G27" s="11">
        <v>6150191</v>
      </c>
      <c r="H27" s="11">
        <v>40054</v>
      </c>
      <c r="I27" s="11">
        <v>200116</v>
      </c>
      <c r="J27" s="11">
        <f t="shared" si="1"/>
        <v>6390361</v>
      </c>
    </row>
    <row r="28" spans="1:10" ht="12" customHeight="1" x14ac:dyDescent="0.25">
      <c r="A28" s="2" t="str">
        <f>"Apr "&amp;RIGHT(A6,4)+1</f>
        <v>Apr 2025</v>
      </c>
      <c r="B28" s="11">
        <v>2122427</v>
      </c>
      <c r="C28" s="11">
        <v>2566094</v>
      </c>
      <c r="D28" s="11">
        <v>93157</v>
      </c>
      <c r="E28" s="11">
        <v>1869563</v>
      </c>
      <c r="F28" s="11">
        <v>6651241</v>
      </c>
      <c r="G28" s="11">
        <v>6397373</v>
      </c>
      <c r="H28" s="11">
        <v>41865</v>
      </c>
      <c r="I28" s="11">
        <v>212003</v>
      </c>
      <c r="J28" s="11">
        <f t="shared" si="1"/>
        <v>6651241</v>
      </c>
    </row>
    <row r="29" spans="1:10" ht="12" customHeight="1" x14ac:dyDescent="0.25">
      <c r="A29" s="2" t="str">
        <f>"May "&amp;RIGHT(A6,4)+1</f>
        <v>May 2025</v>
      </c>
      <c r="B29" s="11">
        <v>2062066</v>
      </c>
      <c r="C29" s="11">
        <v>2481722</v>
      </c>
      <c r="D29" s="11">
        <v>89659</v>
      </c>
      <c r="E29" s="11">
        <v>1753202</v>
      </c>
      <c r="F29" s="11">
        <v>6386649</v>
      </c>
      <c r="G29" s="11">
        <v>6127859</v>
      </c>
      <c r="H29" s="11">
        <v>40984</v>
      </c>
      <c r="I29" s="11">
        <v>217806</v>
      </c>
      <c r="J29" s="11">
        <f t="shared" si="1"/>
        <v>6386649</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tr">
        <f t="shared" si="1"/>
        <v>--</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tr">
        <f t="shared" si="1"/>
        <v>--</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tr">
        <f t="shared" si="1"/>
        <v>--</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tr">
        <f t="shared" si="1"/>
        <v>--</v>
      </c>
    </row>
    <row r="34" spans="1:10" ht="12" customHeight="1" x14ac:dyDescent="0.25">
      <c r="A34" s="12" t="s">
        <v>55</v>
      </c>
      <c r="B34" s="13">
        <v>16211615</v>
      </c>
      <c r="C34" s="13">
        <v>19553533</v>
      </c>
      <c r="D34" s="13">
        <v>764038</v>
      </c>
      <c r="E34" s="13">
        <v>14177893</v>
      </c>
      <c r="F34" s="13">
        <v>50707079</v>
      </c>
      <c r="G34" s="13">
        <v>48817717</v>
      </c>
      <c r="H34" s="13">
        <v>321244</v>
      </c>
      <c r="I34" s="13">
        <v>1568118</v>
      </c>
      <c r="J34" s="13">
        <f t="shared" si="1"/>
        <v>50707079</v>
      </c>
    </row>
    <row r="35" spans="1:10" ht="12" customHeight="1" x14ac:dyDescent="0.25">
      <c r="A35" s="14" t="str">
        <f>"Total "&amp;MID(A20,7,LEN(A20)-13)&amp;" Months"</f>
        <v>Total 8 Months</v>
      </c>
      <c r="B35" s="15">
        <v>16211615</v>
      </c>
      <c r="C35" s="15">
        <v>19553533</v>
      </c>
      <c r="D35" s="15">
        <v>764038</v>
      </c>
      <c r="E35" s="15">
        <v>14177893</v>
      </c>
      <c r="F35" s="15">
        <v>50707079</v>
      </c>
      <c r="G35" s="15">
        <v>48817717</v>
      </c>
      <c r="H35" s="15">
        <v>321244</v>
      </c>
      <c r="I35" s="15">
        <v>1568118</v>
      </c>
      <c r="J35" s="15">
        <f t="shared" si="1"/>
        <v>50707079</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93" t="s">
        <v>416</v>
      </c>
      <c r="B1" s="93"/>
      <c r="C1" s="93"/>
      <c r="D1" s="93"/>
      <c r="E1" s="93"/>
      <c r="F1" s="93"/>
      <c r="G1" s="93"/>
      <c r="H1" s="81">
        <v>45877</v>
      </c>
    </row>
    <row r="2" spans="1:8" ht="12" customHeight="1" x14ac:dyDescent="0.25">
      <c r="A2" s="95" t="s">
        <v>119</v>
      </c>
      <c r="B2" s="95"/>
      <c r="C2" s="95"/>
      <c r="D2" s="95"/>
      <c r="E2" s="95"/>
      <c r="F2" s="95"/>
      <c r="G2" s="95"/>
      <c r="H2" s="1"/>
    </row>
    <row r="3" spans="1:8" ht="24" customHeight="1" x14ac:dyDescent="0.25">
      <c r="A3" s="97" t="s">
        <v>50</v>
      </c>
      <c r="B3" s="89" t="s">
        <v>120</v>
      </c>
      <c r="C3" s="89" t="s">
        <v>121</v>
      </c>
      <c r="D3" s="89" t="s">
        <v>122</v>
      </c>
      <c r="E3" s="89" t="s">
        <v>109</v>
      </c>
      <c r="F3" s="89" t="s">
        <v>123</v>
      </c>
      <c r="G3" s="89" t="s">
        <v>313</v>
      </c>
      <c r="H3" s="91" t="s">
        <v>58</v>
      </c>
    </row>
    <row r="4" spans="1:8" ht="24" customHeight="1" x14ac:dyDescent="0.25">
      <c r="A4" s="98"/>
      <c r="B4" s="90"/>
      <c r="C4" s="90"/>
      <c r="D4" s="90"/>
      <c r="E4" s="90"/>
      <c r="F4" s="90"/>
      <c r="G4" s="90"/>
      <c r="H4" s="92"/>
    </row>
    <row r="5" spans="1:8" ht="12" customHeight="1" x14ac:dyDescent="0.25">
      <c r="A5" s="1"/>
      <c r="B5" s="86" t="str">
        <f>REPT("-",41)&amp;" Number "&amp;REPT("-",40)</f>
        <v>----------------------------------------- Number ----------------------------------------</v>
      </c>
      <c r="C5" s="86"/>
      <c r="D5" s="86"/>
      <c r="E5" s="86"/>
      <c r="F5" s="86" t="str">
        <f>REPT("-",30)&amp;" Dollars "&amp;REPT("-",30)</f>
        <v>------------------------------ Dollars ------------------------------</v>
      </c>
      <c r="G5" s="86"/>
      <c r="H5" s="86"/>
    </row>
    <row r="6" spans="1:8" ht="12" customHeight="1" x14ac:dyDescent="0.25">
      <c r="A6" s="3" t="s">
        <v>413</v>
      </c>
    </row>
    <row r="7" spans="1:8" ht="12" customHeight="1" x14ac:dyDescent="0.25">
      <c r="A7" s="2" t="str">
        <f>"Oct "&amp;RIGHT(A6,4)-1</f>
        <v>Oct 2023</v>
      </c>
      <c r="B7" s="11" t="s">
        <v>412</v>
      </c>
      <c r="C7" s="11" t="s">
        <v>412</v>
      </c>
      <c r="D7" s="11" t="s">
        <v>412</v>
      </c>
      <c r="E7" s="11">
        <v>6076210</v>
      </c>
      <c r="F7" s="11">
        <v>16308516.460000001</v>
      </c>
      <c r="G7" s="11">
        <v>3897.54</v>
      </c>
      <c r="H7" s="11">
        <f t="shared" ref="H7:H20" si="0">IF(ISBLANK(F7),"",F7)</f>
        <v>16308516.460000001</v>
      </c>
    </row>
    <row r="8" spans="1:8" ht="12" customHeight="1" x14ac:dyDescent="0.25">
      <c r="A8" s="2" t="str">
        <f>"Nov "&amp;RIGHT(A6,4)-1</f>
        <v>Nov 2023</v>
      </c>
      <c r="B8" s="11" t="s">
        <v>412</v>
      </c>
      <c r="C8" s="11" t="s">
        <v>412</v>
      </c>
      <c r="D8" s="11" t="s">
        <v>412</v>
      </c>
      <c r="E8" s="11">
        <v>5819162</v>
      </c>
      <c r="F8" s="11">
        <v>15647024.779999999</v>
      </c>
      <c r="G8" s="11">
        <v>16331.2</v>
      </c>
      <c r="H8" s="11">
        <f t="shared" si="0"/>
        <v>15647024.779999999</v>
      </c>
    </row>
    <row r="9" spans="1:8" ht="12" customHeight="1" x14ac:dyDescent="0.25">
      <c r="A9" s="2" t="str">
        <f>"Dec "&amp;RIGHT(A6,4)-1</f>
        <v>Dec 2023</v>
      </c>
      <c r="B9" s="11">
        <v>1603</v>
      </c>
      <c r="C9" s="11">
        <v>2323</v>
      </c>
      <c r="D9" s="11">
        <v>114127</v>
      </c>
      <c r="E9" s="11">
        <v>5529624</v>
      </c>
      <c r="F9" s="11">
        <v>14844129.24</v>
      </c>
      <c r="G9" s="11">
        <v>14502.495000000001</v>
      </c>
      <c r="H9" s="11">
        <f t="shared" si="0"/>
        <v>14844129.24</v>
      </c>
    </row>
    <row r="10" spans="1:8" ht="12" customHeight="1" x14ac:dyDescent="0.25">
      <c r="A10" s="2" t="str">
        <f>"Jan "&amp;RIGHT(A6,4)</f>
        <v>Jan 2024</v>
      </c>
      <c r="B10" s="11" t="s">
        <v>412</v>
      </c>
      <c r="C10" s="11" t="s">
        <v>412</v>
      </c>
      <c r="D10" s="11" t="s">
        <v>412</v>
      </c>
      <c r="E10" s="11">
        <v>5862170</v>
      </c>
      <c r="F10" s="11">
        <v>15769636.59</v>
      </c>
      <c r="G10" s="11">
        <v>14533.47</v>
      </c>
      <c r="H10" s="11">
        <f t="shared" si="0"/>
        <v>15769636.59</v>
      </c>
    </row>
    <row r="11" spans="1:8" ht="12" customHeight="1" x14ac:dyDescent="0.25">
      <c r="A11" s="2" t="str">
        <f>"Feb "&amp;RIGHT(A6,4)</f>
        <v>Feb 2024</v>
      </c>
      <c r="B11" s="11" t="s">
        <v>412</v>
      </c>
      <c r="C11" s="11" t="s">
        <v>412</v>
      </c>
      <c r="D11" s="11" t="s">
        <v>412</v>
      </c>
      <c r="E11" s="11">
        <v>5791335</v>
      </c>
      <c r="F11" s="11">
        <v>15559225.82</v>
      </c>
      <c r="G11" s="11">
        <v>16948.634999999998</v>
      </c>
      <c r="H11" s="11">
        <f t="shared" si="0"/>
        <v>15559225.82</v>
      </c>
    </row>
    <row r="12" spans="1:8" ht="12" customHeight="1" x14ac:dyDescent="0.25">
      <c r="A12" s="2" t="str">
        <f>"Mar "&amp;RIGHT(A6,4)</f>
        <v>Mar 2024</v>
      </c>
      <c r="B12" s="11">
        <v>1597</v>
      </c>
      <c r="C12" s="11">
        <v>2308</v>
      </c>
      <c r="D12" s="11">
        <v>117388</v>
      </c>
      <c r="E12" s="11">
        <v>5894221</v>
      </c>
      <c r="F12" s="11">
        <v>15838907.279999999</v>
      </c>
      <c r="G12" s="11">
        <v>15741.495000000001</v>
      </c>
      <c r="H12" s="11">
        <f t="shared" si="0"/>
        <v>15838907.279999999</v>
      </c>
    </row>
    <row r="13" spans="1:8" ht="12" customHeight="1" x14ac:dyDescent="0.25">
      <c r="A13" s="2" t="str">
        <f>"Apr "&amp;RIGHT(A6,4)</f>
        <v>Apr 2024</v>
      </c>
      <c r="B13" s="11" t="s">
        <v>412</v>
      </c>
      <c r="C13" s="11" t="s">
        <v>412</v>
      </c>
      <c r="D13" s="11" t="s">
        <v>412</v>
      </c>
      <c r="E13" s="11">
        <v>6197182</v>
      </c>
      <c r="F13" s="11">
        <v>16652883.74</v>
      </c>
      <c r="G13" s="11">
        <v>18086.45</v>
      </c>
      <c r="H13" s="11">
        <f t="shared" si="0"/>
        <v>16652883.74</v>
      </c>
    </row>
    <row r="14" spans="1:8" ht="12" customHeight="1" x14ac:dyDescent="0.25">
      <c r="A14" s="2" t="str">
        <f>"May "&amp;RIGHT(A6,4)</f>
        <v>May 2024</v>
      </c>
      <c r="B14" s="11" t="s">
        <v>412</v>
      </c>
      <c r="C14" s="11" t="s">
        <v>412</v>
      </c>
      <c r="D14" s="11" t="s">
        <v>412</v>
      </c>
      <c r="E14" s="11">
        <v>6432071</v>
      </c>
      <c r="F14" s="11">
        <v>17269589.530000001</v>
      </c>
      <c r="G14" s="11">
        <v>17661.650000000001</v>
      </c>
      <c r="H14" s="11">
        <f t="shared" si="0"/>
        <v>17269589.530000001</v>
      </c>
    </row>
    <row r="15" spans="1:8" ht="12" customHeight="1" x14ac:dyDescent="0.25">
      <c r="A15" s="2" t="str">
        <f>"Jun "&amp;RIGHT(A6,4)</f>
        <v>Jun 2024</v>
      </c>
      <c r="B15" s="11">
        <v>1590</v>
      </c>
      <c r="C15" s="11">
        <v>2300</v>
      </c>
      <c r="D15" s="11">
        <v>118344</v>
      </c>
      <c r="E15" s="11">
        <v>5791772</v>
      </c>
      <c r="F15" s="11">
        <v>15581465.68</v>
      </c>
      <c r="G15" s="11">
        <v>15964.514999999999</v>
      </c>
      <c r="H15" s="11">
        <f t="shared" si="0"/>
        <v>15581465.68</v>
      </c>
    </row>
    <row r="16" spans="1:8" ht="12" customHeight="1" x14ac:dyDescent="0.25">
      <c r="A16" s="2" t="str">
        <f>"Jul "&amp;RIGHT(A6,4)</f>
        <v>Jul 2024</v>
      </c>
      <c r="B16" s="11" t="s">
        <v>412</v>
      </c>
      <c r="C16" s="11" t="s">
        <v>412</v>
      </c>
      <c r="D16" s="11" t="s">
        <v>412</v>
      </c>
      <c r="E16" s="11">
        <v>6510406</v>
      </c>
      <c r="F16" s="11">
        <v>18220465.300000001</v>
      </c>
      <c r="G16" s="11">
        <v>17915.7</v>
      </c>
      <c r="H16" s="11">
        <f t="shared" si="0"/>
        <v>18220465.300000001</v>
      </c>
    </row>
    <row r="17" spans="1:8" ht="12" customHeight="1" x14ac:dyDescent="0.25">
      <c r="A17" s="2" t="str">
        <f>"Aug "&amp;RIGHT(A6,4)</f>
        <v>Aug 2024</v>
      </c>
      <c r="B17" s="11" t="s">
        <v>412</v>
      </c>
      <c r="C17" s="11" t="s">
        <v>412</v>
      </c>
      <c r="D17" s="11" t="s">
        <v>412</v>
      </c>
      <c r="E17" s="11">
        <v>6452971</v>
      </c>
      <c r="F17" s="11">
        <v>18052783.309999999</v>
      </c>
      <c r="G17" s="11">
        <v>20360.400000000001</v>
      </c>
      <c r="H17" s="11">
        <f t="shared" si="0"/>
        <v>18052783.309999999</v>
      </c>
    </row>
    <row r="18" spans="1:8" ht="12" customHeight="1" x14ac:dyDescent="0.25">
      <c r="A18" s="2" t="str">
        <f>"Sep "&amp;RIGHT(A6,4)</f>
        <v>Sep 2024</v>
      </c>
      <c r="B18" s="11">
        <v>1597</v>
      </c>
      <c r="C18" s="11">
        <v>2295</v>
      </c>
      <c r="D18" s="11">
        <v>120720</v>
      </c>
      <c r="E18" s="11">
        <v>6063594</v>
      </c>
      <c r="F18" s="11">
        <v>16964059.800000001</v>
      </c>
      <c r="G18" s="11">
        <v>19058.7</v>
      </c>
      <c r="H18" s="11">
        <f t="shared" si="0"/>
        <v>16964059.800000001</v>
      </c>
    </row>
    <row r="19" spans="1:8" ht="12" customHeight="1" x14ac:dyDescent="0.25">
      <c r="A19" s="12" t="s">
        <v>55</v>
      </c>
      <c r="B19" s="13">
        <v>1596.75</v>
      </c>
      <c r="C19" s="13">
        <v>2306.5</v>
      </c>
      <c r="D19" s="13">
        <v>117644.75</v>
      </c>
      <c r="E19" s="13">
        <v>72420718</v>
      </c>
      <c r="F19" s="13">
        <v>196708687.53</v>
      </c>
      <c r="G19" s="13">
        <v>191002.25</v>
      </c>
      <c r="H19" s="13">
        <f t="shared" si="0"/>
        <v>196708687.53</v>
      </c>
    </row>
    <row r="20" spans="1:8" ht="12" customHeight="1" x14ac:dyDescent="0.25">
      <c r="A20" s="14" t="s">
        <v>414</v>
      </c>
      <c r="B20" s="15">
        <v>1600</v>
      </c>
      <c r="C20" s="15">
        <v>2315.5</v>
      </c>
      <c r="D20" s="15">
        <v>115757.5</v>
      </c>
      <c r="E20" s="15">
        <v>47601975</v>
      </c>
      <c r="F20" s="15">
        <v>127889913.44</v>
      </c>
      <c r="G20" s="15">
        <v>117702.935</v>
      </c>
      <c r="H20" s="15">
        <f t="shared" si="0"/>
        <v>127889913.44</v>
      </c>
    </row>
    <row r="21" spans="1:8" ht="12" customHeight="1" x14ac:dyDescent="0.25">
      <c r="A21" s="3" t="str">
        <f>"FY "&amp;RIGHT(A6,4)+1</f>
        <v>FY 2025</v>
      </c>
    </row>
    <row r="22" spans="1:8" ht="12" customHeight="1" x14ac:dyDescent="0.25">
      <c r="A22" s="2" t="str">
        <f>"Oct "&amp;RIGHT(A6,4)</f>
        <v>Oct 2024</v>
      </c>
      <c r="B22" s="11" t="s">
        <v>412</v>
      </c>
      <c r="C22" s="11" t="s">
        <v>412</v>
      </c>
      <c r="D22" s="11" t="s">
        <v>412</v>
      </c>
      <c r="E22" s="11">
        <v>6746874</v>
      </c>
      <c r="F22" s="11">
        <v>18852916.48</v>
      </c>
      <c r="G22" s="11">
        <v>4569.3</v>
      </c>
      <c r="H22" s="11">
        <f t="shared" ref="H22:H35" si="1">IF(ISBLANK(F22),"",F22)</f>
        <v>18852916.48</v>
      </c>
    </row>
    <row r="23" spans="1:8" ht="12" customHeight="1" x14ac:dyDescent="0.25">
      <c r="A23" s="2" t="str">
        <f>"Nov "&amp;RIGHT(A6,4)</f>
        <v>Nov 2024</v>
      </c>
      <c r="B23" s="11" t="s">
        <v>412</v>
      </c>
      <c r="C23" s="11" t="s">
        <v>412</v>
      </c>
      <c r="D23" s="11" t="s">
        <v>412</v>
      </c>
      <c r="E23" s="11">
        <v>6041564</v>
      </c>
      <c r="F23" s="11">
        <v>16886654.550000001</v>
      </c>
      <c r="G23" s="11">
        <v>6621.6</v>
      </c>
      <c r="H23" s="11">
        <f t="shared" si="1"/>
        <v>16886654.550000001</v>
      </c>
    </row>
    <row r="24" spans="1:8" ht="12" customHeight="1" x14ac:dyDescent="0.25">
      <c r="A24" s="2" t="str">
        <f>"Dec "&amp;RIGHT(A6,4)</f>
        <v>Dec 2024</v>
      </c>
      <c r="B24" s="11">
        <v>1588</v>
      </c>
      <c r="C24" s="11">
        <v>2294</v>
      </c>
      <c r="D24" s="11">
        <v>123788</v>
      </c>
      <c r="E24" s="11">
        <v>6224387</v>
      </c>
      <c r="F24" s="11">
        <v>17404105.800000001</v>
      </c>
      <c r="G24" s="11">
        <v>3503.7</v>
      </c>
      <c r="H24" s="11">
        <f t="shared" si="1"/>
        <v>17404105.800000001</v>
      </c>
    </row>
    <row r="25" spans="1:8" ht="12" customHeight="1" x14ac:dyDescent="0.25">
      <c r="A25" s="2" t="str">
        <f>"Jan "&amp;RIGHT(A6,4)+1</f>
        <v>Jan 2025</v>
      </c>
      <c r="B25" s="11" t="s">
        <v>412</v>
      </c>
      <c r="C25" s="11" t="s">
        <v>412</v>
      </c>
      <c r="D25" s="11" t="s">
        <v>412</v>
      </c>
      <c r="E25" s="11">
        <v>6355562</v>
      </c>
      <c r="F25" s="11">
        <v>17779982.59</v>
      </c>
      <c r="G25" s="11">
        <v>3977.4</v>
      </c>
      <c r="H25" s="11">
        <f t="shared" si="1"/>
        <v>17779982.59</v>
      </c>
    </row>
    <row r="26" spans="1:8" ht="12" customHeight="1" x14ac:dyDescent="0.25">
      <c r="A26" s="2" t="str">
        <f>"Feb "&amp;RIGHT(A6,4)+1</f>
        <v>Feb 2025</v>
      </c>
      <c r="B26" s="11" t="s">
        <v>412</v>
      </c>
      <c r="C26" s="11" t="s">
        <v>412</v>
      </c>
      <c r="D26" s="11" t="s">
        <v>412</v>
      </c>
      <c r="E26" s="11">
        <v>5910441</v>
      </c>
      <c r="F26" s="11">
        <v>16507170.1</v>
      </c>
      <c r="G26" s="11">
        <v>48861</v>
      </c>
      <c r="H26" s="11">
        <f t="shared" si="1"/>
        <v>16507170.1</v>
      </c>
    </row>
    <row r="27" spans="1:8" ht="12" customHeight="1" x14ac:dyDescent="0.25">
      <c r="A27" s="2" t="str">
        <f>"Mar "&amp;RIGHT(A6,4)+1</f>
        <v>Mar 2025</v>
      </c>
      <c r="B27" s="11">
        <v>1598</v>
      </c>
      <c r="C27" s="11">
        <v>2297</v>
      </c>
      <c r="D27" s="11">
        <v>123165</v>
      </c>
      <c r="E27" s="11">
        <v>6390361</v>
      </c>
      <c r="F27" s="11">
        <v>17830917.539999999</v>
      </c>
      <c r="G27" s="11">
        <v>4277.7</v>
      </c>
      <c r="H27" s="11">
        <f t="shared" si="1"/>
        <v>17830917.539999999</v>
      </c>
    </row>
    <row r="28" spans="1:8" ht="12" customHeight="1" x14ac:dyDescent="0.25">
      <c r="A28" s="2" t="str">
        <f>"Apr "&amp;RIGHT(A6,4)+1</f>
        <v>Apr 2025</v>
      </c>
      <c r="B28" s="11" t="s">
        <v>412</v>
      </c>
      <c r="C28" s="11" t="s">
        <v>412</v>
      </c>
      <c r="D28" s="11" t="s">
        <v>412</v>
      </c>
      <c r="E28" s="11">
        <v>6651241</v>
      </c>
      <c r="F28" s="11">
        <v>18544147.940000001</v>
      </c>
      <c r="G28" s="11">
        <v>1343.7</v>
      </c>
      <c r="H28" s="11">
        <f t="shared" si="1"/>
        <v>18544147.940000001</v>
      </c>
    </row>
    <row r="29" spans="1:8" ht="12" customHeight="1" x14ac:dyDescent="0.25">
      <c r="A29" s="2" t="str">
        <f>"May "&amp;RIGHT(A6,4)+1</f>
        <v>May 2025</v>
      </c>
      <c r="B29" s="11" t="s">
        <v>412</v>
      </c>
      <c r="C29" s="11" t="s">
        <v>412</v>
      </c>
      <c r="D29" s="11" t="s">
        <v>412</v>
      </c>
      <c r="E29" s="11">
        <v>6386649</v>
      </c>
      <c r="F29" s="11">
        <v>17856838.57</v>
      </c>
      <c r="G29" s="11" t="s">
        <v>412</v>
      </c>
      <c r="H29" s="11">
        <f t="shared" si="1"/>
        <v>17856838.57</v>
      </c>
    </row>
    <row r="30" spans="1:8" ht="12" customHeight="1" x14ac:dyDescent="0.25">
      <c r="A30" s="2" t="str">
        <f>"Jun "&amp;RIGHT(A6,4)+1</f>
        <v>Jun 2025</v>
      </c>
      <c r="B30" s="11" t="s">
        <v>412</v>
      </c>
      <c r="C30" s="11" t="s">
        <v>412</v>
      </c>
      <c r="D30" s="11" t="s">
        <v>412</v>
      </c>
      <c r="E30" s="11" t="s">
        <v>412</v>
      </c>
      <c r="F30" s="11" t="s">
        <v>412</v>
      </c>
      <c r="G30" s="11" t="s">
        <v>412</v>
      </c>
      <c r="H30" s="11" t="str">
        <f t="shared" si="1"/>
        <v>--</v>
      </c>
    </row>
    <row r="31" spans="1:8" ht="12" customHeight="1" x14ac:dyDescent="0.25">
      <c r="A31" s="2" t="str">
        <f>"Jul "&amp;RIGHT(A6,4)+1</f>
        <v>Jul 2025</v>
      </c>
      <c r="B31" s="11" t="s">
        <v>412</v>
      </c>
      <c r="C31" s="11" t="s">
        <v>412</v>
      </c>
      <c r="D31" s="11" t="s">
        <v>412</v>
      </c>
      <c r="E31" s="11" t="s">
        <v>412</v>
      </c>
      <c r="F31" s="11" t="s">
        <v>412</v>
      </c>
      <c r="G31" s="11" t="s">
        <v>412</v>
      </c>
      <c r="H31" s="11" t="str">
        <f t="shared" si="1"/>
        <v>--</v>
      </c>
    </row>
    <row r="32" spans="1:8" ht="12" customHeight="1" x14ac:dyDescent="0.25">
      <c r="A32" s="2" t="str">
        <f>"Aug "&amp;RIGHT(A6,4)+1</f>
        <v>Aug 2025</v>
      </c>
      <c r="B32" s="11" t="s">
        <v>412</v>
      </c>
      <c r="C32" s="11" t="s">
        <v>412</v>
      </c>
      <c r="D32" s="11" t="s">
        <v>412</v>
      </c>
      <c r="E32" s="11" t="s">
        <v>412</v>
      </c>
      <c r="F32" s="11" t="s">
        <v>412</v>
      </c>
      <c r="G32" s="11" t="s">
        <v>412</v>
      </c>
      <c r="H32" s="11" t="str">
        <f t="shared" si="1"/>
        <v>--</v>
      </c>
    </row>
    <row r="33" spans="1:8" ht="12" customHeight="1" x14ac:dyDescent="0.25">
      <c r="A33" s="2" t="str">
        <f>"Sep "&amp;RIGHT(A6,4)+1</f>
        <v>Sep 2025</v>
      </c>
      <c r="B33" s="11" t="s">
        <v>412</v>
      </c>
      <c r="C33" s="11" t="s">
        <v>412</v>
      </c>
      <c r="D33" s="11" t="s">
        <v>412</v>
      </c>
      <c r="E33" s="11" t="s">
        <v>412</v>
      </c>
      <c r="F33" s="11" t="s">
        <v>412</v>
      </c>
      <c r="G33" s="11" t="s">
        <v>412</v>
      </c>
      <c r="H33" s="11" t="str">
        <f t="shared" si="1"/>
        <v>--</v>
      </c>
    </row>
    <row r="34" spans="1:8" ht="12" customHeight="1" x14ac:dyDescent="0.25">
      <c r="A34" s="12" t="s">
        <v>55</v>
      </c>
      <c r="B34" s="13">
        <v>1593</v>
      </c>
      <c r="C34" s="13">
        <v>2295.5</v>
      </c>
      <c r="D34" s="13">
        <v>123476.5</v>
      </c>
      <c r="E34" s="13">
        <v>50707079</v>
      </c>
      <c r="F34" s="13">
        <v>141662733.56999999</v>
      </c>
      <c r="G34" s="13">
        <v>73154.399999999994</v>
      </c>
      <c r="H34" s="13">
        <f t="shared" si="1"/>
        <v>141662733.56999999</v>
      </c>
    </row>
    <row r="35" spans="1:8" ht="12" customHeight="1" x14ac:dyDescent="0.25">
      <c r="A35" s="14" t="str">
        <f>"Total "&amp;MID(A20,7,LEN(A20)-13)&amp;" Months"</f>
        <v>Total 8 Months</v>
      </c>
      <c r="B35" s="15">
        <v>1593</v>
      </c>
      <c r="C35" s="15">
        <v>2295.5</v>
      </c>
      <c r="D35" s="15">
        <v>123476.5</v>
      </c>
      <c r="E35" s="15">
        <v>50707079</v>
      </c>
      <c r="F35" s="15">
        <v>141662733.56999999</v>
      </c>
      <c r="G35" s="15">
        <v>73154.399999999994</v>
      </c>
      <c r="H35" s="15">
        <f t="shared" si="1"/>
        <v>141662733.56999999</v>
      </c>
    </row>
    <row r="36" spans="1:8" ht="12" customHeight="1" x14ac:dyDescent="0.25">
      <c r="A36" s="86"/>
      <c r="B36" s="86"/>
      <c r="C36" s="86"/>
      <c r="D36" s="86"/>
      <c r="E36" s="86"/>
      <c r="F36" s="86"/>
      <c r="G36" s="86"/>
      <c r="H36" s="86"/>
    </row>
    <row r="37" spans="1:8" ht="70" customHeight="1" x14ac:dyDescent="0.25">
      <c r="A37" s="88" t="s">
        <v>124</v>
      </c>
      <c r="B37" s="88"/>
      <c r="C37" s="88"/>
      <c r="D37" s="88"/>
      <c r="E37" s="88"/>
      <c r="F37" s="88"/>
      <c r="G37" s="88"/>
      <c r="H37" s="88"/>
    </row>
    <row r="38" spans="1:8" x14ac:dyDescent="0.25">
      <c r="A38" s="25"/>
    </row>
  </sheetData>
  <mergeCells count="14">
    <mergeCell ref="A37:H37"/>
    <mergeCell ref="H3:H4"/>
    <mergeCell ref="B5:E5"/>
    <mergeCell ref="F5:H5"/>
    <mergeCell ref="A36:H36"/>
    <mergeCell ref="D3:D4"/>
    <mergeCell ref="E3:E4"/>
    <mergeCell ref="F3:F4"/>
    <mergeCell ref="G3:G4"/>
    <mergeCell ref="A1:G1"/>
    <mergeCell ref="A2:G2"/>
    <mergeCell ref="A3:A4"/>
    <mergeCell ref="B3:B4"/>
    <mergeCell ref="C3:C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2.5" x14ac:dyDescent="0.25"/>
  <cols>
    <col min="1" max="6" width="11.453125" customWidth="1"/>
    <col min="7" max="7" width="57.1796875" customWidth="1"/>
  </cols>
  <sheetData>
    <row r="1" spans="1:7" ht="12" customHeight="1" x14ac:dyDescent="0.25">
      <c r="A1" s="93" t="s">
        <v>416</v>
      </c>
      <c r="B1" s="93"/>
      <c r="C1" s="93"/>
      <c r="D1" s="93"/>
      <c r="E1" s="93"/>
      <c r="F1" s="81">
        <v>45877</v>
      </c>
    </row>
    <row r="2" spans="1:7" ht="12" customHeight="1" x14ac:dyDescent="0.25">
      <c r="A2" s="95" t="s">
        <v>125</v>
      </c>
      <c r="B2" s="95"/>
      <c r="C2" s="95"/>
      <c r="D2" s="95"/>
      <c r="E2" s="95"/>
      <c r="F2" s="1"/>
    </row>
    <row r="3" spans="1:7" ht="24" customHeight="1" x14ac:dyDescent="0.25">
      <c r="A3" s="97" t="s">
        <v>50</v>
      </c>
      <c r="B3" s="92" t="s">
        <v>109</v>
      </c>
      <c r="C3" s="90"/>
      <c r="D3" s="89" t="s">
        <v>312</v>
      </c>
      <c r="E3" s="89" t="s">
        <v>214</v>
      </c>
      <c r="F3" s="91" t="s">
        <v>58</v>
      </c>
    </row>
    <row r="4" spans="1:7" ht="24" customHeight="1" x14ac:dyDescent="0.25">
      <c r="A4" s="98"/>
      <c r="B4" s="10" t="s">
        <v>126</v>
      </c>
      <c r="C4" s="10" t="s">
        <v>127</v>
      </c>
      <c r="D4" s="90"/>
      <c r="E4" s="90"/>
      <c r="F4" s="92"/>
    </row>
    <row r="5" spans="1:7" ht="12" customHeight="1" x14ac:dyDescent="0.25">
      <c r="A5" s="1"/>
      <c r="B5" s="113" t="str">
        <f>REPT("-",5)&amp;" Number "&amp;REPT("-",4)&amp;"   "&amp;REPT("-",43)&amp;" Dollars "&amp;REPT("-",41)</f>
        <v>----- Number ----   ------------------------------------------- Dollars -----------------------------------------</v>
      </c>
      <c r="C5" s="113"/>
      <c r="D5" s="113"/>
      <c r="E5" s="113"/>
      <c r="F5" s="113"/>
      <c r="G5" s="113"/>
    </row>
    <row r="6" spans="1:7" ht="12" customHeight="1" x14ac:dyDescent="0.25">
      <c r="A6" s="3" t="s">
        <v>413</v>
      </c>
    </row>
    <row r="7" spans="1:7" ht="12" customHeight="1" x14ac:dyDescent="0.25">
      <c r="A7" s="2" t="str">
        <f>"Oct "&amp;RIGHT(A6,4)-1</f>
        <v>Oct 2023</v>
      </c>
      <c r="B7" s="11">
        <v>160282350</v>
      </c>
      <c r="C7" s="11">
        <v>356854806.22000003</v>
      </c>
      <c r="D7" s="11">
        <v>192700.1</v>
      </c>
      <c r="E7" s="11" t="s">
        <v>412</v>
      </c>
      <c r="F7" s="11">
        <v>357047506.31999999</v>
      </c>
    </row>
    <row r="8" spans="1:7" ht="12" customHeight="1" x14ac:dyDescent="0.25">
      <c r="A8" s="2" t="str">
        <f>"Nov "&amp;RIGHT(A6,4)-1</f>
        <v>Nov 2023</v>
      </c>
      <c r="B8" s="11">
        <v>144504377</v>
      </c>
      <c r="C8" s="11">
        <v>319738883.63</v>
      </c>
      <c r="D8" s="11">
        <v>65527.13</v>
      </c>
      <c r="E8" s="11" t="s">
        <v>412</v>
      </c>
      <c r="F8" s="11">
        <v>319804410.75999999</v>
      </c>
    </row>
    <row r="9" spans="1:7" ht="12" customHeight="1" x14ac:dyDescent="0.25">
      <c r="A9" s="2" t="str">
        <f>"Dec "&amp;RIGHT(A6,4)-1</f>
        <v>Dec 2023</v>
      </c>
      <c r="B9" s="11">
        <v>125738639</v>
      </c>
      <c r="C9" s="11">
        <v>274230322.62</v>
      </c>
      <c r="D9" s="11">
        <v>43284301.219999999</v>
      </c>
      <c r="E9" s="11">
        <v>38276502</v>
      </c>
      <c r="F9" s="11">
        <v>355791125.83999997</v>
      </c>
    </row>
    <row r="10" spans="1:7" ht="12" customHeight="1" x14ac:dyDescent="0.25">
      <c r="A10" s="2" t="str">
        <f>"Jan "&amp;RIGHT(A6,4)</f>
        <v>Jan 2024</v>
      </c>
      <c r="B10" s="11">
        <v>148790721</v>
      </c>
      <c r="C10" s="11">
        <v>326214979.89999998</v>
      </c>
      <c r="D10" s="11">
        <v>146450.84</v>
      </c>
      <c r="E10" s="11" t="s">
        <v>412</v>
      </c>
      <c r="F10" s="11">
        <v>326361430.74000001</v>
      </c>
    </row>
    <row r="11" spans="1:7" ht="12" customHeight="1" x14ac:dyDescent="0.25">
      <c r="A11" s="2" t="str">
        <f>"Feb "&amp;RIGHT(A6,4)</f>
        <v>Feb 2024</v>
      </c>
      <c r="B11" s="11">
        <v>157330424</v>
      </c>
      <c r="C11" s="11">
        <v>350174085.57999998</v>
      </c>
      <c r="D11" s="11">
        <v>234992.59</v>
      </c>
      <c r="E11" s="11" t="s">
        <v>412</v>
      </c>
      <c r="F11" s="11">
        <v>350409078.17000002</v>
      </c>
    </row>
    <row r="12" spans="1:7" ht="12" customHeight="1" x14ac:dyDescent="0.25">
      <c r="A12" s="2" t="str">
        <f>"Mar "&amp;RIGHT(A6,4)</f>
        <v>Mar 2024</v>
      </c>
      <c r="B12" s="11">
        <v>153049129</v>
      </c>
      <c r="C12" s="11">
        <v>335508386.57999998</v>
      </c>
      <c r="D12" s="11">
        <v>38720444.859999999</v>
      </c>
      <c r="E12" s="11">
        <v>34733094</v>
      </c>
      <c r="F12" s="11">
        <v>408961925.44</v>
      </c>
    </row>
    <row r="13" spans="1:7" ht="12" customHeight="1" x14ac:dyDescent="0.25">
      <c r="A13" s="2" t="str">
        <f>"Apr "&amp;RIGHT(A6,4)</f>
        <v>Apr 2024</v>
      </c>
      <c r="B13" s="11">
        <v>167640296</v>
      </c>
      <c r="C13" s="11">
        <v>369063605.73000002</v>
      </c>
      <c r="D13" s="11">
        <v>100719.87</v>
      </c>
      <c r="E13" s="11" t="s">
        <v>412</v>
      </c>
      <c r="F13" s="11">
        <v>369164325.60000002</v>
      </c>
    </row>
    <row r="14" spans="1:7" ht="12" customHeight="1" x14ac:dyDescent="0.25">
      <c r="A14" s="2" t="str">
        <f>"May "&amp;RIGHT(A6,4)</f>
        <v>May 2024</v>
      </c>
      <c r="B14" s="11">
        <v>165845776</v>
      </c>
      <c r="C14" s="11">
        <v>358984565.83999997</v>
      </c>
      <c r="D14" s="11">
        <v>220320</v>
      </c>
      <c r="E14" s="11" t="s">
        <v>412</v>
      </c>
      <c r="F14" s="11">
        <v>359204885.83999997</v>
      </c>
    </row>
    <row r="15" spans="1:7" ht="12" customHeight="1" x14ac:dyDescent="0.25">
      <c r="A15" s="2" t="str">
        <f>"Jun "&amp;RIGHT(A6,4)</f>
        <v>Jun 2024</v>
      </c>
      <c r="B15" s="11">
        <v>117299942</v>
      </c>
      <c r="C15" s="11">
        <v>227471841.55000001</v>
      </c>
      <c r="D15" s="11">
        <v>53010982</v>
      </c>
      <c r="E15" s="11">
        <v>31889556</v>
      </c>
      <c r="F15" s="11">
        <v>312372379.55000001</v>
      </c>
    </row>
    <row r="16" spans="1:7" ht="12" customHeight="1" x14ac:dyDescent="0.25">
      <c r="A16" s="2" t="str">
        <f>"Jul "&amp;RIGHT(A6,4)</f>
        <v>Jul 2024</v>
      </c>
      <c r="B16" s="11">
        <v>118693862</v>
      </c>
      <c r="C16" s="11">
        <v>231612338.00999999</v>
      </c>
      <c r="D16" s="11">
        <v>64844.81</v>
      </c>
      <c r="E16" s="11" t="s">
        <v>412</v>
      </c>
      <c r="F16" s="11">
        <v>231677182.81999999</v>
      </c>
    </row>
    <row r="17" spans="1:6" ht="12" customHeight="1" x14ac:dyDescent="0.25">
      <c r="A17" s="2" t="str">
        <f>"Aug "&amp;RIGHT(A6,4)</f>
        <v>Aug 2024</v>
      </c>
      <c r="B17" s="11">
        <v>133595823</v>
      </c>
      <c r="C17" s="11">
        <v>285093115.73000002</v>
      </c>
      <c r="D17" s="11">
        <v>195053.39</v>
      </c>
      <c r="E17" s="11" t="s">
        <v>412</v>
      </c>
      <c r="F17" s="11">
        <v>285288169.12</v>
      </c>
    </row>
    <row r="18" spans="1:6" ht="12" customHeight="1" x14ac:dyDescent="0.25">
      <c r="A18" s="2" t="str">
        <f>"Sep "&amp;RIGHT(A6,4)</f>
        <v>Sep 2024</v>
      </c>
      <c r="B18" s="11">
        <v>145318526</v>
      </c>
      <c r="C18" s="11">
        <v>335750085.33999997</v>
      </c>
      <c r="D18" s="11">
        <v>47525535.270000003</v>
      </c>
      <c r="E18" s="11">
        <v>32774635</v>
      </c>
      <c r="F18" s="11">
        <v>416050255.61000001</v>
      </c>
    </row>
    <row r="19" spans="1:6" ht="12" customHeight="1" x14ac:dyDescent="0.25">
      <c r="A19" s="12" t="s">
        <v>55</v>
      </c>
      <c r="B19" s="13">
        <v>1738089865</v>
      </c>
      <c r="C19" s="13">
        <v>3770697016.73</v>
      </c>
      <c r="D19" s="13">
        <v>183761872.08000001</v>
      </c>
      <c r="E19" s="13">
        <v>137673787</v>
      </c>
      <c r="F19" s="13">
        <v>4092132675.8099999</v>
      </c>
    </row>
    <row r="20" spans="1:6" ht="12" customHeight="1" x14ac:dyDescent="0.25">
      <c r="A20" s="14" t="s">
        <v>414</v>
      </c>
      <c r="B20" s="15">
        <v>1223181712</v>
      </c>
      <c r="C20" s="15">
        <v>2690769636.0999999</v>
      </c>
      <c r="D20" s="15">
        <v>82965456.609999999</v>
      </c>
      <c r="E20" s="15">
        <v>73009596</v>
      </c>
      <c r="F20" s="15">
        <v>2846744688.71</v>
      </c>
    </row>
    <row r="21" spans="1:6" ht="12" customHeight="1" x14ac:dyDescent="0.25">
      <c r="A21" s="3" t="str">
        <f>"FY "&amp;RIGHT(A6,4)+1</f>
        <v>FY 2025</v>
      </c>
    </row>
    <row r="22" spans="1:6" ht="12" customHeight="1" x14ac:dyDescent="0.25">
      <c r="A22" s="2" t="str">
        <f>"Oct "&amp;RIGHT(A6,4)</f>
        <v>Oct 2024</v>
      </c>
      <c r="B22" s="11">
        <v>162825014</v>
      </c>
      <c r="C22" s="11">
        <v>380367431.64999998</v>
      </c>
      <c r="D22" s="11">
        <v>142358.22</v>
      </c>
      <c r="E22" s="11" t="s">
        <v>412</v>
      </c>
      <c r="F22" s="11">
        <v>380509789.87</v>
      </c>
    </row>
    <row r="23" spans="1:6" ht="12" customHeight="1" x14ac:dyDescent="0.25">
      <c r="A23" s="2" t="str">
        <f>"Nov "&amp;RIGHT(A6,4)</f>
        <v>Nov 2024</v>
      </c>
      <c r="B23" s="11">
        <v>135415880</v>
      </c>
      <c r="C23" s="11">
        <v>311550193.07999998</v>
      </c>
      <c r="D23" s="11">
        <v>47811.54</v>
      </c>
      <c r="E23" s="11" t="s">
        <v>412</v>
      </c>
      <c r="F23" s="11">
        <v>311598004.62</v>
      </c>
    </row>
    <row r="24" spans="1:6" ht="12" customHeight="1" x14ac:dyDescent="0.25">
      <c r="A24" s="2" t="str">
        <f>"Dec "&amp;RIGHT(A6,4)</f>
        <v>Dec 2024</v>
      </c>
      <c r="B24" s="11">
        <v>129523092</v>
      </c>
      <c r="C24" s="11">
        <v>296981870.75</v>
      </c>
      <c r="D24" s="11">
        <v>34646739.350000001</v>
      </c>
      <c r="E24" s="11">
        <v>41635598</v>
      </c>
      <c r="F24" s="11">
        <v>373264208.10000002</v>
      </c>
    </row>
    <row r="25" spans="1:6" ht="12" customHeight="1" x14ac:dyDescent="0.25">
      <c r="A25" s="2" t="str">
        <f>"Jan "&amp;RIGHT(A6,4)+1</f>
        <v>Jan 2025</v>
      </c>
      <c r="B25" s="11">
        <v>146398870</v>
      </c>
      <c r="C25" s="11">
        <v>336188088.79000002</v>
      </c>
      <c r="D25" s="11">
        <v>412214.21</v>
      </c>
      <c r="E25" s="11" t="s">
        <v>412</v>
      </c>
      <c r="F25" s="11">
        <v>336600303</v>
      </c>
    </row>
    <row r="26" spans="1:6" ht="12" customHeight="1" x14ac:dyDescent="0.25">
      <c r="A26" s="2" t="str">
        <f>"Feb "&amp;RIGHT(A6,4)+1</f>
        <v>Feb 2025</v>
      </c>
      <c r="B26" s="11">
        <v>144721750</v>
      </c>
      <c r="C26" s="11">
        <v>336439904.19</v>
      </c>
      <c r="D26" s="11">
        <v>283700.49</v>
      </c>
      <c r="E26" s="11" t="s">
        <v>412</v>
      </c>
      <c r="F26" s="11">
        <v>336723604.68000001</v>
      </c>
    </row>
    <row r="27" spans="1:6" ht="12" customHeight="1" x14ac:dyDescent="0.25">
      <c r="A27" s="2" t="str">
        <f>"Mar "&amp;RIGHT(A6,4)+1</f>
        <v>Mar 2025</v>
      </c>
      <c r="B27" s="11">
        <v>158000500</v>
      </c>
      <c r="C27" s="11">
        <v>363389643.35000002</v>
      </c>
      <c r="D27" s="11">
        <v>44935919.100000001</v>
      </c>
      <c r="E27" s="11">
        <v>32666125</v>
      </c>
      <c r="F27" s="11">
        <v>440991687.44999999</v>
      </c>
    </row>
    <row r="28" spans="1:6" ht="12" customHeight="1" x14ac:dyDescent="0.25">
      <c r="A28" s="2" t="str">
        <f>"Apr "&amp;RIGHT(A6,4)+1</f>
        <v>Apr 2025</v>
      </c>
      <c r="B28" s="11">
        <v>163506600</v>
      </c>
      <c r="C28" s="11">
        <v>374876796.72000003</v>
      </c>
      <c r="D28" s="11">
        <v>187009.91</v>
      </c>
      <c r="E28" s="11" t="s">
        <v>412</v>
      </c>
      <c r="F28" s="11">
        <v>375063806.63</v>
      </c>
    </row>
    <row r="29" spans="1:6" ht="12" customHeight="1" x14ac:dyDescent="0.25">
      <c r="A29" s="2" t="str">
        <f>"May "&amp;RIGHT(A6,4)+1</f>
        <v>May 2025</v>
      </c>
      <c r="B29" s="11">
        <v>158207703</v>
      </c>
      <c r="C29" s="11">
        <v>358117772.85000002</v>
      </c>
      <c r="D29" s="11" t="s">
        <v>412</v>
      </c>
      <c r="E29" s="11" t="s">
        <v>412</v>
      </c>
      <c r="F29" s="11">
        <v>358117772.85000002</v>
      </c>
    </row>
    <row r="30" spans="1:6" ht="12" customHeight="1" x14ac:dyDescent="0.25">
      <c r="A30" s="2" t="str">
        <f>"Jun "&amp;RIGHT(A6,4)+1</f>
        <v>Jun 2025</v>
      </c>
      <c r="B30" s="11" t="s">
        <v>412</v>
      </c>
      <c r="C30" s="11" t="s">
        <v>412</v>
      </c>
      <c r="D30" s="11" t="s">
        <v>412</v>
      </c>
      <c r="E30" s="11" t="s">
        <v>412</v>
      </c>
      <c r="F30" s="11" t="s">
        <v>412</v>
      </c>
    </row>
    <row r="31" spans="1:6" ht="12" customHeight="1" x14ac:dyDescent="0.25">
      <c r="A31" s="2" t="str">
        <f>"Jul "&amp;RIGHT(A6,4)+1</f>
        <v>Jul 2025</v>
      </c>
      <c r="B31" s="11" t="s">
        <v>412</v>
      </c>
      <c r="C31" s="11" t="s">
        <v>412</v>
      </c>
      <c r="D31" s="11" t="s">
        <v>412</v>
      </c>
      <c r="E31" s="11" t="s">
        <v>412</v>
      </c>
      <c r="F31" s="11" t="s">
        <v>412</v>
      </c>
    </row>
    <row r="32" spans="1:6" ht="12" customHeight="1" x14ac:dyDescent="0.25">
      <c r="A32" s="2" t="str">
        <f>"Aug "&amp;RIGHT(A6,4)+1</f>
        <v>Aug 2025</v>
      </c>
      <c r="B32" s="11" t="s">
        <v>412</v>
      </c>
      <c r="C32" s="11" t="s">
        <v>412</v>
      </c>
      <c r="D32" s="11" t="s">
        <v>412</v>
      </c>
      <c r="E32" s="11" t="s">
        <v>412</v>
      </c>
      <c r="F32" s="11" t="s">
        <v>412</v>
      </c>
    </row>
    <row r="33" spans="1:6" ht="12" customHeight="1" x14ac:dyDescent="0.25">
      <c r="A33" s="2" t="str">
        <f>"Sep "&amp;RIGHT(A6,4)+1</f>
        <v>Sep 2025</v>
      </c>
      <c r="B33" s="11" t="s">
        <v>412</v>
      </c>
      <c r="C33" s="11" t="s">
        <v>412</v>
      </c>
      <c r="D33" s="11" t="s">
        <v>412</v>
      </c>
      <c r="E33" s="11" t="s">
        <v>412</v>
      </c>
      <c r="F33" s="11" t="s">
        <v>412</v>
      </c>
    </row>
    <row r="34" spans="1:6" ht="12" customHeight="1" x14ac:dyDescent="0.25">
      <c r="A34" s="12" t="s">
        <v>55</v>
      </c>
      <c r="B34" s="13">
        <v>1198599409</v>
      </c>
      <c r="C34" s="13">
        <v>2757911701.3800001</v>
      </c>
      <c r="D34" s="13">
        <v>80655752.819999993</v>
      </c>
      <c r="E34" s="13">
        <v>74301723</v>
      </c>
      <c r="F34" s="13">
        <v>2912869177.1999998</v>
      </c>
    </row>
    <row r="35" spans="1:6" ht="12" customHeight="1" x14ac:dyDescent="0.25">
      <c r="A35" s="14" t="str">
        <f>"Total "&amp;MID(A20,7,LEN(A20)-13)&amp;" Months"</f>
        <v>Total 8 Months</v>
      </c>
      <c r="B35" s="15">
        <v>1198599409</v>
      </c>
      <c r="C35" s="15">
        <v>2757911701.3800001</v>
      </c>
      <c r="D35" s="15">
        <v>80655752.819999993</v>
      </c>
      <c r="E35" s="15">
        <v>74301723</v>
      </c>
      <c r="F35" s="15">
        <v>2912869177.1999998</v>
      </c>
    </row>
    <row r="36" spans="1:6" ht="12" customHeight="1" x14ac:dyDescent="0.25">
      <c r="A36" s="86"/>
      <c r="B36" s="86"/>
      <c r="C36" s="86"/>
      <c r="D36" s="86"/>
      <c r="E36" s="86"/>
      <c r="F36" s="86"/>
    </row>
    <row r="37" spans="1:6" ht="70" customHeight="1" x14ac:dyDescent="0.25">
      <c r="A37" s="88" t="s">
        <v>128</v>
      </c>
      <c r="B37" s="88"/>
      <c r="C37" s="88"/>
      <c r="D37" s="88"/>
      <c r="E37" s="88"/>
      <c r="F37" s="88"/>
    </row>
    <row r="38" spans="1:6" x14ac:dyDescent="0.25">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J37"/>
  <sheetViews>
    <sheetView showGridLines="0" workbookViewId="0">
      <selection sqref="A1:H1"/>
    </sheetView>
  </sheetViews>
  <sheetFormatPr defaultRowHeight="12.5" x14ac:dyDescent="0.25"/>
  <cols>
    <col min="1" max="9" width="11.453125" customWidth="1"/>
  </cols>
  <sheetData>
    <row r="1" spans="1:9" ht="12" customHeight="1" x14ac:dyDescent="0.25">
      <c r="A1" s="93" t="s">
        <v>416</v>
      </c>
      <c r="B1" s="93"/>
      <c r="C1" s="93"/>
      <c r="D1" s="93"/>
      <c r="E1" s="93"/>
      <c r="F1" s="93"/>
      <c r="G1" s="93"/>
      <c r="H1" s="93"/>
      <c r="I1" s="81">
        <v>45877</v>
      </c>
    </row>
    <row r="2" spans="1:9" ht="12" customHeight="1" x14ac:dyDescent="0.25">
      <c r="A2" s="95" t="s">
        <v>215</v>
      </c>
      <c r="B2" s="95"/>
      <c r="C2" s="95"/>
      <c r="D2" s="95"/>
      <c r="E2" s="95"/>
      <c r="F2" s="95"/>
      <c r="G2" s="95"/>
      <c r="H2" s="95"/>
      <c r="I2" s="1"/>
    </row>
    <row r="3" spans="1:9" ht="24" customHeight="1" x14ac:dyDescent="0.25">
      <c r="A3" s="97" t="s">
        <v>50</v>
      </c>
      <c r="B3" s="89" t="s">
        <v>423</v>
      </c>
      <c r="C3" s="89" t="s">
        <v>424</v>
      </c>
      <c r="D3" s="89" t="s">
        <v>426</v>
      </c>
      <c r="E3" s="92" t="s">
        <v>129</v>
      </c>
      <c r="F3" s="92"/>
      <c r="G3" s="92"/>
      <c r="H3" s="92"/>
      <c r="I3" s="92"/>
    </row>
    <row r="4" spans="1:9" ht="24" customHeight="1" x14ac:dyDescent="0.25">
      <c r="A4" s="98"/>
      <c r="B4" s="90"/>
      <c r="C4" s="90"/>
      <c r="D4" s="90"/>
      <c r="E4" s="10" t="s">
        <v>103</v>
      </c>
      <c r="F4" s="10" t="s">
        <v>104</v>
      </c>
      <c r="G4" s="10" t="s">
        <v>105</v>
      </c>
      <c r="H4" s="10" t="s">
        <v>106</v>
      </c>
      <c r="I4" s="9" t="s">
        <v>55</v>
      </c>
    </row>
    <row r="5" spans="1:9" ht="12" customHeight="1" x14ac:dyDescent="0.25">
      <c r="A5" s="1"/>
      <c r="B5" s="86" t="str">
        <f>REPT("-",89)&amp;" Number "&amp;REPT("-",89)</f>
        <v>----------------------------------------------------------------------------------------- Number -----------------------------------------------------------------------------------------</v>
      </c>
      <c r="C5" s="86"/>
      <c r="D5" s="86"/>
      <c r="E5" s="86"/>
      <c r="F5" s="86"/>
      <c r="G5" s="86"/>
      <c r="H5" s="86"/>
      <c r="I5" s="86"/>
    </row>
    <row r="6" spans="1:9" ht="12" customHeight="1" x14ac:dyDescent="0.25">
      <c r="A6" s="3" t="s">
        <v>413</v>
      </c>
    </row>
    <row r="7" spans="1:9" ht="12" customHeight="1" x14ac:dyDescent="0.25">
      <c r="A7" s="2" t="str">
        <f>"Oct "&amp;RIGHT(A6,4)-1</f>
        <v>Oct 2023</v>
      </c>
      <c r="B7" s="11" t="s">
        <v>412</v>
      </c>
      <c r="C7" s="11" t="s">
        <v>412</v>
      </c>
      <c r="D7" s="11" t="s">
        <v>412</v>
      </c>
      <c r="E7" s="11">
        <v>2876</v>
      </c>
      <c r="F7" s="11">
        <v>4114</v>
      </c>
      <c r="G7" s="11">
        <v>0</v>
      </c>
      <c r="H7" s="11">
        <v>0</v>
      </c>
      <c r="I7" s="11">
        <v>6990</v>
      </c>
    </row>
    <row r="8" spans="1:9" ht="12" customHeight="1" x14ac:dyDescent="0.25">
      <c r="A8" s="2" t="str">
        <f>"Nov "&amp;RIGHT(A6,4)-1</f>
        <v>Nov 2023</v>
      </c>
      <c r="B8" s="11" t="s">
        <v>412</v>
      </c>
      <c r="C8" s="11" t="s">
        <v>412</v>
      </c>
      <c r="D8" s="11" t="s">
        <v>412</v>
      </c>
      <c r="E8" s="11">
        <v>23500</v>
      </c>
      <c r="F8" s="11">
        <v>24825</v>
      </c>
      <c r="G8" s="11">
        <v>10</v>
      </c>
      <c r="H8" s="11">
        <v>0</v>
      </c>
      <c r="I8" s="11">
        <v>48335</v>
      </c>
    </row>
    <row r="9" spans="1:9" ht="12" customHeight="1" x14ac:dyDescent="0.25">
      <c r="A9" s="2" t="str">
        <f>"Dec "&amp;RIGHT(A6,4)-1</f>
        <v>Dec 2023</v>
      </c>
      <c r="B9" s="11" t="s">
        <v>412</v>
      </c>
      <c r="C9" s="11" t="s">
        <v>412</v>
      </c>
      <c r="D9" s="11" t="s">
        <v>412</v>
      </c>
      <c r="E9" s="11">
        <v>665</v>
      </c>
      <c r="F9" s="11">
        <v>970</v>
      </c>
      <c r="G9" s="11">
        <v>0</v>
      </c>
      <c r="H9" s="11">
        <v>0</v>
      </c>
      <c r="I9" s="11">
        <v>1635</v>
      </c>
    </row>
    <row r="10" spans="1:9" ht="12" customHeight="1" x14ac:dyDescent="0.25">
      <c r="A10" s="2" t="str">
        <f>"Jan "&amp;RIGHT(A6,4)</f>
        <v>Jan 2024</v>
      </c>
      <c r="B10" s="11" t="s">
        <v>412</v>
      </c>
      <c r="C10" s="11" t="s">
        <v>412</v>
      </c>
      <c r="D10" s="11" t="s">
        <v>412</v>
      </c>
      <c r="E10" s="11">
        <v>4447</v>
      </c>
      <c r="F10" s="11">
        <v>34558</v>
      </c>
      <c r="G10" s="11">
        <v>0</v>
      </c>
      <c r="H10" s="11">
        <v>0</v>
      </c>
      <c r="I10" s="11">
        <v>39005</v>
      </c>
    </row>
    <row r="11" spans="1:9" ht="12" customHeight="1" x14ac:dyDescent="0.25">
      <c r="A11" s="2" t="str">
        <f>"Feb "&amp;RIGHT(A6,4)</f>
        <v>Feb 2024</v>
      </c>
      <c r="B11" s="11" t="s">
        <v>412</v>
      </c>
      <c r="C11" s="11" t="s">
        <v>412</v>
      </c>
      <c r="D11" s="11" t="s">
        <v>412</v>
      </c>
      <c r="E11" s="11">
        <v>949</v>
      </c>
      <c r="F11" s="11">
        <v>1209</v>
      </c>
      <c r="G11" s="11">
        <v>0</v>
      </c>
      <c r="H11" s="11">
        <v>0</v>
      </c>
      <c r="I11" s="11">
        <v>2158</v>
      </c>
    </row>
    <row r="12" spans="1:9" ht="12" customHeight="1" x14ac:dyDescent="0.25">
      <c r="A12" s="2" t="str">
        <f>"Mar "&amp;RIGHT(A6,4)</f>
        <v>Mar 2024</v>
      </c>
      <c r="B12" s="11" t="s">
        <v>412</v>
      </c>
      <c r="C12" s="11" t="s">
        <v>412</v>
      </c>
      <c r="D12" s="11" t="s">
        <v>412</v>
      </c>
      <c r="E12" s="11">
        <v>6770</v>
      </c>
      <c r="F12" s="11">
        <v>9321</v>
      </c>
      <c r="G12" s="11">
        <v>0</v>
      </c>
      <c r="H12" s="11">
        <v>0</v>
      </c>
      <c r="I12" s="11">
        <v>16091</v>
      </c>
    </row>
    <row r="13" spans="1:9" ht="12" customHeight="1" x14ac:dyDescent="0.25">
      <c r="A13" s="2" t="str">
        <f>"Apr "&amp;RIGHT(A6,4)</f>
        <v>Apr 2024</v>
      </c>
      <c r="B13" s="11" t="s">
        <v>412</v>
      </c>
      <c r="C13" s="11" t="s">
        <v>412</v>
      </c>
      <c r="D13" s="11" t="s">
        <v>412</v>
      </c>
      <c r="E13" s="11">
        <v>2911</v>
      </c>
      <c r="F13" s="11">
        <v>4740</v>
      </c>
      <c r="G13" s="11">
        <v>0</v>
      </c>
      <c r="H13" s="11">
        <v>0</v>
      </c>
      <c r="I13" s="11">
        <v>7651</v>
      </c>
    </row>
    <row r="14" spans="1:9" ht="12" customHeight="1" x14ac:dyDescent="0.25">
      <c r="A14" s="2" t="str">
        <f>"May "&amp;RIGHT(A6,4)</f>
        <v>May 2024</v>
      </c>
      <c r="B14" s="11" t="s">
        <v>412</v>
      </c>
      <c r="C14" s="11" t="s">
        <v>412</v>
      </c>
      <c r="D14" s="11" t="s">
        <v>412</v>
      </c>
      <c r="E14" s="11">
        <v>797703</v>
      </c>
      <c r="F14" s="11">
        <v>1087635</v>
      </c>
      <c r="G14" s="11">
        <v>32206</v>
      </c>
      <c r="H14" s="11">
        <v>52994</v>
      </c>
      <c r="I14" s="11">
        <v>1970538</v>
      </c>
    </row>
    <row r="15" spans="1:9" ht="12" customHeight="1" x14ac:dyDescent="0.25">
      <c r="A15" s="2" t="str">
        <f>"Jun "&amp;RIGHT(A6,4)</f>
        <v>Jun 2024</v>
      </c>
      <c r="B15" s="11" t="s">
        <v>412</v>
      </c>
      <c r="C15" s="11" t="s">
        <v>412</v>
      </c>
      <c r="D15" s="11" t="s">
        <v>412</v>
      </c>
      <c r="E15" s="11">
        <v>19662356</v>
      </c>
      <c r="F15" s="11">
        <v>28797597</v>
      </c>
      <c r="G15" s="11">
        <v>876009</v>
      </c>
      <c r="H15" s="11">
        <v>2867074</v>
      </c>
      <c r="I15" s="11">
        <v>52203036</v>
      </c>
    </row>
    <row r="16" spans="1:9" ht="12" customHeight="1" x14ac:dyDescent="0.25">
      <c r="A16" s="2" t="str">
        <f>"Jul "&amp;RIGHT(A6,4)</f>
        <v>Jul 2024</v>
      </c>
      <c r="B16" s="11">
        <v>4635</v>
      </c>
      <c r="C16" s="11">
        <v>36348</v>
      </c>
      <c r="D16" s="11">
        <v>2782849</v>
      </c>
      <c r="E16" s="11">
        <v>28949782</v>
      </c>
      <c r="F16" s="11">
        <v>39071272</v>
      </c>
      <c r="G16" s="11">
        <v>4666028</v>
      </c>
      <c r="H16" s="11">
        <v>4733967</v>
      </c>
      <c r="I16" s="11">
        <v>77421049</v>
      </c>
    </row>
    <row r="17" spans="1:10" ht="12" customHeight="1" x14ac:dyDescent="0.25">
      <c r="A17" s="2" t="str">
        <f>"Aug "&amp;RIGHT(A6,4)</f>
        <v>Aug 2024</v>
      </c>
      <c r="B17" s="11" t="s">
        <v>412</v>
      </c>
      <c r="C17" s="11" t="s">
        <v>412</v>
      </c>
      <c r="D17" s="11" t="s">
        <v>412</v>
      </c>
      <c r="E17" s="11">
        <v>10982534</v>
      </c>
      <c r="F17" s="11">
        <v>12029545</v>
      </c>
      <c r="G17" s="11">
        <v>4692260</v>
      </c>
      <c r="H17" s="11">
        <v>2281052</v>
      </c>
      <c r="I17" s="11">
        <v>29985391</v>
      </c>
    </row>
    <row r="18" spans="1:10" ht="12" customHeight="1" x14ac:dyDescent="0.25">
      <c r="A18" s="2" t="str">
        <f>"Sep "&amp;RIGHT(A6,4)</f>
        <v>Sep 2024</v>
      </c>
      <c r="B18" s="11" t="s">
        <v>412</v>
      </c>
      <c r="C18" s="11" t="s">
        <v>412</v>
      </c>
      <c r="D18" s="11" t="s">
        <v>412</v>
      </c>
      <c r="E18" s="11">
        <v>113834</v>
      </c>
      <c r="F18" s="11">
        <v>123943</v>
      </c>
      <c r="G18" s="11">
        <v>81202</v>
      </c>
      <c r="H18" s="11">
        <v>60090</v>
      </c>
      <c r="I18" s="11">
        <v>379069</v>
      </c>
    </row>
    <row r="19" spans="1:10" ht="12" customHeight="1" x14ac:dyDescent="0.25">
      <c r="A19" s="12" t="s">
        <v>55</v>
      </c>
      <c r="B19" s="13">
        <v>4635</v>
      </c>
      <c r="C19" s="13">
        <v>36348</v>
      </c>
      <c r="D19" s="13">
        <v>2782849</v>
      </c>
      <c r="E19" s="13">
        <v>60548327</v>
      </c>
      <c r="F19" s="13">
        <v>81189729</v>
      </c>
      <c r="G19" s="13">
        <v>10347715</v>
      </c>
      <c r="H19" s="13">
        <v>9995177</v>
      </c>
      <c r="I19" s="13">
        <v>162080948</v>
      </c>
    </row>
    <row r="20" spans="1:10" ht="12" customHeight="1" x14ac:dyDescent="0.25">
      <c r="A20" s="14" t="s">
        <v>414</v>
      </c>
      <c r="B20" s="15" t="s">
        <v>412</v>
      </c>
      <c r="C20" s="15" t="s">
        <v>412</v>
      </c>
      <c r="D20" s="15" t="s">
        <v>412</v>
      </c>
      <c r="E20" s="15">
        <v>839821</v>
      </c>
      <c r="F20" s="15">
        <v>1167372</v>
      </c>
      <c r="G20" s="15">
        <v>32216</v>
      </c>
      <c r="H20" s="15">
        <v>52994</v>
      </c>
      <c r="I20" s="15">
        <v>2092403</v>
      </c>
    </row>
    <row r="21" spans="1:10" ht="12" customHeight="1" x14ac:dyDescent="0.25">
      <c r="A21" s="3" t="str">
        <f>"FY "&amp;RIGHT(A6,4)+1</f>
        <v>FY 2025</v>
      </c>
    </row>
    <row r="22" spans="1:10" ht="12" customHeight="1" x14ac:dyDescent="0.25">
      <c r="A22" s="2" t="str">
        <f>"Oct "&amp;RIGHT(A6,4)</f>
        <v>Oct 2024</v>
      </c>
      <c r="B22" s="11" t="s">
        <v>412</v>
      </c>
      <c r="C22" s="11" t="s">
        <v>412</v>
      </c>
      <c r="D22" s="11" t="s">
        <v>412</v>
      </c>
      <c r="E22" s="11">
        <v>67239</v>
      </c>
      <c r="F22" s="11">
        <v>79283</v>
      </c>
      <c r="G22" s="11">
        <v>275</v>
      </c>
      <c r="H22" s="11">
        <v>30</v>
      </c>
      <c r="I22" s="11">
        <v>146827</v>
      </c>
    </row>
    <row r="23" spans="1:10" ht="12" customHeight="1" x14ac:dyDescent="0.25">
      <c r="A23" s="2" t="str">
        <f>"Nov "&amp;RIGHT(A6,4)</f>
        <v>Nov 2024</v>
      </c>
      <c r="B23" s="11" t="s">
        <v>412</v>
      </c>
      <c r="C23" s="11" t="s">
        <v>412</v>
      </c>
      <c r="D23" s="11" t="s">
        <v>412</v>
      </c>
      <c r="E23" s="11">
        <v>8630</v>
      </c>
      <c r="F23" s="11">
        <v>9478</v>
      </c>
      <c r="G23" s="11">
        <v>0</v>
      </c>
      <c r="H23" s="11">
        <v>0</v>
      </c>
      <c r="I23" s="11">
        <v>18108</v>
      </c>
    </row>
    <row r="24" spans="1:10" ht="12" customHeight="1" x14ac:dyDescent="0.25">
      <c r="A24" s="2" t="str">
        <f>"Dec "&amp;RIGHT(A6,4)</f>
        <v>Dec 2024</v>
      </c>
      <c r="B24" s="11" t="s">
        <v>412</v>
      </c>
      <c r="C24" s="11" t="s">
        <v>412</v>
      </c>
      <c r="D24" s="11" t="s">
        <v>412</v>
      </c>
      <c r="E24" s="11">
        <v>380</v>
      </c>
      <c r="F24" s="11">
        <v>660</v>
      </c>
      <c r="G24" s="11">
        <v>0</v>
      </c>
      <c r="H24" s="11">
        <v>606</v>
      </c>
      <c r="I24" s="11">
        <v>1646</v>
      </c>
    </row>
    <row r="25" spans="1:10" ht="12" customHeight="1" x14ac:dyDescent="0.25">
      <c r="A25" s="2" t="str">
        <f>"Jan "&amp;RIGHT(A6,4)+1</f>
        <v>Jan 2025</v>
      </c>
      <c r="B25" s="11">
        <v>18</v>
      </c>
      <c r="C25" s="11">
        <v>65</v>
      </c>
      <c r="D25" s="11">
        <v>1903.8</v>
      </c>
      <c r="E25" s="11">
        <v>18913</v>
      </c>
      <c r="F25" s="11">
        <v>29636</v>
      </c>
      <c r="G25" s="11">
        <v>0</v>
      </c>
      <c r="H25" s="11">
        <v>0</v>
      </c>
      <c r="I25" s="11">
        <v>48549</v>
      </c>
    </row>
    <row r="26" spans="1:10" ht="12" customHeight="1" x14ac:dyDescent="0.25">
      <c r="A26" s="2" t="str">
        <f>"Feb "&amp;RIGHT(A6,4)+1</f>
        <v>Feb 2025</v>
      </c>
      <c r="B26" s="11">
        <v>17</v>
      </c>
      <c r="C26" s="11">
        <v>66</v>
      </c>
      <c r="D26" s="11">
        <v>3391.4</v>
      </c>
      <c r="E26" s="11">
        <v>62368</v>
      </c>
      <c r="F26" s="11">
        <v>73608</v>
      </c>
      <c r="G26" s="11">
        <v>0</v>
      </c>
      <c r="H26" s="11">
        <v>25</v>
      </c>
      <c r="I26" s="11">
        <v>136001</v>
      </c>
    </row>
    <row r="27" spans="1:10" ht="12" customHeight="1" x14ac:dyDescent="0.25">
      <c r="A27" s="2" t="str">
        <f>"Mar "&amp;RIGHT(A6,4)+1</f>
        <v>Mar 2025</v>
      </c>
      <c r="B27" s="11">
        <v>9</v>
      </c>
      <c r="C27" s="11">
        <v>28</v>
      </c>
      <c r="D27" s="11">
        <v>745.2</v>
      </c>
      <c r="E27" s="11">
        <v>63350</v>
      </c>
      <c r="F27" s="11">
        <v>66965</v>
      </c>
      <c r="G27" s="11">
        <v>0</v>
      </c>
      <c r="H27" s="11">
        <v>0</v>
      </c>
      <c r="I27" s="11">
        <v>130315</v>
      </c>
    </row>
    <row r="28" spans="1:10" ht="12" customHeight="1" x14ac:dyDescent="0.25">
      <c r="A28" s="2" t="str">
        <f>"Apr "&amp;RIGHT(A6,4)+1</f>
        <v>Apr 2025</v>
      </c>
      <c r="B28" s="11" t="s">
        <v>412</v>
      </c>
      <c r="C28" s="11" t="s">
        <v>412</v>
      </c>
      <c r="D28" s="11" t="s">
        <v>412</v>
      </c>
      <c r="E28" s="11">
        <v>2346</v>
      </c>
      <c r="F28" s="11">
        <v>5063</v>
      </c>
      <c r="G28" s="11">
        <v>330</v>
      </c>
      <c r="H28" s="11">
        <v>0</v>
      </c>
      <c r="I28" s="11">
        <v>7739</v>
      </c>
    </row>
    <row r="29" spans="1:10" ht="12" customHeight="1" x14ac:dyDescent="0.25">
      <c r="A29" s="2" t="str">
        <f>"May "&amp;RIGHT(A6,4)+1</f>
        <v>May 2025</v>
      </c>
      <c r="B29" s="11" t="s">
        <v>412</v>
      </c>
      <c r="C29" s="11" t="s">
        <v>412</v>
      </c>
      <c r="D29" s="11" t="s">
        <v>412</v>
      </c>
      <c r="E29" s="11">
        <v>732943</v>
      </c>
      <c r="F29" s="11">
        <v>986030</v>
      </c>
      <c r="G29" s="11">
        <v>25522</v>
      </c>
      <c r="H29" s="11">
        <v>42965</v>
      </c>
      <c r="I29" s="11">
        <v>1787460</v>
      </c>
      <c r="J29" s="82"/>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v>44</v>
      </c>
      <c r="C34" s="13">
        <v>159</v>
      </c>
      <c r="D34" s="13">
        <v>2013.4666666666665</v>
      </c>
      <c r="E34" s="13">
        <v>956169</v>
      </c>
      <c r="F34" s="13">
        <v>1250723</v>
      </c>
      <c r="G34" s="13">
        <v>26127</v>
      </c>
      <c r="H34" s="13">
        <v>43626</v>
      </c>
      <c r="I34" s="13">
        <v>2276645</v>
      </c>
    </row>
    <row r="35" spans="1:9" ht="12" customHeight="1" x14ac:dyDescent="0.25">
      <c r="A35" s="14" t="str">
        <f>"Total "&amp;MID(A20,7,LEN(A20)-13)&amp;" Months"</f>
        <v>Total 8 Months</v>
      </c>
      <c r="B35" s="15">
        <v>44</v>
      </c>
      <c r="C35" s="15">
        <v>159</v>
      </c>
      <c r="D35" s="15">
        <v>2013.4666666666665</v>
      </c>
      <c r="E35" s="15">
        <v>956169</v>
      </c>
      <c r="F35" s="15">
        <v>1250723</v>
      </c>
      <c r="G35" s="15">
        <v>26127</v>
      </c>
      <c r="H35" s="15">
        <v>43626</v>
      </c>
      <c r="I35" s="15">
        <v>2276645</v>
      </c>
    </row>
    <row r="36" spans="1:9" ht="12" customHeight="1" x14ac:dyDescent="0.25">
      <c r="A36" s="86"/>
      <c r="B36" s="86"/>
      <c r="C36" s="86"/>
      <c r="D36" s="86"/>
      <c r="E36" s="86"/>
      <c r="F36" s="86"/>
      <c r="G36" s="86"/>
      <c r="H36" s="86"/>
    </row>
    <row r="37" spans="1:9" ht="70" customHeight="1" x14ac:dyDescent="0.25">
      <c r="A37" s="88" t="s">
        <v>425</v>
      </c>
      <c r="B37" s="88"/>
      <c r="C37" s="88"/>
      <c r="D37" s="88"/>
      <c r="E37" s="88"/>
      <c r="F37" s="88"/>
      <c r="G37" s="88"/>
      <c r="H37" s="88"/>
      <c r="I37" s="88"/>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2.5" x14ac:dyDescent="0.25"/>
  <cols>
    <col min="1" max="3" width="11.453125" customWidth="1"/>
    <col min="4" max="4" width="12.453125" customWidth="1"/>
    <col min="5" max="5" width="15" customWidth="1"/>
    <col min="6" max="6" width="11.453125" customWidth="1"/>
  </cols>
  <sheetData>
    <row r="1" spans="1:6" ht="12" customHeight="1" x14ac:dyDescent="0.25">
      <c r="A1" s="93" t="s">
        <v>416</v>
      </c>
      <c r="B1" s="93"/>
      <c r="C1" s="93"/>
      <c r="D1" s="93"/>
      <c r="E1" s="93"/>
      <c r="F1" s="81">
        <v>45877</v>
      </c>
    </row>
    <row r="2" spans="1:6" ht="12" customHeight="1" x14ac:dyDescent="0.25">
      <c r="A2" s="95" t="s">
        <v>130</v>
      </c>
      <c r="B2" s="95"/>
      <c r="C2" s="95"/>
      <c r="D2" s="95"/>
      <c r="E2" s="95"/>
      <c r="F2" s="1"/>
    </row>
    <row r="3" spans="1:6" ht="24" customHeight="1" x14ac:dyDescent="0.25">
      <c r="A3" s="97" t="s">
        <v>50</v>
      </c>
      <c r="B3" s="89" t="s">
        <v>216</v>
      </c>
      <c r="C3" s="89" t="s">
        <v>311</v>
      </c>
      <c r="D3" s="89" t="s">
        <v>217</v>
      </c>
      <c r="E3" s="89" t="s">
        <v>218</v>
      </c>
      <c r="F3" s="91" t="s">
        <v>219</v>
      </c>
    </row>
    <row r="4" spans="1:6" ht="24" customHeight="1" x14ac:dyDescent="0.25">
      <c r="A4" s="98"/>
      <c r="B4" s="90"/>
      <c r="C4" s="90"/>
      <c r="D4" s="90"/>
      <c r="E4" s="90"/>
      <c r="F4" s="92"/>
    </row>
    <row r="5" spans="1:6" ht="12" customHeight="1" x14ac:dyDescent="0.25">
      <c r="A5" s="1"/>
      <c r="B5" s="86" t="str">
        <f>REPT("-",55)&amp;" Dollars "&amp;REPT("-",60)</f>
        <v>------------------------------------------------------- Dollars ------------------------------------------------------------</v>
      </c>
      <c r="C5" s="86"/>
      <c r="D5" s="86"/>
      <c r="E5" s="86"/>
      <c r="F5" s="86"/>
    </row>
    <row r="6" spans="1:6" ht="12" customHeight="1" x14ac:dyDescent="0.25">
      <c r="A6" s="3" t="s">
        <v>413</v>
      </c>
    </row>
    <row r="7" spans="1:6" ht="12" customHeight="1" x14ac:dyDescent="0.25">
      <c r="A7" s="2" t="str">
        <f>"Oct "&amp;RIGHT(A6,4)-1</f>
        <v>Oct 2023</v>
      </c>
      <c r="B7" s="11">
        <v>25822.04</v>
      </c>
      <c r="C7" s="11">
        <v>84083.87</v>
      </c>
      <c r="D7" s="11" t="s">
        <v>412</v>
      </c>
      <c r="E7" s="11" t="s">
        <v>412</v>
      </c>
      <c r="F7" s="11">
        <v>109905.91</v>
      </c>
    </row>
    <row r="8" spans="1:6" ht="12" customHeight="1" x14ac:dyDescent="0.25">
      <c r="A8" s="2" t="str">
        <f>"Nov "&amp;RIGHT(A6,4)-1</f>
        <v>Nov 2023</v>
      </c>
      <c r="B8" s="11">
        <v>171655.8</v>
      </c>
      <c r="C8" s="11">
        <v>77836.679999999993</v>
      </c>
      <c r="D8" s="11" t="s">
        <v>412</v>
      </c>
      <c r="E8" s="11" t="s">
        <v>412</v>
      </c>
      <c r="F8" s="11">
        <v>249492.48000000001</v>
      </c>
    </row>
    <row r="9" spans="1:6" ht="12" customHeight="1" x14ac:dyDescent="0.25">
      <c r="A9" s="2" t="str">
        <f>"Dec "&amp;RIGHT(A6,4)-1</f>
        <v>Dec 2023</v>
      </c>
      <c r="B9" s="11">
        <v>6054.65</v>
      </c>
      <c r="C9" s="11" t="s">
        <v>412</v>
      </c>
      <c r="D9" s="11">
        <v>18224</v>
      </c>
      <c r="E9" s="11">
        <v>3051512</v>
      </c>
      <c r="F9" s="11">
        <v>3075790.65</v>
      </c>
    </row>
    <row r="10" spans="1:6" ht="12" customHeight="1" x14ac:dyDescent="0.25">
      <c r="A10" s="2" t="str">
        <f>"Jan "&amp;RIGHT(A6,4)</f>
        <v>Jan 2024</v>
      </c>
      <c r="B10" s="11">
        <v>175165.13</v>
      </c>
      <c r="C10" s="11">
        <v>55531.23</v>
      </c>
      <c r="D10" s="11" t="s">
        <v>412</v>
      </c>
      <c r="E10" s="11" t="s">
        <v>412</v>
      </c>
      <c r="F10" s="11">
        <v>230696.36</v>
      </c>
    </row>
    <row r="11" spans="1:6" ht="12" customHeight="1" x14ac:dyDescent="0.25">
      <c r="A11" s="2" t="str">
        <f>"Feb "&amp;RIGHT(A6,4)</f>
        <v>Feb 2024</v>
      </c>
      <c r="B11" s="11">
        <v>8278.27</v>
      </c>
      <c r="C11" s="11">
        <v>110246.25</v>
      </c>
      <c r="D11" s="11" t="s">
        <v>412</v>
      </c>
      <c r="E11" s="11" t="s">
        <v>412</v>
      </c>
      <c r="F11" s="11">
        <v>118524.52</v>
      </c>
    </row>
    <row r="12" spans="1:6" ht="12" customHeight="1" x14ac:dyDescent="0.25">
      <c r="A12" s="2" t="str">
        <f>"Mar "&amp;RIGHT(A6,4)</f>
        <v>Mar 2024</v>
      </c>
      <c r="B12" s="11">
        <v>62341.82</v>
      </c>
      <c r="C12" s="11">
        <v>201265.81</v>
      </c>
      <c r="D12" s="11">
        <v>111701</v>
      </c>
      <c r="E12" s="11">
        <v>2714500</v>
      </c>
      <c r="F12" s="11">
        <v>3089808.63</v>
      </c>
    </row>
    <row r="13" spans="1:6" ht="12" customHeight="1" x14ac:dyDescent="0.25">
      <c r="A13" s="2" t="str">
        <f>"Apr "&amp;RIGHT(A6,4)</f>
        <v>Apr 2024</v>
      </c>
      <c r="B13" s="11">
        <v>30261.61</v>
      </c>
      <c r="C13" s="11">
        <v>114382.1</v>
      </c>
      <c r="D13" s="11" t="s">
        <v>412</v>
      </c>
      <c r="E13" s="11" t="s">
        <v>412</v>
      </c>
      <c r="F13" s="11">
        <v>144643.71</v>
      </c>
    </row>
    <row r="14" spans="1:6" ht="12" customHeight="1" x14ac:dyDescent="0.25">
      <c r="A14" s="2" t="str">
        <f>"May "&amp;RIGHT(A6,4)</f>
        <v>May 2024</v>
      </c>
      <c r="B14" s="11">
        <v>7524464.0499999998</v>
      </c>
      <c r="C14" s="11">
        <v>-209957.07</v>
      </c>
      <c r="D14" s="11" t="s">
        <v>412</v>
      </c>
      <c r="E14" s="11" t="s">
        <v>412</v>
      </c>
      <c r="F14" s="11">
        <v>7314506.9800000004</v>
      </c>
    </row>
    <row r="15" spans="1:6" ht="12" customHeight="1" x14ac:dyDescent="0.25">
      <c r="A15" s="2" t="str">
        <f>"Jun "&amp;RIGHT(A6,4)</f>
        <v>Jun 2024</v>
      </c>
      <c r="B15" s="11">
        <v>199292247.15000001</v>
      </c>
      <c r="C15" s="11">
        <v>105838.13</v>
      </c>
      <c r="D15" s="11">
        <v>7047674</v>
      </c>
      <c r="E15" s="11">
        <v>8471860</v>
      </c>
      <c r="F15" s="11">
        <v>214917619.28</v>
      </c>
    </row>
    <row r="16" spans="1:6" ht="12" customHeight="1" x14ac:dyDescent="0.25">
      <c r="A16" s="2" t="str">
        <f>"Jul "&amp;RIGHT(A6,4)</f>
        <v>Jul 2024</v>
      </c>
      <c r="B16" s="11">
        <v>292121007.63</v>
      </c>
      <c r="C16" s="11">
        <v>56529.38</v>
      </c>
      <c r="D16" s="11" t="s">
        <v>412</v>
      </c>
      <c r="E16" s="11" t="s">
        <v>412</v>
      </c>
      <c r="F16" s="11">
        <v>292177537.00999999</v>
      </c>
    </row>
    <row r="17" spans="1:6" ht="12" customHeight="1" x14ac:dyDescent="0.25">
      <c r="A17" s="2" t="str">
        <f>"Aug "&amp;RIGHT(A6,4)</f>
        <v>Aug 2024</v>
      </c>
      <c r="B17" s="11">
        <v>111539303.55</v>
      </c>
      <c r="C17" s="11">
        <v>43212.36</v>
      </c>
      <c r="D17" s="11" t="s">
        <v>412</v>
      </c>
      <c r="E17" s="11" t="s">
        <v>412</v>
      </c>
      <c r="F17" s="11">
        <v>111582515.91</v>
      </c>
    </row>
    <row r="18" spans="1:6" ht="12" customHeight="1" x14ac:dyDescent="0.25">
      <c r="A18" s="2" t="str">
        <f>"Sep "&amp;RIGHT(A6,4)</f>
        <v>Sep 2024</v>
      </c>
      <c r="B18" s="11">
        <v>1342873.54</v>
      </c>
      <c r="C18" s="11">
        <v>13054.93</v>
      </c>
      <c r="D18" s="11">
        <v>54228887</v>
      </c>
      <c r="E18" s="11">
        <v>7472427</v>
      </c>
      <c r="F18" s="11">
        <v>63057242.469999999</v>
      </c>
    </row>
    <row r="19" spans="1:6" ht="12" customHeight="1" x14ac:dyDescent="0.25">
      <c r="A19" s="12" t="s">
        <v>55</v>
      </c>
      <c r="B19" s="13">
        <v>612299475.24000001</v>
      </c>
      <c r="C19" s="13">
        <v>652023.67000000004</v>
      </c>
      <c r="D19" s="13">
        <v>61406486</v>
      </c>
      <c r="E19" s="13">
        <v>21710299</v>
      </c>
      <c r="F19" s="13">
        <v>696068283.90999997</v>
      </c>
    </row>
    <row r="20" spans="1:6" ht="12" customHeight="1" x14ac:dyDescent="0.25">
      <c r="A20" s="14" t="s">
        <v>414</v>
      </c>
      <c r="B20" s="15">
        <v>8004043.3700000001</v>
      </c>
      <c r="C20" s="15">
        <v>433388.87</v>
      </c>
      <c r="D20" s="15">
        <v>129925</v>
      </c>
      <c r="E20" s="15">
        <v>5766012</v>
      </c>
      <c r="F20" s="15">
        <v>14333369.24</v>
      </c>
    </row>
    <row r="21" spans="1:6" ht="12" customHeight="1" x14ac:dyDescent="0.25">
      <c r="A21" s="3" t="str">
        <f>"FY "&amp;RIGHT(A6,4)+1</f>
        <v>FY 2025</v>
      </c>
    </row>
    <row r="22" spans="1:6" ht="12" customHeight="1" x14ac:dyDescent="0.25">
      <c r="A22" s="2" t="str">
        <f>"Oct "&amp;RIGHT(A6,4)</f>
        <v>Oct 2024</v>
      </c>
      <c r="B22" s="11">
        <v>557764.44999999995</v>
      </c>
      <c r="C22" s="11">
        <v>531.87</v>
      </c>
      <c r="D22" s="11" t="s">
        <v>412</v>
      </c>
      <c r="E22" s="11" t="s">
        <v>412</v>
      </c>
      <c r="F22" s="11">
        <v>558296.31999999995</v>
      </c>
    </row>
    <row r="23" spans="1:6" ht="12" customHeight="1" x14ac:dyDescent="0.25">
      <c r="A23" s="2" t="str">
        <f>"Nov "&amp;RIGHT(A6,4)</f>
        <v>Nov 2024</v>
      </c>
      <c r="B23" s="11">
        <v>68123.460000000006</v>
      </c>
      <c r="C23" s="11">
        <v>4450.1400000000003</v>
      </c>
      <c r="D23" s="11" t="s">
        <v>412</v>
      </c>
      <c r="E23" s="11" t="s">
        <v>412</v>
      </c>
      <c r="F23" s="11">
        <v>72573.600000000006</v>
      </c>
    </row>
    <row r="24" spans="1:6" ht="12" customHeight="1" x14ac:dyDescent="0.25">
      <c r="A24" s="2" t="str">
        <f>"Dec "&amp;RIGHT(A6,4)</f>
        <v>Dec 2024</v>
      </c>
      <c r="B24" s="11">
        <v>4811.6000000000004</v>
      </c>
      <c r="C24" s="11">
        <v>26128.080000000002</v>
      </c>
      <c r="D24" s="11">
        <v>57454</v>
      </c>
      <c r="E24" s="11">
        <v>2852017</v>
      </c>
      <c r="F24" s="11">
        <v>2940410.68</v>
      </c>
    </row>
    <row r="25" spans="1:6" ht="12" customHeight="1" x14ac:dyDescent="0.25">
      <c r="A25" s="2" t="str">
        <f>"Jan "&amp;RIGHT(A6,4)+1</f>
        <v>Jan 2025</v>
      </c>
      <c r="B25" s="11">
        <v>198065.57</v>
      </c>
      <c r="C25" s="11">
        <v>12950.1</v>
      </c>
      <c r="D25" s="11" t="s">
        <v>412</v>
      </c>
      <c r="E25" s="11" t="s">
        <v>412</v>
      </c>
      <c r="F25" s="11">
        <v>211015.67</v>
      </c>
    </row>
    <row r="26" spans="1:6" ht="12" customHeight="1" x14ac:dyDescent="0.25">
      <c r="A26" s="2" t="str">
        <f>"Feb "&amp;RIGHT(A6,4)+1</f>
        <v>Feb 2025</v>
      </c>
      <c r="B26" s="11">
        <v>535225.69999999995</v>
      </c>
      <c r="C26" s="11">
        <v>920.32</v>
      </c>
      <c r="D26" s="11" t="s">
        <v>412</v>
      </c>
      <c r="E26" s="11" t="s">
        <v>412</v>
      </c>
      <c r="F26" s="11">
        <v>536146.02</v>
      </c>
    </row>
    <row r="27" spans="1:6" ht="12" customHeight="1" x14ac:dyDescent="0.25">
      <c r="A27" s="2" t="str">
        <f>"Mar "&amp;RIGHT(A6,4)+1</f>
        <v>Mar 2025</v>
      </c>
      <c r="B27" s="11">
        <v>505472.35</v>
      </c>
      <c r="C27" s="11">
        <v>111307.74</v>
      </c>
      <c r="D27" s="11">
        <v>75710</v>
      </c>
      <c r="E27" s="11">
        <v>2516753</v>
      </c>
      <c r="F27" s="11">
        <v>3209243.09</v>
      </c>
    </row>
    <row r="28" spans="1:6" ht="12" customHeight="1" x14ac:dyDescent="0.25">
      <c r="A28" s="2" t="str">
        <f>"Apr "&amp;RIGHT(A6,4)+1</f>
        <v>Apr 2025</v>
      </c>
      <c r="B28" s="11">
        <v>32964.03</v>
      </c>
      <c r="C28" s="11">
        <v>359009.2</v>
      </c>
      <c r="D28" s="11" t="s">
        <v>412</v>
      </c>
      <c r="E28" s="11" t="s">
        <v>412</v>
      </c>
      <c r="F28" s="11">
        <v>391973.23</v>
      </c>
    </row>
    <row r="29" spans="1:6" ht="12" customHeight="1" x14ac:dyDescent="0.25">
      <c r="A29" s="2" t="str">
        <f>"May "&amp;RIGHT(A6,4)+1</f>
        <v>May 2025</v>
      </c>
      <c r="B29" s="11">
        <v>7069506.2999999998</v>
      </c>
      <c r="C29" s="11" t="s">
        <v>412</v>
      </c>
      <c r="D29" s="11" t="s">
        <v>412</v>
      </c>
      <c r="E29" s="11" t="s">
        <v>412</v>
      </c>
      <c r="F29" s="11">
        <v>7069506.2999999998</v>
      </c>
    </row>
    <row r="30" spans="1:6" ht="12" customHeight="1" x14ac:dyDescent="0.25">
      <c r="A30" s="2" t="str">
        <f>"Jun "&amp;RIGHT(A6,4)+1</f>
        <v>Jun 2025</v>
      </c>
      <c r="B30" s="11" t="s">
        <v>412</v>
      </c>
      <c r="C30" s="11" t="s">
        <v>412</v>
      </c>
      <c r="D30" s="11" t="s">
        <v>412</v>
      </c>
      <c r="E30" s="11" t="s">
        <v>412</v>
      </c>
      <c r="F30" s="11" t="s">
        <v>412</v>
      </c>
    </row>
    <row r="31" spans="1:6" ht="12" customHeight="1" x14ac:dyDescent="0.25">
      <c r="A31" s="2" t="str">
        <f>"Jul "&amp;RIGHT(A6,4)+1</f>
        <v>Jul 2025</v>
      </c>
      <c r="B31" s="11" t="s">
        <v>412</v>
      </c>
      <c r="C31" s="11" t="s">
        <v>412</v>
      </c>
      <c r="D31" s="11" t="s">
        <v>412</v>
      </c>
      <c r="E31" s="11" t="s">
        <v>412</v>
      </c>
      <c r="F31" s="11" t="s">
        <v>412</v>
      </c>
    </row>
    <row r="32" spans="1:6" ht="12" customHeight="1" x14ac:dyDescent="0.25">
      <c r="A32" s="2" t="str">
        <f>"Aug "&amp;RIGHT(A6,4)+1</f>
        <v>Aug 2025</v>
      </c>
      <c r="B32" s="11" t="s">
        <v>412</v>
      </c>
      <c r="C32" s="11" t="s">
        <v>412</v>
      </c>
      <c r="D32" s="11" t="s">
        <v>412</v>
      </c>
      <c r="E32" s="11" t="s">
        <v>412</v>
      </c>
      <c r="F32" s="11" t="s">
        <v>412</v>
      </c>
    </row>
    <row r="33" spans="1:6" ht="12" customHeight="1" x14ac:dyDescent="0.25">
      <c r="A33" s="2" t="str">
        <f>"Sep "&amp;RIGHT(A6,4)+1</f>
        <v>Sep 2025</v>
      </c>
      <c r="B33" s="11" t="s">
        <v>412</v>
      </c>
      <c r="C33" s="11" t="s">
        <v>412</v>
      </c>
      <c r="D33" s="11" t="s">
        <v>412</v>
      </c>
      <c r="E33" s="11" t="s">
        <v>412</v>
      </c>
      <c r="F33" s="11" t="s">
        <v>412</v>
      </c>
    </row>
    <row r="34" spans="1:6" ht="12" customHeight="1" x14ac:dyDescent="0.25">
      <c r="A34" s="12" t="s">
        <v>55</v>
      </c>
      <c r="B34" s="13">
        <v>8971933.4600000009</v>
      </c>
      <c r="C34" s="13">
        <v>515297.45</v>
      </c>
      <c r="D34" s="13">
        <v>133164</v>
      </c>
      <c r="E34" s="13">
        <v>5368770</v>
      </c>
      <c r="F34" s="13">
        <v>14989164.91</v>
      </c>
    </row>
    <row r="35" spans="1:6" ht="12" customHeight="1" x14ac:dyDescent="0.25">
      <c r="A35" s="14" t="str">
        <f>"Total "&amp;MID(A20,7,LEN(A20)-13)&amp;" Months"</f>
        <v>Total 8 Months</v>
      </c>
      <c r="B35" s="15">
        <v>8971933.4600000009</v>
      </c>
      <c r="C35" s="15">
        <v>515297.45</v>
      </c>
      <c r="D35" s="15">
        <v>133164</v>
      </c>
      <c r="E35" s="15">
        <v>5368770</v>
      </c>
      <c r="F35" s="15">
        <v>14989164.91</v>
      </c>
    </row>
    <row r="36" spans="1:6" ht="12" customHeight="1" x14ac:dyDescent="0.25">
      <c r="A36" s="86"/>
      <c r="B36" s="86"/>
      <c r="C36" s="86"/>
      <c r="D36" s="86"/>
      <c r="E36" s="86"/>
    </row>
    <row r="37" spans="1:6" ht="84.75" customHeight="1" x14ac:dyDescent="0.25">
      <c r="A37" s="88" t="s">
        <v>324</v>
      </c>
      <c r="B37" s="88"/>
      <c r="C37" s="88"/>
      <c r="D37" s="88"/>
      <c r="E37" s="88"/>
      <c r="F37" s="88"/>
    </row>
    <row r="38" spans="1:6" x14ac:dyDescent="0.25">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3" t="s">
        <v>416</v>
      </c>
      <c r="B1" s="93"/>
      <c r="C1" s="93"/>
      <c r="D1" s="93"/>
      <c r="E1" s="93"/>
      <c r="F1" s="93"/>
      <c r="G1" s="93"/>
      <c r="H1" s="93"/>
      <c r="I1" s="93"/>
      <c r="J1" s="81">
        <v>45877</v>
      </c>
    </row>
    <row r="2" spans="1:10" ht="12" customHeight="1" x14ac:dyDescent="0.25">
      <c r="A2" s="95" t="s">
        <v>131</v>
      </c>
      <c r="B2" s="95"/>
      <c r="C2" s="95"/>
      <c r="D2" s="95"/>
      <c r="E2" s="95"/>
      <c r="F2" s="95"/>
      <c r="G2" s="95"/>
      <c r="H2" s="95"/>
      <c r="I2" s="95"/>
      <c r="J2" s="1"/>
    </row>
    <row r="3" spans="1:10" ht="24" customHeight="1" x14ac:dyDescent="0.25">
      <c r="A3" s="97" t="s">
        <v>50</v>
      </c>
      <c r="B3" s="92" t="s">
        <v>132</v>
      </c>
      <c r="C3" s="92"/>
      <c r="D3" s="90"/>
      <c r="E3" s="89" t="s">
        <v>19</v>
      </c>
      <c r="F3" s="89" t="s">
        <v>133</v>
      </c>
      <c r="G3" s="89" t="s">
        <v>395</v>
      </c>
      <c r="H3" s="89" t="s">
        <v>134</v>
      </c>
      <c r="I3" s="89" t="s">
        <v>135</v>
      </c>
      <c r="J3" s="91" t="s">
        <v>136</v>
      </c>
    </row>
    <row r="4" spans="1:10" ht="24" customHeight="1" x14ac:dyDescent="0.25">
      <c r="A4" s="98"/>
      <c r="B4" s="10" t="s">
        <v>137</v>
      </c>
      <c r="C4" s="10" t="s">
        <v>85</v>
      </c>
      <c r="D4" s="10" t="s">
        <v>55</v>
      </c>
      <c r="E4" s="90"/>
      <c r="F4" s="99"/>
      <c r="G4" s="90"/>
      <c r="H4" s="90"/>
      <c r="I4" s="90"/>
      <c r="J4" s="92"/>
    </row>
    <row r="5" spans="1:10" ht="12" customHeight="1" x14ac:dyDescent="0.25">
      <c r="A5" s="1"/>
      <c r="B5" s="86" t="str">
        <f>REPT("-",90)&amp;" Dollars "&amp;REPT("-",140)</f>
        <v>------------------------------------------------------------------------------------------ Dollars --------------------------------------------------------------------------------------------------------------------------------------------</v>
      </c>
      <c r="C5" s="86"/>
      <c r="D5" s="86"/>
      <c r="E5" s="86"/>
      <c r="F5" s="86"/>
      <c r="G5" s="86"/>
      <c r="H5" s="86"/>
      <c r="I5" s="86"/>
      <c r="J5" s="86"/>
    </row>
    <row r="6" spans="1:10" ht="12" customHeight="1" x14ac:dyDescent="0.25">
      <c r="A6" s="3" t="s">
        <v>413</v>
      </c>
    </row>
    <row r="7" spans="1:10" ht="12" customHeight="1" x14ac:dyDescent="0.25">
      <c r="A7" s="2" t="str">
        <f>"Oct "&amp;RIGHT(A6,4)-1</f>
        <v>Oct 2023</v>
      </c>
      <c r="B7" s="11">
        <v>274724440.85000002</v>
      </c>
      <c r="C7" s="11">
        <v>1545461476.3399999</v>
      </c>
      <c r="D7" s="11">
        <v>1820185917.1900001</v>
      </c>
      <c r="E7" s="11" t="s">
        <v>412</v>
      </c>
      <c r="F7" s="11">
        <v>642755058.33000004</v>
      </c>
      <c r="G7" s="11" t="s">
        <v>412</v>
      </c>
      <c r="H7" s="11">
        <v>356854806.22000003</v>
      </c>
      <c r="I7" s="11">
        <v>25822.04</v>
      </c>
      <c r="J7" s="11">
        <v>2819821603.7800002</v>
      </c>
    </row>
    <row r="8" spans="1:10" ht="12" customHeight="1" x14ac:dyDescent="0.25">
      <c r="A8" s="2" t="str">
        <f>"Nov "&amp;RIGHT(A6,4)-1</f>
        <v>Nov 2023</v>
      </c>
      <c r="B8" s="11">
        <v>237248722.78</v>
      </c>
      <c r="C8" s="11">
        <v>1332721062.76</v>
      </c>
      <c r="D8" s="11">
        <v>1569969785.54</v>
      </c>
      <c r="E8" s="11" t="s">
        <v>412</v>
      </c>
      <c r="F8" s="11">
        <v>560618146.53999996</v>
      </c>
      <c r="G8" s="11" t="s">
        <v>412</v>
      </c>
      <c r="H8" s="11">
        <v>319738883.63</v>
      </c>
      <c r="I8" s="11">
        <v>171655.8</v>
      </c>
      <c r="J8" s="11">
        <v>2450498471.5100002</v>
      </c>
    </row>
    <row r="9" spans="1:10" ht="12" customHeight="1" x14ac:dyDescent="0.25">
      <c r="A9" s="2" t="str">
        <f>"Dec "&amp;RIGHT(A6,4)-1</f>
        <v>Dec 2023</v>
      </c>
      <c r="B9" s="11">
        <v>188194366.38</v>
      </c>
      <c r="C9" s="11">
        <v>1054607302.96</v>
      </c>
      <c r="D9" s="11">
        <v>1242801669.3399999</v>
      </c>
      <c r="E9" s="11" t="s">
        <v>412</v>
      </c>
      <c r="F9" s="11">
        <v>439851328.81</v>
      </c>
      <c r="G9" s="11" t="s">
        <v>412</v>
      </c>
      <c r="H9" s="11">
        <v>312506824.62</v>
      </c>
      <c r="I9" s="11">
        <v>3075790.65</v>
      </c>
      <c r="J9" s="11">
        <v>1998235613.4200001</v>
      </c>
    </row>
    <row r="10" spans="1:10" ht="12" customHeight="1" x14ac:dyDescent="0.25">
      <c r="A10" s="2" t="str">
        <f>"Jan "&amp;RIGHT(A6,4)</f>
        <v>Jan 2024</v>
      </c>
      <c r="B10" s="11">
        <v>232135660.24000001</v>
      </c>
      <c r="C10" s="11">
        <v>1306468138.8599999</v>
      </c>
      <c r="D10" s="11">
        <v>1538603799.0999999</v>
      </c>
      <c r="E10" s="11" t="s">
        <v>412</v>
      </c>
      <c r="F10" s="11">
        <v>522267607.63</v>
      </c>
      <c r="G10" s="11" t="s">
        <v>412</v>
      </c>
      <c r="H10" s="11">
        <v>326214979.89999998</v>
      </c>
      <c r="I10" s="11">
        <v>175165.13</v>
      </c>
      <c r="J10" s="11">
        <v>2387261551.7600002</v>
      </c>
    </row>
    <row r="11" spans="1:10" ht="12" customHeight="1" x14ac:dyDescent="0.25">
      <c r="A11" s="2" t="str">
        <f>"Feb "&amp;RIGHT(A6,4)</f>
        <v>Feb 2024</v>
      </c>
      <c r="B11" s="11">
        <v>260905907.96000001</v>
      </c>
      <c r="C11" s="11">
        <v>1483343058.3099999</v>
      </c>
      <c r="D11" s="11">
        <v>1744248966.27</v>
      </c>
      <c r="E11" s="11" t="s">
        <v>412</v>
      </c>
      <c r="F11" s="11">
        <v>613739881.41999996</v>
      </c>
      <c r="G11" s="11" t="s">
        <v>412</v>
      </c>
      <c r="H11" s="11">
        <v>350174085.57999998</v>
      </c>
      <c r="I11" s="11">
        <v>8278.27</v>
      </c>
      <c r="J11" s="11">
        <v>2708171211.54</v>
      </c>
    </row>
    <row r="12" spans="1:10" ht="12" customHeight="1" x14ac:dyDescent="0.25">
      <c r="A12" s="2" t="str">
        <f>"Mar "&amp;RIGHT(A6,4)</f>
        <v>Mar 2024</v>
      </c>
      <c r="B12" s="11">
        <v>229751181.90000001</v>
      </c>
      <c r="C12" s="11">
        <v>1303747486.0999999</v>
      </c>
      <c r="D12" s="11">
        <v>1533498668</v>
      </c>
      <c r="E12" s="11" t="s">
        <v>412</v>
      </c>
      <c r="F12" s="11">
        <v>545908206.35000002</v>
      </c>
      <c r="G12" s="11" t="s">
        <v>412</v>
      </c>
      <c r="H12" s="11">
        <v>370241480.57999998</v>
      </c>
      <c r="I12" s="11">
        <v>2888542.82</v>
      </c>
      <c r="J12" s="11">
        <v>2452536897.75</v>
      </c>
    </row>
    <row r="13" spans="1:10" ht="12" customHeight="1" x14ac:dyDescent="0.25">
      <c r="A13" s="2" t="str">
        <f>"Apr "&amp;RIGHT(A6,4)</f>
        <v>Apr 2024</v>
      </c>
      <c r="B13" s="11">
        <v>264508707.69</v>
      </c>
      <c r="C13" s="11">
        <v>1504137647.26</v>
      </c>
      <c r="D13" s="11">
        <v>1768646354.95</v>
      </c>
      <c r="E13" s="11" t="s">
        <v>412</v>
      </c>
      <c r="F13" s="11">
        <v>623715587.61000001</v>
      </c>
      <c r="G13" s="11" t="s">
        <v>412</v>
      </c>
      <c r="H13" s="11">
        <v>369063605.73000002</v>
      </c>
      <c r="I13" s="11">
        <v>30261.61</v>
      </c>
      <c r="J13" s="11">
        <v>2761455809.9000001</v>
      </c>
    </row>
    <row r="14" spans="1:10" ht="12" customHeight="1" x14ac:dyDescent="0.25">
      <c r="A14" s="2" t="str">
        <f>"May "&amp;RIGHT(A6,4)</f>
        <v>May 2024</v>
      </c>
      <c r="B14" s="11">
        <v>254900436.22</v>
      </c>
      <c r="C14" s="11">
        <v>1446495809.8599999</v>
      </c>
      <c r="D14" s="11">
        <v>1701396246.0799999</v>
      </c>
      <c r="E14" s="11" t="s">
        <v>412</v>
      </c>
      <c r="F14" s="11">
        <v>613111081.42999995</v>
      </c>
      <c r="G14" s="11" t="s">
        <v>412</v>
      </c>
      <c r="H14" s="11">
        <v>358984565.83999997</v>
      </c>
      <c r="I14" s="11">
        <v>7524464.0499999998</v>
      </c>
      <c r="J14" s="11">
        <v>2681016357.4000001</v>
      </c>
    </row>
    <row r="15" spans="1:10" ht="12" customHeight="1" x14ac:dyDescent="0.25">
      <c r="A15" s="2" t="str">
        <f>"Jun "&amp;RIGHT(A6,4)</f>
        <v>Jun 2024</v>
      </c>
      <c r="B15" s="11">
        <v>46980718.240000002</v>
      </c>
      <c r="C15" s="11">
        <v>287553374.13999999</v>
      </c>
      <c r="D15" s="11">
        <v>334534092.38</v>
      </c>
      <c r="E15" s="11" t="s">
        <v>412</v>
      </c>
      <c r="F15" s="11">
        <v>133976566.98</v>
      </c>
      <c r="G15" s="11" t="s">
        <v>412</v>
      </c>
      <c r="H15" s="11">
        <v>259361397.55000001</v>
      </c>
      <c r="I15" s="11">
        <v>214811781.15000001</v>
      </c>
      <c r="J15" s="11">
        <v>942683838.05999994</v>
      </c>
    </row>
    <row r="16" spans="1:10" ht="12" customHeight="1" x14ac:dyDescent="0.25">
      <c r="A16" s="2" t="str">
        <f>"Jul "&amp;RIGHT(A6,4)</f>
        <v>Jul 2024</v>
      </c>
      <c r="B16" s="11">
        <v>9534285.7799999993</v>
      </c>
      <c r="C16" s="11">
        <v>68334301.060000002</v>
      </c>
      <c r="D16" s="11">
        <v>77868586.840000004</v>
      </c>
      <c r="E16" s="11" t="s">
        <v>412</v>
      </c>
      <c r="F16" s="11">
        <v>35227208.07</v>
      </c>
      <c r="G16" s="11" t="s">
        <v>412</v>
      </c>
      <c r="H16" s="11">
        <v>231612338.00999999</v>
      </c>
      <c r="I16" s="11">
        <v>292121007.63</v>
      </c>
      <c r="J16" s="11">
        <v>636829140.54999995</v>
      </c>
    </row>
    <row r="17" spans="1:10" ht="12" customHeight="1" x14ac:dyDescent="0.25">
      <c r="A17" s="2" t="str">
        <f>"Aug "&amp;RIGHT(A6,4)</f>
        <v>Aug 2024</v>
      </c>
      <c r="B17" s="11">
        <v>149652257.66999999</v>
      </c>
      <c r="C17" s="11">
        <v>893855634.14999998</v>
      </c>
      <c r="D17" s="11">
        <v>1043507891.8200001</v>
      </c>
      <c r="E17" s="11" t="s">
        <v>412</v>
      </c>
      <c r="F17" s="11">
        <v>357051986.54000002</v>
      </c>
      <c r="G17" s="11" t="s">
        <v>412</v>
      </c>
      <c r="H17" s="11">
        <v>285093115.73000002</v>
      </c>
      <c r="I17" s="11">
        <v>111539303.55</v>
      </c>
      <c r="J17" s="11">
        <v>1797192297.6400001</v>
      </c>
    </row>
    <row r="18" spans="1:10" ht="12" customHeight="1" x14ac:dyDescent="0.25">
      <c r="A18" s="2" t="str">
        <f>"Sep "&amp;RIGHT(A6,4)</f>
        <v>Sep 2024</v>
      </c>
      <c r="B18" s="11">
        <v>284050367.31999999</v>
      </c>
      <c r="C18" s="11">
        <v>1618627737.8599999</v>
      </c>
      <c r="D18" s="11">
        <v>1902678105.1800001</v>
      </c>
      <c r="E18" s="11" t="s">
        <v>412</v>
      </c>
      <c r="F18" s="11">
        <v>665086128.63</v>
      </c>
      <c r="G18" s="11" t="s">
        <v>412</v>
      </c>
      <c r="H18" s="11">
        <v>368524720.33999997</v>
      </c>
      <c r="I18" s="11">
        <v>63044187.539999999</v>
      </c>
      <c r="J18" s="11">
        <v>2999333141.6900001</v>
      </c>
    </row>
    <row r="19" spans="1:10" ht="12" customHeight="1" x14ac:dyDescent="0.25">
      <c r="A19" s="12" t="s">
        <v>55</v>
      </c>
      <c r="B19" s="13">
        <v>2432587053.0300002</v>
      </c>
      <c r="C19" s="13">
        <v>13845353029.66</v>
      </c>
      <c r="D19" s="13">
        <v>16277940082.690001</v>
      </c>
      <c r="E19" s="13" t="s">
        <v>412</v>
      </c>
      <c r="F19" s="13">
        <v>5753308788.3400002</v>
      </c>
      <c r="G19" s="13" t="s">
        <v>412</v>
      </c>
      <c r="H19" s="13">
        <v>3908370803.73</v>
      </c>
      <c r="I19" s="13">
        <v>695416260.24000001</v>
      </c>
      <c r="J19" s="13">
        <v>26635035935</v>
      </c>
    </row>
    <row r="20" spans="1:10" ht="12" customHeight="1" x14ac:dyDescent="0.25">
      <c r="A20" s="14" t="s">
        <v>414</v>
      </c>
      <c r="B20" s="15">
        <v>1942369424.02</v>
      </c>
      <c r="C20" s="15">
        <v>10976981982.450001</v>
      </c>
      <c r="D20" s="15">
        <v>12919351406.469999</v>
      </c>
      <c r="E20" s="15" t="s">
        <v>412</v>
      </c>
      <c r="F20" s="15">
        <v>4561966898.1199999</v>
      </c>
      <c r="G20" s="15" t="s">
        <v>412</v>
      </c>
      <c r="H20" s="15">
        <v>2763779232.0999999</v>
      </c>
      <c r="I20" s="15">
        <v>13899980.369999999</v>
      </c>
      <c r="J20" s="15">
        <v>20258997517.060001</v>
      </c>
    </row>
    <row r="21" spans="1:10" ht="12" customHeight="1" x14ac:dyDescent="0.25">
      <c r="A21" s="3" t="str">
        <f>"FY "&amp;RIGHT(A6,4)+1</f>
        <v>FY 2025</v>
      </c>
    </row>
    <row r="22" spans="1:10" ht="12" customHeight="1" x14ac:dyDescent="0.25">
      <c r="A22" s="2" t="str">
        <f>"Oct "&amp;RIGHT(A6,4)</f>
        <v>Oct 2024</v>
      </c>
      <c r="B22" s="11">
        <v>301957002.66000003</v>
      </c>
      <c r="C22" s="11">
        <v>1694929880.05</v>
      </c>
      <c r="D22" s="11">
        <v>1996886882.71</v>
      </c>
      <c r="E22" s="11" t="s">
        <v>412</v>
      </c>
      <c r="F22" s="11">
        <v>705298442.38999999</v>
      </c>
      <c r="G22" s="11">
        <v>124295.52</v>
      </c>
      <c r="H22" s="11">
        <v>380367431.64999998</v>
      </c>
      <c r="I22" s="11">
        <v>557764.44999999995</v>
      </c>
      <c r="J22" s="11">
        <v>3083234816.7199998</v>
      </c>
    </row>
    <row r="23" spans="1:10" ht="12" customHeight="1" x14ac:dyDescent="0.25">
      <c r="A23" s="2" t="str">
        <f>"Nov "&amp;RIGHT(A6,4)</f>
        <v>Nov 2024</v>
      </c>
      <c r="B23" s="11">
        <v>234037708.12</v>
      </c>
      <c r="C23" s="11">
        <v>1315957940.8800001</v>
      </c>
      <c r="D23" s="11">
        <v>1549995649</v>
      </c>
      <c r="E23" s="11" t="s">
        <v>412</v>
      </c>
      <c r="F23" s="11">
        <v>557406688.96000004</v>
      </c>
      <c r="G23" s="11">
        <v>67729.759999999995</v>
      </c>
      <c r="H23" s="11">
        <v>311550193.07999998</v>
      </c>
      <c r="I23" s="11">
        <v>68123.460000000006</v>
      </c>
      <c r="J23" s="11">
        <v>2419088384.2600002</v>
      </c>
    </row>
    <row r="24" spans="1:10" ht="12" customHeight="1" x14ac:dyDescent="0.25">
      <c r="A24" s="2" t="str">
        <f>"Dec "&amp;RIGHT(A6,4)</f>
        <v>Dec 2024</v>
      </c>
      <c r="B24" s="11">
        <v>213097521.52000001</v>
      </c>
      <c r="C24" s="11">
        <v>1203952320.6099999</v>
      </c>
      <c r="D24" s="11">
        <v>1417049842.1300001</v>
      </c>
      <c r="E24" s="11" t="s">
        <v>412</v>
      </c>
      <c r="F24" s="11">
        <v>494454201.06</v>
      </c>
      <c r="G24" s="11">
        <v>73789.48</v>
      </c>
      <c r="H24" s="11">
        <v>338617468.75</v>
      </c>
      <c r="I24" s="11">
        <v>2914282.6</v>
      </c>
      <c r="J24" s="11">
        <v>2253109584.02</v>
      </c>
    </row>
    <row r="25" spans="1:10" ht="12" customHeight="1" x14ac:dyDescent="0.25">
      <c r="A25" s="2" t="str">
        <f>"Jan "&amp;RIGHT(A6,4)+1</f>
        <v>Jan 2025</v>
      </c>
      <c r="B25" s="11">
        <v>245420982.69999999</v>
      </c>
      <c r="C25" s="11">
        <v>1378099756.3299999</v>
      </c>
      <c r="D25" s="11">
        <v>1623520739.03</v>
      </c>
      <c r="E25" s="11" t="s">
        <v>412</v>
      </c>
      <c r="F25" s="11">
        <v>551262134.00999999</v>
      </c>
      <c r="G25" s="11">
        <v>562180.88</v>
      </c>
      <c r="H25" s="11">
        <v>336188088.79000002</v>
      </c>
      <c r="I25" s="11">
        <v>198065.57</v>
      </c>
      <c r="J25" s="11">
        <v>2511731208.2800002</v>
      </c>
    </row>
    <row r="26" spans="1:10" ht="12" customHeight="1" x14ac:dyDescent="0.25">
      <c r="A26" s="2" t="str">
        <f>"Feb "&amp;RIGHT(A6,4)+1</f>
        <v>Feb 2025</v>
      </c>
      <c r="B26" s="11">
        <v>250303029</v>
      </c>
      <c r="C26" s="11">
        <v>1424561209.73</v>
      </c>
      <c r="D26" s="11">
        <v>1674864238.73</v>
      </c>
      <c r="E26" s="11" t="s">
        <v>412</v>
      </c>
      <c r="F26" s="11">
        <v>579765587.14999998</v>
      </c>
      <c r="G26" s="11">
        <v>15614.33</v>
      </c>
      <c r="H26" s="11">
        <v>336439904.19</v>
      </c>
      <c r="I26" s="11">
        <v>535225.69999999995</v>
      </c>
      <c r="J26" s="11">
        <v>2591620570.0999999</v>
      </c>
    </row>
    <row r="27" spans="1:10" ht="12" customHeight="1" x14ac:dyDescent="0.25">
      <c r="A27" s="2" t="str">
        <f>"Mar "&amp;RIGHT(A6,4)+1</f>
        <v>Mar 2025</v>
      </c>
      <c r="B27" s="11">
        <v>255428990.40000001</v>
      </c>
      <c r="C27" s="11">
        <v>1448778522.6500001</v>
      </c>
      <c r="D27" s="11">
        <v>1704207513.05</v>
      </c>
      <c r="E27" s="11" t="s">
        <v>412</v>
      </c>
      <c r="F27" s="11">
        <v>603520075.21000004</v>
      </c>
      <c r="G27" s="11">
        <v>124502.32</v>
      </c>
      <c r="H27" s="11">
        <v>396055768.35000002</v>
      </c>
      <c r="I27" s="11">
        <v>3097935.35</v>
      </c>
      <c r="J27" s="11">
        <v>2707005794.2800002</v>
      </c>
    </row>
    <row r="28" spans="1:10" ht="12" customHeight="1" x14ac:dyDescent="0.25">
      <c r="A28" s="2" t="str">
        <f>"Apr "&amp;RIGHT(A6,4)+1</f>
        <v>Apr 2025</v>
      </c>
      <c r="B28" s="11">
        <v>273052216.08999997</v>
      </c>
      <c r="C28" s="11">
        <v>1550645779.52</v>
      </c>
      <c r="D28" s="11">
        <v>1823697995.6099999</v>
      </c>
      <c r="E28" s="11" t="s">
        <v>412</v>
      </c>
      <c r="F28" s="11">
        <v>643767811.52999997</v>
      </c>
      <c r="G28" s="11">
        <v>21918.1</v>
      </c>
      <c r="H28" s="11">
        <v>374876796.72000003</v>
      </c>
      <c r="I28" s="11">
        <v>32964.03</v>
      </c>
      <c r="J28" s="11">
        <v>2842397485.9899998</v>
      </c>
    </row>
    <row r="29" spans="1:10" ht="12" customHeight="1" x14ac:dyDescent="0.25">
      <c r="A29" s="2" t="str">
        <f>"May "&amp;RIGHT(A6,4)+1</f>
        <v>May 2025</v>
      </c>
      <c r="B29" s="11">
        <v>264627342.74000001</v>
      </c>
      <c r="C29" s="11">
        <v>1494269295.5899999</v>
      </c>
      <c r="D29" s="11">
        <v>1758896638.3299999</v>
      </c>
      <c r="E29" s="11" t="s">
        <v>412</v>
      </c>
      <c r="F29" s="11">
        <v>632574485.07000005</v>
      </c>
      <c r="G29" s="11">
        <v>1080561.46</v>
      </c>
      <c r="H29" s="11">
        <v>358117772.85000002</v>
      </c>
      <c r="I29" s="11">
        <v>7069506.2999999998</v>
      </c>
      <c r="J29" s="11">
        <v>2757738964.0100002</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v>2037924793.23</v>
      </c>
      <c r="C34" s="13">
        <v>11511194705.360001</v>
      </c>
      <c r="D34" s="13">
        <v>13549119498.59</v>
      </c>
      <c r="E34" s="13" t="s">
        <v>412</v>
      </c>
      <c r="F34" s="13">
        <v>4768049425.3800001</v>
      </c>
      <c r="G34" s="13">
        <v>2070591.85</v>
      </c>
      <c r="H34" s="13">
        <v>2832213424.3800001</v>
      </c>
      <c r="I34" s="13">
        <v>14473867.460000001</v>
      </c>
      <c r="J34" s="13">
        <v>21165926807.66</v>
      </c>
    </row>
    <row r="35" spans="1:10" ht="12" customHeight="1" x14ac:dyDescent="0.25">
      <c r="A35" s="14" t="str">
        <f>"Total "&amp;MID(A20,7,LEN(A20)-13)&amp;" Months"</f>
        <v>Total 8 Months</v>
      </c>
      <c r="B35" s="15">
        <v>2037924793.23</v>
      </c>
      <c r="C35" s="15">
        <v>11511194705.360001</v>
      </c>
      <c r="D35" s="15">
        <v>13549119498.59</v>
      </c>
      <c r="E35" s="15" t="s">
        <v>412</v>
      </c>
      <c r="F35" s="15">
        <v>4768049425.3800001</v>
      </c>
      <c r="G35" s="15">
        <v>2070591.85</v>
      </c>
      <c r="H35" s="15">
        <v>2832213424.3800001</v>
      </c>
      <c r="I35" s="15">
        <v>14473867.460000001</v>
      </c>
      <c r="J35" s="15">
        <v>21165926807.66</v>
      </c>
    </row>
    <row r="36" spans="1:10" ht="12" customHeight="1" x14ac:dyDescent="0.25">
      <c r="A36" s="86"/>
      <c r="B36" s="86"/>
      <c r="C36" s="86"/>
      <c r="D36" s="86"/>
      <c r="E36" s="86"/>
      <c r="F36" s="86"/>
      <c r="G36" s="86"/>
      <c r="H36" s="86"/>
      <c r="I36" s="86"/>
    </row>
    <row r="37" spans="1:10" ht="70" customHeight="1" x14ac:dyDescent="0.25">
      <c r="A37" s="136" t="s">
        <v>427</v>
      </c>
      <c r="B37" s="136"/>
      <c r="C37" s="136"/>
      <c r="D37" s="136"/>
      <c r="E37" s="136"/>
      <c r="F37" s="136"/>
      <c r="G37" s="136"/>
      <c r="H37" s="136"/>
      <c r="I37" s="136"/>
      <c r="J37" s="136"/>
    </row>
  </sheetData>
  <mergeCells count="13">
    <mergeCell ref="B5:J5"/>
    <mergeCell ref="A36:I36"/>
    <mergeCell ref="A37:J37"/>
    <mergeCell ref="J3:J4"/>
    <mergeCell ref="A1:I1"/>
    <mergeCell ref="A2:I2"/>
    <mergeCell ref="I3:I4"/>
    <mergeCell ref="A3:A4"/>
    <mergeCell ref="B3:D3"/>
    <mergeCell ref="E3:E4"/>
    <mergeCell ref="F3:F4"/>
    <mergeCell ref="G3:G4"/>
    <mergeCell ref="H3:H4"/>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topLeftCell="A20" zoomScaleNormal="100" workbookViewId="0">
      <selection sqref="A1:H1"/>
    </sheetView>
  </sheetViews>
  <sheetFormatPr defaultRowHeight="12.5" x14ac:dyDescent="0.25"/>
  <cols>
    <col min="1" max="6" width="11.453125" customWidth="1"/>
    <col min="7" max="7" width="12.26953125" customWidth="1"/>
    <col min="8" max="9" width="11.453125" customWidth="1"/>
    <col min="14" max="14" width="8.81640625" customWidth="1"/>
  </cols>
  <sheetData>
    <row r="1" spans="1:18" ht="12" customHeight="1" x14ac:dyDescent="0.25">
      <c r="A1" s="93" t="s">
        <v>416</v>
      </c>
      <c r="B1" s="93"/>
      <c r="C1" s="93"/>
      <c r="D1" s="93"/>
      <c r="E1" s="93"/>
      <c r="F1" s="93"/>
      <c r="G1" s="93"/>
      <c r="H1" s="93"/>
      <c r="I1" s="81">
        <v>45877</v>
      </c>
      <c r="J1" s="88"/>
      <c r="K1" s="88"/>
      <c r="L1" s="88"/>
      <c r="M1" s="88"/>
      <c r="N1" s="88"/>
      <c r="O1" s="88"/>
      <c r="P1" s="88"/>
      <c r="Q1" s="88"/>
      <c r="R1" s="137"/>
    </row>
    <row r="2" spans="1:18" ht="12" customHeight="1" x14ac:dyDescent="0.25">
      <c r="A2" s="95" t="s">
        <v>220</v>
      </c>
      <c r="B2" s="95"/>
      <c r="C2" s="95"/>
      <c r="D2" s="95"/>
      <c r="E2" s="95"/>
      <c r="F2" s="95"/>
      <c r="G2" s="95"/>
      <c r="H2" s="95"/>
      <c r="I2" s="1"/>
    </row>
    <row r="3" spans="1:18" ht="24" customHeight="1" x14ac:dyDescent="0.25">
      <c r="A3" s="97" t="s">
        <v>50</v>
      </c>
      <c r="B3" s="89" t="s">
        <v>132</v>
      </c>
      <c r="C3" s="89" t="s">
        <v>19</v>
      </c>
      <c r="D3" s="89" t="s">
        <v>133</v>
      </c>
      <c r="E3" s="89" t="s">
        <v>134</v>
      </c>
      <c r="F3" s="89" t="s">
        <v>135</v>
      </c>
      <c r="G3" s="89" t="s">
        <v>221</v>
      </c>
      <c r="H3" s="89" t="s">
        <v>222</v>
      </c>
      <c r="I3" s="91" t="s">
        <v>138</v>
      </c>
    </row>
    <row r="4" spans="1:18" ht="24" customHeight="1" x14ac:dyDescent="0.25">
      <c r="A4" s="98"/>
      <c r="B4" s="90"/>
      <c r="C4" s="90"/>
      <c r="D4" s="90"/>
      <c r="E4" s="90"/>
      <c r="F4" s="90"/>
      <c r="G4" s="90"/>
      <c r="H4" s="90"/>
      <c r="I4" s="92"/>
    </row>
    <row r="5" spans="1:18" ht="12" customHeight="1" x14ac:dyDescent="0.25">
      <c r="A5" s="1"/>
      <c r="B5" s="86" t="str">
        <f>REPT("-",90)&amp;" Dollars "&amp;REPT("-",94)</f>
        <v>------------------------------------------------------------------------------------------ Dollars ----------------------------------------------------------------------------------------------</v>
      </c>
      <c r="C5" s="86"/>
      <c r="D5" s="86"/>
      <c r="E5" s="86"/>
      <c r="F5" s="86"/>
      <c r="G5" s="86"/>
      <c r="H5" s="86"/>
      <c r="I5" s="86"/>
    </row>
    <row r="6" spans="1:18" ht="12" customHeight="1" x14ac:dyDescent="0.25">
      <c r="A6" s="3" t="s">
        <v>413</v>
      </c>
    </row>
    <row r="7" spans="1:18" ht="12" customHeight="1" x14ac:dyDescent="0.25">
      <c r="A7" s="2" t="str">
        <f>"Oct "&amp;RIGHT(A6,4)-1</f>
        <v>Oct 2023</v>
      </c>
      <c r="B7" s="11">
        <v>2019139123.2349999</v>
      </c>
      <c r="C7" s="11" t="s">
        <v>412</v>
      </c>
      <c r="D7" s="11">
        <v>642755058.33000004</v>
      </c>
      <c r="E7" s="11">
        <v>357047506.31999999</v>
      </c>
      <c r="F7" s="11">
        <v>109905.91</v>
      </c>
      <c r="G7" s="11" t="s">
        <v>412</v>
      </c>
      <c r="H7" s="11" t="s">
        <v>412</v>
      </c>
      <c r="I7" s="11">
        <v>3019051593.7950001</v>
      </c>
    </row>
    <row r="8" spans="1:18" ht="12" customHeight="1" x14ac:dyDescent="0.25">
      <c r="A8" s="2" t="str">
        <f>"Nov "&amp;RIGHT(A6,4)-1</f>
        <v>Nov 2023</v>
      </c>
      <c r="B8" s="11">
        <v>1725535604.54</v>
      </c>
      <c r="C8" s="11" t="s">
        <v>412</v>
      </c>
      <c r="D8" s="11">
        <v>560618146.53999996</v>
      </c>
      <c r="E8" s="11">
        <v>319804410.75999999</v>
      </c>
      <c r="F8" s="11">
        <v>249492.48000000001</v>
      </c>
      <c r="G8" s="11" t="s">
        <v>412</v>
      </c>
      <c r="H8" s="11" t="s">
        <v>412</v>
      </c>
      <c r="I8" s="11">
        <v>2606207654.3200002</v>
      </c>
    </row>
    <row r="9" spans="1:18" ht="12" customHeight="1" x14ac:dyDescent="0.25">
      <c r="A9" s="2" t="str">
        <f>"Dec "&amp;RIGHT(A6,4)-1</f>
        <v>Dec 2023</v>
      </c>
      <c r="B9" s="11">
        <v>1366174814.6800001</v>
      </c>
      <c r="C9" s="11" t="s">
        <v>412</v>
      </c>
      <c r="D9" s="11">
        <v>439851328.81</v>
      </c>
      <c r="E9" s="11">
        <v>355791125.83999997</v>
      </c>
      <c r="F9" s="11">
        <v>3075790.65</v>
      </c>
      <c r="G9" s="11">
        <v>38431568</v>
      </c>
      <c r="H9" s="11">
        <v>103104553</v>
      </c>
      <c r="I9" s="11">
        <v>2306429180.98</v>
      </c>
    </row>
    <row r="10" spans="1:18" ht="12" customHeight="1" x14ac:dyDescent="0.25">
      <c r="A10" s="2" t="str">
        <f>"Jan "&amp;RIGHT(A6,4)</f>
        <v>Jan 2024</v>
      </c>
      <c r="B10" s="11">
        <v>1707310531.9449999</v>
      </c>
      <c r="C10" s="11" t="s">
        <v>412</v>
      </c>
      <c r="D10" s="11">
        <v>522267607.63</v>
      </c>
      <c r="E10" s="11">
        <v>326361430.74000001</v>
      </c>
      <c r="F10" s="11">
        <v>230696.36</v>
      </c>
      <c r="G10" s="11" t="s">
        <v>412</v>
      </c>
      <c r="H10" s="11" t="s">
        <v>412</v>
      </c>
      <c r="I10" s="11">
        <v>2556170266.6750002</v>
      </c>
    </row>
    <row r="11" spans="1:18" ht="12" customHeight="1" x14ac:dyDescent="0.25">
      <c r="A11" s="2" t="str">
        <f>"Feb "&amp;RIGHT(A6,4)</f>
        <v>Feb 2024</v>
      </c>
      <c r="B11" s="11">
        <v>1867260386.1400001</v>
      </c>
      <c r="C11" s="11" t="s">
        <v>412</v>
      </c>
      <c r="D11" s="11">
        <v>613739881.41999996</v>
      </c>
      <c r="E11" s="11">
        <v>350409078.17000002</v>
      </c>
      <c r="F11" s="11">
        <v>118524.52</v>
      </c>
      <c r="G11" s="11" t="s">
        <v>412</v>
      </c>
      <c r="H11" s="11" t="s">
        <v>412</v>
      </c>
      <c r="I11" s="11">
        <v>2831527870.25</v>
      </c>
    </row>
    <row r="12" spans="1:18" ht="12" customHeight="1" x14ac:dyDescent="0.25">
      <c r="A12" s="2" t="str">
        <f>"Mar "&amp;RIGHT(A6,4)</f>
        <v>Mar 2024</v>
      </c>
      <c r="B12" s="11">
        <v>1643623849.4200001</v>
      </c>
      <c r="C12" s="11" t="s">
        <v>412</v>
      </c>
      <c r="D12" s="11">
        <v>545908206.35000002</v>
      </c>
      <c r="E12" s="11">
        <v>408961925.44</v>
      </c>
      <c r="F12" s="11">
        <v>3089808.63</v>
      </c>
      <c r="G12" s="11">
        <v>88845189</v>
      </c>
      <c r="H12" s="11">
        <v>52769707</v>
      </c>
      <c r="I12" s="11">
        <v>2743198685.8400002</v>
      </c>
    </row>
    <row r="13" spans="1:18" ht="12" customHeight="1" x14ac:dyDescent="0.25">
      <c r="A13" s="2" t="str">
        <f>"Apr "&amp;RIGHT(A6,4)</f>
        <v>Apr 2024</v>
      </c>
      <c r="B13" s="11">
        <v>1843319186.7950001</v>
      </c>
      <c r="C13" s="11" t="s">
        <v>412</v>
      </c>
      <c r="D13" s="11">
        <v>623715587.61000001</v>
      </c>
      <c r="E13" s="11">
        <v>369164325.60000002</v>
      </c>
      <c r="F13" s="11">
        <v>144643.71</v>
      </c>
      <c r="G13" s="11" t="s">
        <v>412</v>
      </c>
      <c r="H13" s="11" t="s">
        <v>412</v>
      </c>
      <c r="I13" s="11">
        <v>2836343743.7150002</v>
      </c>
    </row>
    <row r="14" spans="1:18" ht="12" customHeight="1" x14ac:dyDescent="0.25">
      <c r="A14" s="2" t="str">
        <f>"May "&amp;RIGHT(A6,4)</f>
        <v>May 2024</v>
      </c>
      <c r="B14" s="11">
        <v>1736928184.1199999</v>
      </c>
      <c r="C14" s="11" t="s">
        <v>412</v>
      </c>
      <c r="D14" s="11">
        <v>613111081.42999995</v>
      </c>
      <c r="E14" s="11">
        <v>359204885.83999997</v>
      </c>
      <c r="F14" s="11">
        <v>7314506.9800000004</v>
      </c>
      <c r="G14" s="11" t="s">
        <v>412</v>
      </c>
      <c r="H14" s="11" t="s">
        <v>412</v>
      </c>
      <c r="I14" s="11">
        <v>2716558658.3699999</v>
      </c>
    </row>
    <row r="15" spans="1:18" ht="12" customHeight="1" x14ac:dyDescent="0.25">
      <c r="A15" s="2" t="str">
        <f>"Jun "&amp;RIGHT(A6,4)</f>
        <v>Jun 2024</v>
      </c>
      <c r="B15" s="11">
        <v>372546555.32999998</v>
      </c>
      <c r="C15" s="11" t="s">
        <v>412</v>
      </c>
      <c r="D15" s="11">
        <v>133976566.98</v>
      </c>
      <c r="E15" s="11">
        <v>312372379.55000001</v>
      </c>
      <c r="F15" s="11">
        <v>214917619.28</v>
      </c>
      <c r="G15" s="11">
        <v>85767165</v>
      </c>
      <c r="H15" s="11">
        <v>49969812</v>
      </c>
      <c r="I15" s="11">
        <v>1169550098.1400001</v>
      </c>
    </row>
    <row r="16" spans="1:18" ht="12" customHeight="1" x14ac:dyDescent="0.25">
      <c r="A16" s="2" t="str">
        <f>"Jul "&amp;RIGHT(A6,4)</f>
        <v>Jul 2024</v>
      </c>
      <c r="B16" s="11">
        <v>232559473.31999999</v>
      </c>
      <c r="C16" s="11" t="s">
        <v>412</v>
      </c>
      <c r="D16" s="11">
        <v>35227208.07</v>
      </c>
      <c r="E16" s="11">
        <v>231677182.81999999</v>
      </c>
      <c r="F16" s="11">
        <v>292177537.00999999</v>
      </c>
      <c r="G16" s="11" t="s">
        <v>412</v>
      </c>
      <c r="H16" s="11" t="s">
        <v>412</v>
      </c>
      <c r="I16" s="11">
        <v>791641401.22000003</v>
      </c>
    </row>
    <row r="17" spans="1:9" ht="12" customHeight="1" x14ac:dyDescent="0.25">
      <c r="A17" s="2" t="str">
        <f>"Aug "&amp;RIGHT(A6,4)</f>
        <v>Aug 2024</v>
      </c>
      <c r="B17" s="11">
        <v>1236649350.8399999</v>
      </c>
      <c r="C17" s="11" t="s">
        <v>412</v>
      </c>
      <c r="D17" s="11">
        <v>357051986.54000002</v>
      </c>
      <c r="E17" s="11">
        <v>285288169.12</v>
      </c>
      <c r="F17" s="11">
        <v>111582515.91</v>
      </c>
      <c r="G17" s="11" t="s">
        <v>412</v>
      </c>
      <c r="H17" s="11" t="s">
        <v>412</v>
      </c>
      <c r="I17" s="11">
        <v>1990572022.4100001</v>
      </c>
    </row>
    <row r="18" spans="1:9" ht="12" customHeight="1" x14ac:dyDescent="0.25">
      <c r="A18" s="2" t="str">
        <f>"Sep "&amp;RIGHT(A6,4)</f>
        <v>Sep 2024</v>
      </c>
      <c r="B18" s="11">
        <v>2081387152.03</v>
      </c>
      <c r="C18" s="11" t="s">
        <v>412</v>
      </c>
      <c r="D18" s="11">
        <v>665086128.63</v>
      </c>
      <c r="E18" s="11">
        <v>416050255.61000001</v>
      </c>
      <c r="F18" s="11">
        <v>63057242.469999999</v>
      </c>
      <c r="G18" s="11">
        <v>193536113</v>
      </c>
      <c r="H18" s="11">
        <v>45116187</v>
      </c>
      <c r="I18" s="11">
        <v>3464233078.7399998</v>
      </c>
    </row>
    <row r="19" spans="1:9" ht="12" customHeight="1" x14ac:dyDescent="0.25">
      <c r="A19" s="12" t="s">
        <v>55</v>
      </c>
      <c r="B19" s="13">
        <v>17832434212.395</v>
      </c>
      <c r="C19" s="13" t="s">
        <v>412</v>
      </c>
      <c r="D19" s="13">
        <v>5753308788.3400002</v>
      </c>
      <c r="E19" s="13">
        <v>4092132675.8099999</v>
      </c>
      <c r="F19" s="13">
        <v>696068283.90999997</v>
      </c>
      <c r="G19" s="13">
        <v>406580035</v>
      </c>
      <c r="H19" s="13">
        <v>250960259</v>
      </c>
      <c r="I19" s="13">
        <v>29031484254.455002</v>
      </c>
    </row>
    <row r="20" spans="1:9" ht="12" customHeight="1" x14ac:dyDescent="0.25">
      <c r="A20" s="14" t="s">
        <v>414</v>
      </c>
      <c r="B20" s="15">
        <v>13909291680.875</v>
      </c>
      <c r="C20" s="15" t="s">
        <v>412</v>
      </c>
      <c r="D20" s="15">
        <v>4561966898.1199999</v>
      </c>
      <c r="E20" s="15">
        <v>2846744688.71</v>
      </c>
      <c r="F20" s="15">
        <v>14333369.24</v>
      </c>
      <c r="G20" s="15">
        <v>127276757</v>
      </c>
      <c r="H20" s="15">
        <v>155874260</v>
      </c>
      <c r="I20" s="15">
        <v>21615487653.945</v>
      </c>
    </row>
    <row r="21" spans="1:9" ht="12" customHeight="1" x14ac:dyDescent="0.25">
      <c r="A21" s="3" t="str">
        <f>"FY "&amp;RIGHT(A6,4)+1</f>
        <v>FY 2025</v>
      </c>
    </row>
    <row r="22" spans="1:9" ht="12" customHeight="1" x14ac:dyDescent="0.25">
      <c r="A22" s="2" t="str">
        <f>"Oct "&amp;RIGHT(A6,4)</f>
        <v>Oct 2024</v>
      </c>
      <c r="B22" s="11">
        <v>2224164029.6999998</v>
      </c>
      <c r="C22" s="11" t="s">
        <v>412</v>
      </c>
      <c r="D22" s="11">
        <v>705339160.12</v>
      </c>
      <c r="E22" s="11">
        <v>380509789.87</v>
      </c>
      <c r="F22" s="11">
        <v>558296.31999999995</v>
      </c>
      <c r="G22" s="11" t="s">
        <v>412</v>
      </c>
      <c r="H22" s="11" t="s">
        <v>412</v>
      </c>
      <c r="I22" s="11">
        <v>3310571276.0100002</v>
      </c>
    </row>
    <row r="23" spans="1:9" ht="12" customHeight="1" x14ac:dyDescent="0.25">
      <c r="A23" s="2" t="str">
        <f>"Nov "&amp;RIGHT(A6,4)</f>
        <v>Nov 2024</v>
      </c>
      <c r="B23" s="11">
        <v>1716323938.52</v>
      </c>
      <c r="C23" s="11" t="s">
        <v>412</v>
      </c>
      <c r="D23" s="11">
        <v>557432402.32000005</v>
      </c>
      <c r="E23" s="11">
        <v>311598004.62</v>
      </c>
      <c r="F23" s="11">
        <v>72573.600000000006</v>
      </c>
      <c r="G23" s="11" t="s">
        <v>412</v>
      </c>
      <c r="H23" s="11" t="s">
        <v>412</v>
      </c>
      <c r="I23" s="11">
        <v>2585426919.0599999</v>
      </c>
    </row>
    <row r="24" spans="1:9" ht="12" customHeight="1" x14ac:dyDescent="0.25">
      <c r="A24" s="2" t="str">
        <f>"Dec "&amp;RIGHT(A6,4)</f>
        <v>Dec 2024</v>
      </c>
      <c r="B24" s="11">
        <v>1548491045.0899999</v>
      </c>
      <c r="C24" s="11" t="s">
        <v>412</v>
      </c>
      <c r="D24" s="11">
        <v>494476267.86000001</v>
      </c>
      <c r="E24" s="11">
        <v>373264208.10000002</v>
      </c>
      <c r="F24" s="11">
        <v>2940410.68</v>
      </c>
      <c r="G24" s="11">
        <v>52039688</v>
      </c>
      <c r="H24" s="11">
        <v>96790678</v>
      </c>
      <c r="I24" s="11">
        <v>2568002297.73</v>
      </c>
    </row>
    <row r="25" spans="1:9" ht="12" customHeight="1" x14ac:dyDescent="0.25">
      <c r="A25" s="2" t="str">
        <f>"Jan "&amp;RIGHT(A6,4)+1</f>
        <v>Jan 2025</v>
      </c>
      <c r="B25" s="11">
        <v>1791463012.04</v>
      </c>
      <c r="C25" s="11" t="s">
        <v>412</v>
      </c>
      <c r="D25" s="11">
        <v>551458385.23000002</v>
      </c>
      <c r="E25" s="11">
        <v>336600303</v>
      </c>
      <c r="F25" s="11">
        <v>211015.67</v>
      </c>
      <c r="G25" s="11" t="s">
        <v>412</v>
      </c>
      <c r="H25" s="11" t="s">
        <v>412</v>
      </c>
      <c r="I25" s="11">
        <v>2679732715.9400001</v>
      </c>
    </row>
    <row r="26" spans="1:9" ht="12" customHeight="1" x14ac:dyDescent="0.25">
      <c r="A26" s="2" t="str">
        <f>"Feb "&amp;RIGHT(A6,4)+1</f>
        <v>Feb 2025</v>
      </c>
      <c r="B26" s="11">
        <v>1811778219.1099999</v>
      </c>
      <c r="C26" s="11" t="s">
        <v>412</v>
      </c>
      <c r="D26" s="11">
        <v>579772215.71000004</v>
      </c>
      <c r="E26" s="11">
        <v>336723604.68000001</v>
      </c>
      <c r="F26" s="11">
        <v>536146.02</v>
      </c>
      <c r="G26" s="11" t="s">
        <v>412</v>
      </c>
      <c r="H26" s="11" t="s">
        <v>412</v>
      </c>
      <c r="I26" s="11">
        <v>2728810185.52</v>
      </c>
    </row>
    <row r="27" spans="1:9" ht="12" customHeight="1" x14ac:dyDescent="0.25">
      <c r="A27" s="2" t="str">
        <f>"Mar "&amp;RIGHT(A6,4)+1</f>
        <v>Mar 2025</v>
      </c>
      <c r="B27" s="11">
        <v>1825014314.22</v>
      </c>
      <c r="C27" s="11" t="s">
        <v>412</v>
      </c>
      <c r="D27" s="11">
        <v>603560082.28999996</v>
      </c>
      <c r="E27" s="11">
        <v>440991687.44999999</v>
      </c>
      <c r="F27" s="11">
        <v>3209243.09</v>
      </c>
      <c r="G27" s="11">
        <v>66211517</v>
      </c>
      <c r="H27" s="11">
        <v>52912990</v>
      </c>
      <c r="I27" s="11">
        <v>2991899834.0500002</v>
      </c>
    </row>
    <row r="28" spans="1:9" ht="12" customHeight="1" x14ac:dyDescent="0.25">
      <c r="A28" s="2" t="str">
        <f>"Apr "&amp;RIGHT(A6,4)+1</f>
        <v>Apr 2025</v>
      </c>
      <c r="B28" s="11">
        <v>1907900977.45</v>
      </c>
      <c r="C28" s="11" t="s">
        <v>412</v>
      </c>
      <c r="D28" s="11">
        <v>643768203.45000005</v>
      </c>
      <c r="E28" s="11">
        <v>375063806.63</v>
      </c>
      <c r="F28" s="11">
        <v>391973.23</v>
      </c>
      <c r="G28" s="11" t="s">
        <v>412</v>
      </c>
      <c r="H28" s="11" t="s">
        <v>412</v>
      </c>
      <c r="I28" s="11">
        <v>2927124960.7600002</v>
      </c>
    </row>
    <row r="29" spans="1:9" ht="12" customHeight="1" x14ac:dyDescent="0.25">
      <c r="A29" s="2" t="str">
        <f>"May "&amp;RIGHT(A6,4)+1</f>
        <v>May 2025</v>
      </c>
      <c r="B29" s="11">
        <v>1812697376.3299999</v>
      </c>
      <c r="C29" s="11" t="s">
        <v>412</v>
      </c>
      <c r="D29" s="11">
        <v>632893225.01999998</v>
      </c>
      <c r="E29" s="11">
        <v>358117772.85000002</v>
      </c>
      <c r="F29" s="11">
        <v>7069506.2999999998</v>
      </c>
      <c r="G29" s="11" t="s">
        <v>412</v>
      </c>
      <c r="H29" s="11" t="s">
        <v>412</v>
      </c>
      <c r="I29" s="11">
        <v>2810777880.5</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v>14637832912.459999</v>
      </c>
      <c r="C34" s="13" t="s">
        <v>412</v>
      </c>
      <c r="D34" s="13">
        <v>4768699942</v>
      </c>
      <c r="E34" s="13">
        <v>2912869177.1999998</v>
      </c>
      <c r="F34" s="13">
        <v>14989164.91</v>
      </c>
      <c r="G34" s="13">
        <v>118251205</v>
      </c>
      <c r="H34" s="13">
        <v>149703668</v>
      </c>
      <c r="I34" s="13">
        <v>22602346069.57</v>
      </c>
    </row>
    <row r="35" spans="1:9" ht="12" customHeight="1" x14ac:dyDescent="0.25">
      <c r="A35" s="14" t="str">
        <f>"Total "&amp;MID(A20,7,LEN(A20)-13)&amp;" Months"</f>
        <v>Total 8 Months</v>
      </c>
      <c r="B35" s="15">
        <v>14637832912.459999</v>
      </c>
      <c r="C35" s="15" t="s">
        <v>412</v>
      </c>
      <c r="D35" s="15">
        <v>4768699942</v>
      </c>
      <c r="E35" s="15">
        <v>2912869177.1999998</v>
      </c>
      <c r="F35" s="15">
        <v>14989164.91</v>
      </c>
      <c r="G35" s="15">
        <v>118251205</v>
      </c>
      <c r="H35" s="15">
        <v>149703668</v>
      </c>
      <c r="I35" s="15">
        <v>22602346069.57</v>
      </c>
    </row>
    <row r="36" spans="1:9" ht="12" customHeight="1" x14ac:dyDescent="0.25">
      <c r="A36" s="86"/>
      <c r="B36" s="86"/>
      <c r="C36" s="86"/>
      <c r="D36" s="86"/>
      <c r="E36" s="86"/>
      <c r="F36" s="86"/>
      <c r="G36" s="86"/>
      <c r="H36" s="86"/>
    </row>
    <row r="37" spans="1:9" ht="393.75" customHeight="1" x14ac:dyDescent="0.25">
      <c r="A37" s="88" t="s">
        <v>428</v>
      </c>
      <c r="B37" s="88"/>
      <c r="C37" s="88"/>
      <c r="D37" s="88"/>
      <c r="E37" s="88"/>
      <c r="F37" s="88"/>
      <c r="G37" s="88"/>
      <c r="H37" s="88"/>
      <c r="I37" s="137"/>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2"/>
  <sheetViews>
    <sheetView showGridLines="0" workbookViewId="0">
      <selection sqref="A1:J1"/>
    </sheetView>
  </sheetViews>
  <sheetFormatPr defaultRowHeight="12.5" x14ac:dyDescent="0.25"/>
  <cols>
    <col min="1" max="1" width="11.453125" customWidth="1"/>
    <col min="2" max="2" width="19.26953125" bestFit="1" customWidth="1"/>
    <col min="3" max="7" width="11.453125" customWidth="1"/>
    <col min="8" max="8" width="12.453125" customWidth="1"/>
    <col min="9" max="9" width="11.453125" customWidth="1"/>
    <col min="10" max="11" width="15.7265625" customWidth="1"/>
  </cols>
  <sheetData>
    <row r="1" spans="1:11" ht="12" customHeight="1" x14ac:dyDescent="0.3">
      <c r="A1" s="93" t="s">
        <v>416</v>
      </c>
      <c r="B1" s="93"/>
      <c r="C1" s="93"/>
      <c r="D1" s="93"/>
      <c r="E1" s="93"/>
      <c r="F1" s="93"/>
      <c r="G1" s="93"/>
      <c r="H1" s="93"/>
      <c r="I1" s="93"/>
      <c r="J1" s="94"/>
      <c r="K1" s="81">
        <v>45877</v>
      </c>
    </row>
    <row r="2" spans="1:11" ht="12" customHeight="1" x14ac:dyDescent="0.3">
      <c r="A2" s="95" t="s">
        <v>319</v>
      </c>
      <c r="B2" s="95"/>
      <c r="C2" s="95"/>
      <c r="D2" s="95"/>
      <c r="E2" s="95"/>
      <c r="F2" s="95"/>
      <c r="G2" s="95"/>
      <c r="H2" s="95"/>
      <c r="I2" s="95"/>
      <c r="J2" s="96"/>
      <c r="K2" s="1"/>
    </row>
    <row r="3" spans="1:11" ht="24" customHeight="1" x14ac:dyDescent="0.25">
      <c r="A3" s="97" t="s">
        <v>50</v>
      </c>
      <c r="B3" s="89" t="s">
        <v>320</v>
      </c>
      <c r="C3" s="89" t="s">
        <v>51</v>
      </c>
      <c r="D3" s="89" t="s">
        <v>52</v>
      </c>
      <c r="E3" s="92" t="s">
        <v>53</v>
      </c>
      <c r="F3" s="90"/>
      <c r="G3" s="89" t="s">
        <v>193</v>
      </c>
      <c r="H3" s="89" t="s">
        <v>310</v>
      </c>
      <c r="I3" s="89" t="s">
        <v>258</v>
      </c>
      <c r="J3" s="89" t="s">
        <v>355</v>
      </c>
      <c r="K3" s="91" t="s">
        <v>54</v>
      </c>
    </row>
    <row r="4" spans="1:11" ht="24" customHeight="1" x14ac:dyDescent="0.25">
      <c r="A4" s="98"/>
      <c r="B4" s="90"/>
      <c r="C4" s="90"/>
      <c r="D4" s="90"/>
      <c r="E4" s="10" t="s">
        <v>192</v>
      </c>
      <c r="F4" s="10" t="s">
        <v>336</v>
      </c>
      <c r="G4" s="90"/>
      <c r="H4" s="90"/>
      <c r="I4" s="90"/>
      <c r="J4" s="99"/>
      <c r="K4" s="92"/>
    </row>
    <row r="5" spans="1:11" ht="12" customHeight="1" x14ac:dyDescent="0.25">
      <c r="A5" s="1"/>
      <c r="B5" s="86" t="str">
        <f>REPT("-",125)&amp;" Dollars "&amp;REPT("-",135)</f>
        <v>----------------------------------------------------------------------------------------------------------------------------- Dollars ---------------------------------------------------------------------------------------------------------------------------------------</v>
      </c>
      <c r="C5" s="86"/>
      <c r="D5" s="86"/>
      <c r="E5" s="86"/>
      <c r="F5" s="86"/>
      <c r="G5" s="86"/>
      <c r="H5" s="86"/>
      <c r="I5" s="86"/>
      <c r="J5" s="86"/>
      <c r="K5" s="86"/>
    </row>
    <row r="6" spans="1:11" ht="12" customHeight="1" x14ac:dyDescent="0.25">
      <c r="A6" s="3" t="s">
        <v>413</v>
      </c>
    </row>
    <row r="7" spans="1:11" ht="12" customHeight="1" x14ac:dyDescent="0.25">
      <c r="A7" s="2" t="str">
        <f>"Oct "&amp;RIGHT(A6,4)-1</f>
        <v>Oct 2023</v>
      </c>
      <c r="B7" s="11">
        <v>7876591858</v>
      </c>
      <c r="C7" s="11">
        <v>3019051593.7950001</v>
      </c>
      <c r="D7" s="11">
        <v>495474.58750000002</v>
      </c>
      <c r="E7" s="11">
        <v>1097042934</v>
      </c>
      <c r="F7" s="11">
        <v>26249317.394699998</v>
      </c>
      <c r="G7" s="11">
        <v>273357154.01840001</v>
      </c>
      <c r="H7" s="11">
        <v>8761175</v>
      </c>
      <c r="I7" s="11">
        <v>246850166</v>
      </c>
      <c r="J7" s="11" t="s">
        <v>412</v>
      </c>
      <c r="K7" s="11">
        <v>12548399672.795601</v>
      </c>
    </row>
    <row r="8" spans="1:11" ht="12" customHeight="1" x14ac:dyDescent="0.25">
      <c r="A8" s="2" t="str">
        <f>"Nov "&amp;RIGHT(A6,4)-1</f>
        <v>Nov 2023</v>
      </c>
      <c r="B8" s="11">
        <v>7850253754</v>
      </c>
      <c r="C8" s="11">
        <v>2606207654.3200002</v>
      </c>
      <c r="D8" s="11">
        <v>427019.57750000001</v>
      </c>
      <c r="E8" s="11">
        <v>470579486</v>
      </c>
      <c r="F8" s="11">
        <v>26489110.8695</v>
      </c>
      <c r="G8" s="11">
        <v>224301421.14829999</v>
      </c>
      <c r="H8" s="11">
        <v>16758395</v>
      </c>
      <c r="I8" s="11">
        <v>246850166</v>
      </c>
      <c r="J8" s="11" t="s">
        <v>412</v>
      </c>
      <c r="K8" s="11">
        <v>11441867006.9153</v>
      </c>
    </row>
    <row r="9" spans="1:11" ht="12" customHeight="1" x14ac:dyDescent="0.25">
      <c r="A9" s="2" t="str">
        <f>"Dec "&amp;RIGHT(A6,4)-1</f>
        <v>Dec 2023</v>
      </c>
      <c r="B9" s="11">
        <v>9273649699</v>
      </c>
      <c r="C9" s="11">
        <v>2306429180.98</v>
      </c>
      <c r="D9" s="11">
        <v>341938.86</v>
      </c>
      <c r="E9" s="11">
        <v>607907162</v>
      </c>
      <c r="F9" s="11">
        <v>25919053.5121</v>
      </c>
      <c r="G9" s="11">
        <v>216420048.91859999</v>
      </c>
      <c r="H9" s="11">
        <v>12838542</v>
      </c>
      <c r="I9" s="11">
        <v>258370807</v>
      </c>
      <c r="J9" s="11" t="s">
        <v>412</v>
      </c>
      <c r="K9" s="11">
        <v>12701876432.2707</v>
      </c>
    </row>
    <row r="10" spans="1:11" ht="12" customHeight="1" x14ac:dyDescent="0.25">
      <c r="A10" s="2" t="str">
        <f>"Jan "&amp;RIGHT(A6,4)</f>
        <v>Jan 2024</v>
      </c>
      <c r="B10" s="11">
        <v>7780797297</v>
      </c>
      <c r="C10" s="11">
        <v>2556170266.6750002</v>
      </c>
      <c r="D10" s="11">
        <v>420461.32</v>
      </c>
      <c r="E10" s="11">
        <v>584540258</v>
      </c>
      <c r="F10" s="11">
        <v>26109410.269200001</v>
      </c>
      <c r="G10" s="11">
        <v>171916507.08719999</v>
      </c>
      <c r="H10" s="11">
        <v>14170363</v>
      </c>
      <c r="I10" s="11">
        <v>246850166</v>
      </c>
      <c r="J10" s="11" t="s">
        <v>412</v>
      </c>
      <c r="K10" s="11">
        <v>11380974729.3514</v>
      </c>
    </row>
    <row r="11" spans="1:11" ht="12" customHeight="1" x14ac:dyDescent="0.25">
      <c r="A11" s="2" t="str">
        <f>"Feb "&amp;RIGHT(A6,4)</f>
        <v>Feb 2024</v>
      </c>
      <c r="B11" s="11">
        <v>7588406069</v>
      </c>
      <c r="C11" s="11">
        <v>2831527870.25</v>
      </c>
      <c r="D11" s="11">
        <v>456418.11499999999</v>
      </c>
      <c r="E11" s="11">
        <v>522134097</v>
      </c>
      <c r="F11" s="11">
        <v>25724237.5436</v>
      </c>
      <c r="G11" s="11">
        <v>165882464.03439999</v>
      </c>
      <c r="H11" s="11">
        <v>15001848</v>
      </c>
      <c r="I11" s="11">
        <v>246850166</v>
      </c>
      <c r="J11" s="11" t="s">
        <v>412</v>
      </c>
      <c r="K11" s="11">
        <v>11395983169.943001</v>
      </c>
    </row>
    <row r="12" spans="1:11" ht="12" customHeight="1" x14ac:dyDescent="0.25">
      <c r="A12" s="2" t="str">
        <f>"Mar "&amp;RIGHT(A6,4)</f>
        <v>Mar 2024</v>
      </c>
      <c r="B12" s="11">
        <v>9125096722</v>
      </c>
      <c r="C12" s="11">
        <v>2743198685.8400002</v>
      </c>
      <c r="D12" s="11">
        <v>391208.53</v>
      </c>
      <c r="E12" s="11">
        <v>558058745</v>
      </c>
      <c r="F12" s="11">
        <v>27941887.861099999</v>
      </c>
      <c r="G12" s="11">
        <v>203065280.86629999</v>
      </c>
      <c r="H12" s="11">
        <v>13552679</v>
      </c>
      <c r="I12" s="11">
        <v>256562627</v>
      </c>
      <c r="J12" s="11" t="s">
        <v>412</v>
      </c>
      <c r="K12" s="11">
        <v>12927867836.097401</v>
      </c>
    </row>
    <row r="13" spans="1:11" ht="12" customHeight="1" x14ac:dyDescent="0.25">
      <c r="A13" s="2" t="str">
        <f>"Apr "&amp;RIGHT(A6,4)</f>
        <v>Apr 2024</v>
      </c>
      <c r="B13" s="11">
        <v>7494180831</v>
      </c>
      <c r="C13" s="11">
        <v>2836343743.7150002</v>
      </c>
      <c r="D13" s="11">
        <v>468687.09250000003</v>
      </c>
      <c r="E13" s="11">
        <v>548787112</v>
      </c>
      <c r="F13" s="11">
        <v>27387384.980700001</v>
      </c>
      <c r="G13" s="11">
        <v>211111586.23480001</v>
      </c>
      <c r="H13" s="11">
        <v>13823534</v>
      </c>
      <c r="I13" s="11">
        <v>246850166</v>
      </c>
      <c r="J13" s="11" t="s">
        <v>412</v>
      </c>
      <c r="K13" s="11">
        <v>11378953045.023001</v>
      </c>
    </row>
    <row r="14" spans="1:11" ht="12" customHeight="1" x14ac:dyDescent="0.25">
      <c r="A14" s="2" t="str">
        <f>"May "&amp;RIGHT(A6,4)</f>
        <v>May 2024</v>
      </c>
      <c r="B14" s="11">
        <v>7751341892</v>
      </c>
      <c r="C14" s="11">
        <v>2716558658.3699999</v>
      </c>
      <c r="D14" s="11">
        <v>452139.86749999999</v>
      </c>
      <c r="E14" s="11">
        <v>537480028</v>
      </c>
      <c r="F14" s="11">
        <v>26111589.418699998</v>
      </c>
      <c r="G14" s="11">
        <v>189654452.9251</v>
      </c>
      <c r="H14" s="11">
        <v>10732271</v>
      </c>
      <c r="I14" s="11">
        <v>246850166</v>
      </c>
      <c r="J14" s="11" t="s">
        <v>412</v>
      </c>
      <c r="K14" s="11">
        <v>11479181197.581301</v>
      </c>
    </row>
    <row r="15" spans="1:11" ht="12" customHeight="1" x14ac:dyDescent="0.25">
      <c r="A15" s="2" t="str">
        <f>"Jun "&amp;RIGHT(A6,4)</f>
        <v>Jun 2024</v>
      </c>
      <c r="B15" s="11">
        <v>9268972024</v>
      </c>
      <c r="C15" s="11">
        <v>1169550098.1400001</v>
      </c>
      <c r="D15" s="11">
        <v>210608.5575</v>
      </c>
      <c r="E15" s="11">
        <v>526168913</v>
      </c>
      <c r="F15" s="11">
        <v>25665703.908599999</v>
      </c>
      <c r="G15" s="11">
        <v>253805998.6024</v>
      </c>
      <c r="H15" s="11">
        <v>15163759</v>
      </c>
      <c r="I15" s="11">
        <v>255721329</v>
      </c>
      <c r="J15" s="11" t="s">
        <v>412</v>
      </c>
      <c r="K15" s="11">
        <v>11515258434.2085</v>
      </c>
    </row>
    <row r="16" spans="1:11" ht="12" customHeight="1" x14ac:dyDescent="0.25">
      <c r="A16" s="2" t="str">
        <f>"Jul "&amp;RIGHT(A6,4)</f>
        <v>Jul 2024</v>
      </c>
      <c r="B16" s="11">
        <v>8072829851</v>
      </c>
      <c r="C16" s="11">
        <v>791641401.22000003</v>
      </c>
      <c r="D16" s="11">
        <v>320155.23</v>
      </c>
      <c r="E16" s="11">
        <v>570462866</v>
      </c>
      <c r="F16" s="11">
        <v>24634293.730099998</v>
      </c>
      <c r="G16" s="11">
        <v>196547881.81810001</v>
      </c>
      <c r="H16" s="11">
        <v>21101578</v>
      </c>
      <c r="I16" s="11">
        <v>246850166</v>
      </c>
      <c r="J16" s="11" t="s">
        <v>412</v>
      </c>
      <c r="K16" s="11">
        <v>9924388192.9981995</v>
      </c>
    </row>
    <row r="17" spans="1:11" ht="12" customHeight="1" x14ac:dyDescent="0.25">
      <c r="A17" s="2" t="str">
        <f>"Aug "&amp;RIGHT(A6,4)</f>
        <v>Aug 2024</v>
      </c>
      <c r="B17" s="11">
        <v>8128363637</v>
      </c>
      <c r="C17" s="11">
        <v>1990572022.4100001</v>
      </c>
      <c r="D17" s="11">
        <v>236890.73</v>
      </c>
      <c r="E17" s="11">
        <v>550160335</v>
      </c>
      <c r="F17" s="11">
        <v>25703229.760499999</v>
      </c>
      <c r="G17" s="11">
        <v>225539200.5038</v>
      </c>
      <c r="H17" s="11">
        <v>2893326</v>
      </c>
      <c r="I17" s="11">
        <v>246850166</v>
      </c>
      <c r="J17" s="11" t="s">
        <v>412</v>
      </c>
      <c r="K17" s="11">
        <v>11170318807.404301</v>
      </c>
    </row>
    <row r="18" spans="1:11" ht="12" customHeight="1" x14ac:dyDescent="0.25">
      <c r="A18" s="2" t="str">
        <f>"Sep "&amp;RIGHT(A6,4)</f>
        <v>Sep 2024</v>
      </c>
      <c r="B18" s="11">
        <v>10064081910</v>
      </c>
      <c r="C18" s="11">
        <v>3464233078.7399998</v>
      </c>
      <c r="D18" s="11">
        <v>453883.27</v>
      </c>
      <c r="E18" s="11">
        <v>725704051</v>
      </c>
      <c r="F18" s="11">
        <v>96658306.979300007</v>
      </c>
      <c r="G18" s="11">
        <v>282978507.57999998</v>
      </c>
      <c r="H18" s="11">
        <v>23941758</v>
      </c>
      <c r="I18" s="11">
        <v>261866639</v>
      </c>
      <c r="J18" s="11" t="s">
        <v>412</v>
      </c>
      <c r="K18" s="11">
        <v>14919918134.5693</v>
      </c>
    </row>
    <row r="19" spans="1:11" ht="12" customHeight="1" x14ac:dyDescent="0.25">
      <c r="A19" s="12" t="s">
        <v>55</v>
      </c>
      <c r="B19" s="13">
        <v>100274565544</v>
      </c>
      <c r="C19" s="13">
        <v>29031484254.455002</v>
      </c>
      <c r="D19" s="13">
        <v>4674885.7374999998</v>
      </c>
      <c r="E19" s="13">
        <v>7299025987</v>
      </c>
      <c r="F19" s="13">
        <v>384593526.2281</v>
      </c>
      <c r="G19" s="13">
        <v>2614580503.7374001</v>
      </c>
      <c r="H19" s="13">
        <v>168739228</v>
      </c>
      <c r="I19" s="13">
        <v>3007322730</v>
      </c>
      <c r="J19" s="13" t="s">
        <v>412</v>
      </c>
      <c r="K19" s="13">
        <v>142784986659.15799</v>
      </c>
    </row>
    <row r="20" spans="1:11" ht="12" customHeight="1" x14ac:dyDescent="0.25">
      <c r="A20" s="14" t="s">
        <v>414</v>
      </c>
      <c r="B20" s="15">
        <v>64740318122</v>
      </c>
      <c r="C20" s="15">
        <v>21615487653.945</v>
      </c>
      <c r="D20" s="15">
        <v>3453347.95</v>
      </c>
      <c r="E20" s="15">
        <v>4926529822</v>
      </c>
      <c r="F20" s="15">
        <v>211931991.84959999</v>
      </c>
      <c r="G20" s="15">
        <v>1655708915.2330999</v>
      </c>
      <c r="H20" s="15">
        <v>105638807</v>
      </c>
      <c r="I20" s="15">
        <v>1996034430</v>
      </c>
      <c r="J20" s="15" t="s">
        <v>412</v>
      </c>
      <c r="K20" s="15">
        <v>95255103089.977707</v>
      </c>
    </row>
    <row r="21" spans="1:11" ht="12" customHeight="1" x14ac:dyDescent="0.25">
      <c r="A21" s="3" t="str">
        <f>"FY "&amp;RIGHT(A6,4)+1</f>
        <v>FY 2025</v>
      </c>
    </row>
    <row r="22" spans="1:11" ht="12" customHeight="1" x14ac:dyDescent="0.25">
      <c r="A22" s="2" t="str">
        <f>"Oct "&amp;RIGHT(A6,4)</f>
        <v>Oct 2024</v>
      </c>
      <c r="B22" s="11">
        <v>8501762803</v>
      </c>
      <c r="C22" s="11">
        <v>3310571276.0100002</v>
      </c>
      <c r="D22" s="11">
        <v>479434.64</v>
      </c>
      <c r="E22" s="11">
        <v>1205674595</v>
      </c>
      <c r="F22" s="11">
        <v>23640029.861499999</v>
      </c>
      <c r="G22" s="11">
        <v>205921312.722</v>
      </c>
      <c r="H22" s="11">
        <v>6727854</v>
      </c>
      <c r="I22" s="11" t="s">
        <v>412</v>
      </c>
      <c r="J22" s="11" t="s">
        <v>412</v>
      </c>
      <c r="K22" s="11">
        <v>13254777305.2335</v>
      </c>
    </row>
    <row r="23" spans="1:11" ht="12" customHeight="1" x14ac:dyDescent="0.25">
      <c r="A23" s="2" t="str">
        <f>"Nov "&amp;RIGHT(A6,4)</f>
        <v>Nov 2024</v>
      </c>
      <c r="B23" s="11">
        <v>8357808474</v>
      </c>
      <c r="C23" s="11">
        <v>2585426919.0599999</v>
      </c>
      <c r="D23" s="11">
        <v>379141.01</v>
      </c>
      <c r="E23" s="11">
        <v>602487117</v>
      </c>
      <c r="F23" s="11">
        <v>23617313.781399999</v>
      </c>
      <c r="G23" s="11">
        <v>183557706.00909999</v>
      </c>
      <c r="H23" s="11">
        <v>16336095</v>
      </c>
      <c r="I23" s="11" t="s">
        <v>412</v>
      </c>
      <c r="J23" s="11" t="s">
        <v>412</v>
      </c>
      <c r="K23" s="11">
        <v>11769612765.8605</v>
      </c>
    </row>
    <row r="24" spans="1:11" ht="12" customHeight="1" x14ac:dyDescent="0.25">
      <c r="A24" s="2" t="str">
        <f>"Dec "&amp;RIGHT(A6,4)</f>
        <v>Dec 2024</v>
      </c>
      <c r="B24" s="11">
        <v>9616788718</v>
      </c>
      <c r="C24" s="11">
        <v>2568002297.73</v>
      </c>
      <c r="D24" s="11">
        <v>335063.21000000002</v>
      </c>
      <c r="E24" s="11">
        <v>588557392</v>
      </c>
      <c r="F24" s="11">
        <v>45209717.051700003</v>
      </c>
      <c r="G24" s="11">
        <v>190106279.04139999</v>
      </c>
      <c r="H24" s="11">
        <v>14240273</v>
      </c>
      <c r="I24" s="11">
        <v>10254443</v>
      </c>
      <c r="J24" s="11" t="s">
        <v>412</v>
      </c>
      <c r="K24" s="11">
        <v>13033494183.0331</v>
      </c>
    </row>
    <row r="25" spans="1:11" ht="12" customHeight="1" x14ac:dyDescent="0.25">
      <c r="A25" s="2" t="str">
        <f>"Jan "&amp;RIGHT(A6,4)+1</f>
        <v>Jan 2025</v>
      </c>
      <c r="B25" s="11">
        <v>7968182092</v>
      </c>
      <c r="C25" s="11">
        <v>2679732715.9400001</v>
      </c>
      <c r="D25" s="11">
        <v>413071.29</v>
      </c>
      <c r="E25" s="11">
        <v>594037380.66670001</v>
      </c>
      <c r="F25" s="11">
        <v>23061701.972899999</v>
      </c>
      <c r="G25" s="11">
        <v>136721223.52309999</v>
      </c>
      <c r="H25" s="11">
        <v>14237741</v>
      </c>
      <c r="I25" s="11" t="s">
        <v>412</v>
      </c>
      <c r="J25" s="11" t="s">
        <v>412</v>
      </c>
      <c r="K25" s="11">
        <v>11416385926.3927</v>
      </c>
    </row>
    <row r="26" spans="1:11" ht="12" customHeight="1" x14ac:dyDescent="0.25">
      <c r="A26" s="2" t="str">
        <f>"Feb "&amp;RIGHT(A6,4)+1</f>
        <v>Feb 2025</v>
      </c>
      <c r="B26" s="11">
        <v>7929699542</v>
      </c>
      <c r="C26" s="11">
        <v>2728810185.52</v>
      </c>
      <c r="D26" s="11">
        <v>389476.26</v>
      </c>
      <c r="E26" s="11">
        <v>567209785.33329999</v>
      </c>
      <c r="F26" s="11">
        <v>23199240.335299999</v>
      </c>
      <c r="G26" s="11">
        <v>104305514.1252</v>
      </c>
      <c r="H26" s="11">
        <v>13849353</v>
      </c>
      <c r="I26" s="11" t="s">
        <v>412</v>
      </c>
      <c r="J26" s="11" t="s">
        <v>412</v>
      </c>
      <c r="K26" s="11">
        <v>11367463096.573799</v>
      </c>
    </row>
    <row r="27" spans="1:11" ht="12" customHeight="1" x14ac:dyDescent="0.25">
      <c r="A27" s="2" t="str">
        <f>"Mar "&amp;RIGHT(A6,4)+1</f>
        <v>Mar 2025</v>
      </c>
      <c r="B27" s="11">
        <v>9350590660</v>
      </c>
      <c r="C27" s="11">
        <v>2991899834.0500002</v>
      </c>
      <c r="D27" s="11">
        <v>382874.59</v>
      </c>
      <c r="E27" s="11">
        <v>581970592</v>
      </c>
      <c r="F27" s="11">
        <v>46027123.6567</v>
      </c>
      <c r="G27" s="11">
        <v>132500845.8823</v>
      </c>
      <c r="H27" s="11">
        <v>12369418</v>
      </c>
      <c r="I27" s="11">
        <v>5925816</v>
      </c>
      <c r="J27" s="11" t="s">
        <v>412</v>
      </c>
      <c r="K27" s="11">
        <v>13121667164.179001</v>
      </c>
    </row>
    <row r="28" spans="1:11" ht="12" customHeight="1" x14ac:dyDescent="0.25">
      <c r="A28" s="2" t="str">
        <f>"Apr "&amp;RIGHT(A6,4)+1</f>
        <v>Apr 2025</v>
      </c>
      <c r="B28" s="11">
        <v>7904822819.5165005</v>
      </c>
      <c r="C28" s="11">
        <v>2927124960.7600002</v>
      </c>
      <c r="D28" s="11">
        <v>418697.35</v>
      </c>
      <c r="E28" s="11">
        <v>599094107</v>
      </c>
      <c r="F28" s="11">
        <v>23601040.007800002</v>
      </c>
      <c r="G28" s="11">
        <v>103898380.75470001</v>
      </c>
      <c r="H28" s="11">
        <v>14572662</v>
      </c>
      <c r="I28" s="11" t="s">
        <v>412</v>
      </c>
      <c r="J28" s="11" t="s">
        <v>412</v>
      </c>
      <c r="K28" s="11">
        <v>11573532667.389</v>
      </c>
    </row>
    <row r="29" spans="1:11" ht="12" customHeight="1" x14ac:dyDescent="0.25">
      <c r="A29" s="2" t="str">
        <f>"May "&amp;RIGHT(A6,4)+1</f>
        <v>May 2025</v>
      </c>
      <c r="B29" s="11">
        <v>7864859076.1524</v>
      </c>
      <c r="C29" s="11">
        <v>2810777880.5</v>
      </c>
      <c r="D29" s="11">
        <v>438303.2</v>
      </c>
      <c r="E29" s="11">
        <v>570056300.57140005</v>
      </c>
      <c r="F29" s="11">
        <v>23721335.365600001</v>
      </c>
      <c r="G29" s="11">
        <v>117965129.9928</v>
      </c>
      <c r="H29" s="11">
        <v>15192049</v>
      </c>
      <c r="I29" s="11" t="s">
        <v>412</v>
      </c>
      <c r="J29" s="11" t="s">
        <v>412</v>
      </c>
      <c r="K29" s="11">
        <v>11403010074.7822</v>
      </c>
    </row>
    <row r="30" spans="1:11"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5">
      <c r="A34" s="12" t="s">
        <v>55</v>
      </c>
      <c r="B34" s="13">
        <v>67494514184.6689</v>
      </c>
      <c r="C34" s="13">
        <v>22602346069.57</v>
      </c>
      <c r="D34" s="13">
        <v>3236061.55</v>
      </c>
      <c r="E34" s="13">
        <v>5309087269.5713997</v>
      </c>
      <c r="F34" s="13">
        <v>232077502.03290001</v>
      </c>
      <c r="G34" s="13">
        <v>1174976392.0506001</v>
      </c>
      <c r="H34" s="13">
        <v>107525445</v>
      </c>
      <c r="I34" s="13">
        <v>16180259</v>
      </c>
      <c r="J34" s="13" t="s">
        <v>412</v>
      </c>
      <c r="K34" s="13">
        <v>96939943183.443802</v>
      </c>
    </row>
    <row r="35" spans="1:11" ht="12" customHeight="1" x14ac:dyDescent="0.25">
      <c r="A35" s="14" t="str">
        <f>"Total "&amp;MID(A20,7,LEN(A20)-13)&amp;" Months"</f>
        <v>Total 8 Months</v>
      </c>
      <c r="B35" s="15">
        <v>67494514184.6689</v>
      </c>
      <c r="C35" s="15">
        <v>22602346069.57</v>
      </c>
      <c r="D35" s="15">
        <v>3236061.55</v>
      </c>
      <c r="E35" s="15">
        <v>5309087269.5713997</v>
      </c>
      <c r="F35" s="15">
        <v>232077502.03290001</v>
      </c>
      <c r="G35" s="15">
        <v>1174976392.0506001</v>
      </c>
      <c r="H35" s="15">
        <v>107525445</v>
      </c>
      <c r="I35" s="15">
        <v>16180259</v>
      </c>
      <c r="J35" s="15" t="s">
        <v>412</v>
      </c>
      <c r="K35" s="15">
        <v>96939943183.443802</v>
      </c>
    </row>
    <row r="36" spans="1:11" ht="12" customHeight="1" x14ac:dyDescent="0.25">
      <c r="A36" s="86"/>
      <c r="B36" s="86"/>
      <c r="C36" s="86"/>
      <c r="D36" s="86"/>
      <c r="E36" s="86"/>
      <c r="F36" s="86"/>
      <c r="G36" s="86"/>
      <c r="H36" s="86"/>
      <c r="I36" s="86"/>
      <c r="J36" s="86"/>
      <c r="K36" s="86"/>
    </row>
    <row r="37" spans="1:11" ht="117.75" customHeight="1" x14ac:dyDescent="0.25">
      <c r="A37" s="88" t="s">
        <v>391</v>
      </c>
      <c r="B37" s="88"/>
      <c r="C37" s="88"/>
      <c r="D37" s="88"/>
      <c r="E37" s="88"/>
      <c r="F37" s="88"/>
      <c r="G37" s="88"/>
      <c r="H37" s="88"/>
      <c r="I37" s="88"/>
      <c r="J37" s="88"/>
      <c r="K37" s="88"/>
    </row>
    <row r="38" spans="1:11" ht="12.75" customHeight="1" x14ac:dyDescent="0.25">
      <c r="A38" s="26"/>
    </row>
    <row r="39" spans="1:11" x14ac:dyDescent="0.25">
      <c r="A39" s="26"/>
    </row>
    <row r="40" spans="1:11" x14ac:dyDescent="0.25">
      <c r="A40" s="26"/>
    </row>
    <row r="41" spans="1:11" x14ac:dyDescent="0.25">
      <c r="A41" s="26"/>
    </row>
    <row r="42" spans="1:11" x14ac:dyDescent="0.25">
      <c r="A42" s="26"/>
    </row>
  </sheetData>
  <mergeCells count="15">
    <mergeCell ref="A1:J1"/>
    <mergeCell ref="A2:J2"/>
    <mergeCell ref="A3:A4"/>
    <mergeCell ref="B3:B4"/>
    <mergeCell ref="C3:C4"/>
    <mergeCell ref="D3:D4"/>
    <mergeCell ref="E3:F3"/>
    <mergeCell ref="J3:J4"/>
    <mergeCell ref="A37:K37"/>
    <mergeCell ref="A36:K36"/>
    <mergeCell ref="B5:K5"/>
    <mergeCell ref="G3:G4"/>
    <mergeCell ref="H3:H4"/>
    <mergeCell ref="I3:I4"/>
    <mergeCell ref="K3:K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3" t="s">
        <v>416</v>
      </c>
      <c r="B1" s="93"/>
      <c r="C1" s="93"/>
      <c r="D1" s="93"/>
      <c r="E1" s="93"/>
      <c r="F1" s="93"/>
      <c r="G1" s="93"/>
      <c r="H1" s="93"/>
      <c r="I1" s="93"/>
      <c r="J1" s="93"/>
      <c r="K1" s="81">
        <v>45877</v>
      </c>
    </row>
    <row r="2" spans="1:11" ht="12" customHeight="1" x14ac:dyDescent="0.25">
      <c r="A2" s="95" t="s">
        <v>139</v>
      </c>
      <c r="B2" s="95"/>
      <c r="C2" s="95"/>
      <c r="D2" s="95"/>
      <c r="E2" s="95"/>
      <c r="F2" s="95"/>
      <c r="G2" s="95"/>
      <c r="H2" s="95"/>
      <c r="I2" s="95"/>
      <c r="J2" s="95"/>
      <c r="K2" s="1"/>
    </row>
    <row r="3" spans="1:11" ht="24" customHeight="1" x14ac:dyDescent="0.25">
      <c r="A3" s="97" t="s">
        <v>50</v>
      </c>
      <c r="B3" s="92" t="s">
        <v>140</v>
      </c>
      <c r="C3" s="92"/>
      <c r="D3" s="90"/>
      <c r="E3" s="92" t="s">
        <v>74</v>
      </c>
      <c r="F3" s="92"/>
      <c r="G3" s="90"/>
      <c r="H3" s="92" t="s">
        <v>141</v>
      </c>
      <c r="I3" s="92"/>
      <c r="J3" s="90"/>
      <c r="K3" s="91" t="s">
        <v>142</v>
      </c>
    </row>
    <row r="4" spans="1:11" ht="24" customHeight="1" x14ac:dyDescent="0.25">
      <c r="A4" s="98"/>
      <c r="B4" s="10" t="s">
        <v>78</v>
      </c>
      <c r="C4" s="10" t="s">
        <v>80</v>
      </c>
      <c r="D4" s="10" t="s">
        <v>55</v>
      </c>
      <c r="E4" s="10" t="s">
        <v>78</v>
      </c>
      <c r="F4" s="10" t="s">
        <v>80</v>
      </c>
      <c r="G4" s="10" t="s">
        <v>55</v>
      </c>
      <c r="H4" s="10" t="s">
        <v>78</v>
      </c>
      <c r="I4" s="10" t="s">
        <v>80</v>
      </c>
      <c r="J4" s="10" t="s">
        <v>55</v>
      </c>
      <c r="K4" s="92"/>
    </row>
    <row r="5" spans="1:11" ht="12" customHeight="1" x14ac:dyDescent="0.25">
      <c r="A5" s="1"/>
      <c r="B5" s="86" t="str">
        <f>REPT("-",113)&amp;" Number "&amp;REPT("-",119)</f>
        <v>----------------------------------------------------------------------------------------------------------------- Number -----------------------------------------------------------------------------------------------------------------------</v>
      </c>
      <c r="C5" s="86"/>
      <c r="D5" s="86"/>
      <c r="E5" s="86"/>
      <c r="F5" s="86"/>
      <c r="G5" s="86"/>
      <c r="H5" s="86"/>
      <c r="I5" s="86"/>
      <c r="J5" s="86"/>
      <c r="K5" s="86"/>
    </row>
    <row r="6" spans="1:11" ht="12" customHeight="1" x14ac:dyDescent="0.25">
      <c r="A6" s="3" t="s">
        <v>413</v>
      </c>
    </row>
    <row r="7" spans="1:11" ht="12" customHeight="1" x14ac:dyDescent="0.25">
      <c r="A7" s="2" t="str">
        <f>"Oct "&amp;RIGHT(A6,4)-1</f>
        <v>Oct 2023</v>
      </c>
      <c r="B7" s="11">
        <v>221160</v>
      </c>
      <c r="C7" s="11">
        <v>1484274</v>
      </c>
      <c r="D7" s="11">
        <v>1705434</v>
      </c>
      <c r="E7" s="11">
        <v>6593</v>
      </c>
      <c r="F7" s="11">
        <v>133569</v>
      </c>
      <c r="G7" s="11">
        <v>140162</v>
      </c>
      <c r="H7" s="11">
        <v>812</v>
      </c>
      <c r="I7" s="11">
        <v>32407</v>
      </c>
      <c r="J7" s="11">
        <v>33219</v>
      </c>
      <c r="K7" s="11">
        <v>1878815</v>
      </c>
    </row>
    <row r="8" spans="1:11" ht="12" customHeight="1" x14ac:dyDescent="0.25">
      <c r="A8" s="2" t="str">
        <f>"Nov "&amp;RIGHT(A6,4)-1</f>
        <v>Nov 2023</v>
      </c>
      <c r="B8" s="11">
        <v>197818</v>
      </c>
      <c r="C8" s="11">
        <v>1296129</v>
      </c>
      <c r="D8" s="11">
        <v>1493947</v>
      </c>
      <c r="E8" s="11">
        <v>7066</v>
      </c>
      <c r="F8" s="11">
        <v>100615</v>
      </c>
      <c r="G8" s="11">
        <v>107681</v>
      </c>
      <c r="H8" s="11">
        <v>345</v>
      </c>
      <c r="I8" s="11">
        <v>16950</v>
      </c>
      <c r="J8" s="11">
        <v>17295</v>
      </c>
      <c r="K8" s="11">
        <v>1618923</v>
      </c>
    </row>
    <row r="9" spans="1:11" ht="12" customHeight="1" x14ac:dyDescent="0.25">
      <c r="A9" s="2" t="str">
        <f>"Dec "&amp;RIGHT(A6,4)-1</f>
        <v>Dec 2023</v>
      </c>
      <c r="B9" s="11">
        <v>165606</v>
      </c>
      <c r="C9" s="11">
        <v>1031702</v>
      </c>
      <c r="D9" s="11">
        <v>1197308</v>
      </c>
      <c r="E9" s="11">
        <v>7162</v>
      </c>
      <c r="F9" s="11">
        <v>82557</v>
      </c>
      <c r="G9" s="11">
        <v>89719</v>
      </c>
      <c r="H9" s="11">
        <v>803</v>
      </c>
      <c r="I9" s="11">
        <v>8182</v>
      </c>
      <c r="J9" s="11">
        <v>8985</v>
      </c>
      <c r="K9" s="11">
        <v>1296012</v>
      </c>
    </row>
    <row r="10" spans="1:11" ht="12" customHeight="1" x14ac:dyDescent="0.25">
      <c r="A10" s="2" t="str">
        <f>"Jan "&amp;RIGHT(A6,4)</f>
        <v>Jan 2024</v>
      </c>
      <c r="B10" s="11">
        <v>179694</v>
      </c>
      <c r="C10" s="11">
        <v>1266671</v>
      </c>
      <c r="D10" s="11">
        <v>1446365</v>
      </c>
      <c r="E10" s="11">
        <v>2113</v>
      </c>
      <c r="F10" s="11">
        <v>124323</v>
      </c>
      <c r="G10" s="11">
        <v>126436</v>
      </c>
      <c r="H10" s="11">
        <v>300</v>
      </c>
      <c r="I10" s="11">
        <v>21719</v>
      </c>
      <c r="J10" s="11">
        <v>22019</v>
      </c>
      <c r="K10" s="11">
        <v>1594820</v>
      </c>
    </row>
    <row r="11" spans="1:11" ht="12" customHeight="1" x14ac:dyDescent="0.25">
      <c r="A11" s="2" t="str">
        <f>"Feb "&amp;RIGHT(A6,4)</f>
        <v>Feb 2024</v>
      </c>
      <c r="B11" s="11">
        <v>211065</v>
      </c>
      <c r="C11" s="11">
        <v>1374459</v>
      </c>
      <c r="D11" s="11">
        <v>1585524</v>
      </c>
      <c r="E11" s="11">
        <v>7399</v>
      </c>
      <c r="F11" s="11">
        <v>118845</v>
      </c>
      <c r="G11" s="11">
        <v>126244</v>
      </c>
      <c r="H11" s="11">
        <v>190</v>
      </c>
      <c r="I11" s="11">
        <v>18448</v>
      </c>
      <c r="J11" s="11">
        <v>18638</v>
      </c>
      <c r="K11" s="11">
        <v>1730406</v>
      </c>
    </row>
    <row r="12" spans="1:11" ht="12" customHeight="1" x14ac:dyDescent="0.25">
      <c r="A12" s="2" t="str">
        <f>"Mar "&amp;RIGHT(A6,4)</f>
        <v>Mar 2024</v>
      </c>
      <c r="B12" s="11">
        <v>180325</v>
      </c>
      <c r="C12" s="11">
        <v>1173143</v>
      </c>
      <c r="D12" s="11">
        <v>1353468</v>
      </c>
      <c r="E12" s="11">
        <v>7158</v>
      </c>
      <c r="F12" s="11">
        <v>104773</v>
      </c>
      <c r="G12" s="11">
        <v>111931</v>
      </c>
      <c r="H12" s="11">
        <v>0</v>
      </c>
      <c r="I12" s="11">
        <v>17777</v>
      </c>
      <c r="J12" s="11">
        <v>17777</v>
      </c>
      <c r="K12" s="11">
        <v>1483176</v>
      </c>
    </row>
    <row r="13" spans="1:11" ht="12" customHeight="1" x14ac:dyDescent="0.25">
      <c r="A13" s="2" t="str">
        <f>"Apr "&amp;RIGHT(A6,4)</f>
        <v>Apr 2024</v>
      </c>
      <c r="B13" s="11">
        <v>224578</v>
      </c>
      <c r="C13" s="11">
        <v>1393960</v>
      </c>
      <c r="D13" s="11">
        <v>1618538</v>
      </c>
      <c r="E13" s="11">
        <v>6771</v>
      </c>
      <c r="F13" s="11">
        <v>128126</v>
      </c>
      <c r="G13" s="11">
        <v>134897</v>
      </c>
      <c r="H13" s="11">
        <v>534</v>
      </c>
      <c r="I13" s="11">
        <v>22672</v>
      </c>
      <c r="J13" s="11">
        <v>23206</v>
      </c>
      <c r="K13" s="11">
        <v>1776641</v>
      </c>
    </row>
    <row r="14" spans="1:11" ht="12" customHeight="1" x14ac:dyDescent="0.25">
      <c r="A14" s="2" t="str">
        <f>"May "&amp;RIGHT(A6,4)</f>
        <v>May 2024</v>
      </c>
      <c r="B14" s="11">
        <v>210709</v>
      </c>
      <c r="C14" s="11">
        <v>1328913</v>
      </c>
      <c r="D14" s="11">
        <v>1539622</v>
      </c>
      <c r="E14" s="11">
        <v>8066</v>
      </c>
      <c r="F14" s="11">
        <v>131001</v>
      </c>
      <c r="G14" s="11">
        <v>139067</v>
      </c>
      <c r="H14" s="11">
        <v>218</v>
      </c>
      <c r="I14" s="11">
        <v>35188</v>
      </c>
      <c r="J14" s="11">
        <v>35406</v>
      </c>
      <c r="K14" s="11">
        <v>1714095</v>
      </c>
    </row>
    <row r="15" spans="1:11" ht="12" customHeight="1" x14ac:dyDescent="0.25">
      <c r="A15" s="2" t="str">
        <f>"Jun "&amp;RIGHT(A6,4)</f>
        <v>Jun 2024</v>
      </c>
      <c r="B15" s="11">
        <v>28256</v>
      </c>
      <c r="C15" s="11">
        <v>173100</v>
      </c>
      <c r="D15" s="11">
        <v>201356</v>
      </c>
      <c r="E15" s="11">
        <v>1384</v>
      </c>
      <c r="F15" s="11">
        <v>96904</v>
      </c>
      <c r="G15" s="11">
        <v>98288</v>
      </c>
      <c r="H15" s="11">
        <v>14757</v>
      </c>
      <c r="I15" s="11">
        <v>486226</v>
      </c>
      <c r="J15" s="11">
        <v>500983</v>
      </c>
      <c r="K15" s="11">
        <v>800627</v>
      </c>
    </row>
    <row r="16" spans="1:11" ht="12" customHeight="1" x14ac:dyDescent="0.25">
      <c r="A16" s="2" t="str">
        <f>"Jul "&amp;RIGHT(A6,4)</f>
        <v>Jul 2024</v>
      </c>
      <c r="B16" s="11">
        <v>9684</v>
      </c>
      <c r="C16" s="11">
        <v>86103</v>
      </c>
      <c r="D16" s="11">
        <v>95787</v>
      </c>
      <c r="E16" s="11">
        <v>8119</v>
      </c>
      <c r="F16" s="11">
        <v>120022</v>
      </c>
      <c r="G16" s="11">
        <v>128141</v>
      </c>
      <c r="H16" s="11">
        <v>98138</v>
      </c>
      <c r="I16" s="11">
        <v>859400</v>
      </c>
      <c r="J16" s="11">
        <v>957538</v>
      </c>
      <c r="K16" s="11">
        <v>1181466</v>
      </c>
    </row>
    <row r="17" spans="1:11" ht="12" customHeight="1" x14ac:dyDescent="0.25">
      <c r="A17" s="2" t="str">
        <f>"Aug "&amp;RIGHT(A6,4)</f>
        <v>Aug 2024</v>
      </c>
      <c r="B17" s="11">
        <v>85881</v>
      </c>
      <c r="C17" s="11">
        <v>423066</v>
      </c>
      <c r="D17" s="11">
        <v>508947</v>
      </c>
      <c r="E17" s="11">
        <v>8261</v>
      </c>
      <c r="F17" s="11">
        <v>74848</v>
      </c>
      <c r="G17" s="11">
        <v>83109</v>
      </c>
      <c r="H17" s="11">
        <v>14913</v>
      </c>
      <c r="I17" s="11">
        <v>266365</v>
      </c>
      <c r="J17" s="11">
        <v>281278</v>
      </c>
      <c r="K17" s="11">
        <v>873334</v>
      </c>
    </row>
    <row r="18" spans="1:11" ht="12" customHeight="1" x14ac:dyDescent="0.25">
      <c r="A18" s="2" t="str">
        <f>"Sep "&amp;RIGHT(A6,4)</f>
        <v>Sep 2024</v>
      </c>
      <c r="B18" s="11">
        <v>208177</v>
      </c>
      <c r="C18" s="11">
        <v>1333502</v>
      </c>
      <c r="D18" s="11">
        <v>1541679</v>
      </c>
      <c r="E18" s="11">
        <v>5420</v>
      </c>
      <c r="F18" s="11">
        <v>108083</v>
      </c>
      <c r="G18" s="11">
        <v>113503</v>
      </c>
      <c r="H18" s="11">
        <v>220</v>
      </c>
      <c r="I18" s="11">
        <v>17728</v>
      </c>
      <c r="J18" s="11">
        <v>17948</v>
      </c>
      <c r="K18" s="11">
        <v>1673130</v>
      </c>
    </row>
    <row r="19" spans="1:11" ht="12" customHeight="1" x14ac:dyDescent="0.25">
      <c r="A19" s="12" t="s">
        <v>55</v>
      </c>
      <c r="B19" s="13">
        <v>1922953</v>
      </c>
      <c r="C19" s="13">
        <v>12365022</v>
      </c>
      <c r="D19" s="13">
        <v>14287975</v>
      </c>
      <c r="E19" s="13">
        <v>75512</v>
      </c>
      <c r="F19" s="13">
        <v>1323666</v>
      </c>
      <c r="G19" s="13">
        <v>1399178</v>
      </c>
      <c r="H19" s="13">
        <v>131230</v>
      </c>
      <c r="I19" s="13">
        <v>1803062</v>
      </c>
      <c r="J19" s="13">
        <v>1934292</v>
      </c>
      <c r="K19" s="13">
        <v>17621445</v>
      </c>
    </row>
    <row r="20" spans="1:11" ht="12" customHeight="1" x14ac:dyDescent="0.25">
      <c r="A20" s="14" t="s">
        <v>414</v>
      </c>
      <c r="B20" s="15">
        <v>1590955</v>
      </c>
      <c r="C20" s="15">
        <v>10349251</v>
      </c>
      <c r="D20" s="15">
        <v>11940206</v>
      </c>
      <c r="E20" s="15">
        <v>52328</v>
      </c>
      <c r="F20" s="15">
        <v>923809</v>
      </c>
      <c r="G20" s="15">
        <v>976137</v>
      </c>
      <c r="H20" s="15">
        <v>3202</v>
      </c>
      <c r="I20" s="15">
        <v>173343</v>
      </c>
      <c r="J20" s="15">
        <v>176545</v>
      </c>
      <c r="K20" s="15">
        <v>13092888</v>
      </c>
    </row>
    <row r="21" spans="1:11" ht="12" customHeight="1" x14ac:dyDescent="0.25">
      <c r="A21" s="3" t="str">
        <f>"FY "&amp;RIGHT(A6,4)+1</f>
        <v>FY 2025</v>
      </c>
    </row>
    <row r="22" spans="1:11" ht="12" customHeight="1" x14ac:dyDescent="0.25">
      <c r="A22" s="2" t="str">
        <f>"Oct "&amp;RIGHT(A6,4)</f>
        <v>Oct 2024</v>
      </c>
      <c r="B22" s="11">
        <v>208486</v>
      </c>
      <c r="C22" s="11">
        <v>1412705</v>
      </c>
      <c r="D22" s="11">
        <v>1621191</v>
      </c>
      <c r="E22" s="11">
        <v>7888</v>
      </c>
      <c r="F22" s="11">
        <v>114628</v>
      </c>
      <c r="G22" s="11">
        <v>122516</v>
      </c>
      <c r="H22" s="11">
        <v>0</v>
      </c>
      <c r="I22" s="11">
        <v>23963</v>
      </c>
      <c r="J22" s="11">
        <v>23963</v>
      </c>
      <c r="K22" s="11">
        <v>1767670</v>
      </c>
    </row>
    <row r="23" spans="1:11" ht="12" customHeight="1" x14ac:dyDescent="0.25">
      <c r="A23" s="2" t="str">
        <f>"Nov "&amp;RIGHT(A6,4)</f>
        <v>Nov 2024</v>
      </c>
      <c r="B23" s="11">
        <v>171656</v>
      </c>
      <c r="C23" s="11">
        <v>1110892</v>
      </c>
      <c r="D23" s="11">
        <v>1282548</v>
      </c>
      <c r="E23" s="11">
        <v>5652</v>
      </c>
      <c r="F23" s="11">
        <v>94493</v>
      </c>
      <c r="G23" s="11">
        <v>100145</v>
      </c>
      <c r="H23" s="11">
        <v>0</v>
      </c>
      <c r="I23" s="11">
        <v>14966</v>
      </c>
      <c r="J23" s="11">
        <v>14966</v>
      </c>
      <c r="K23" s="11">
        <v>1397659</v>
      </c>
    </row>
    <row r="24" spans="1:11" ht="12" customHeight="1" x14ac:dyDescent="0.25">
      <c r="A24" s="2" t="str">
        <f>"Dec "&amp;RIGHT(A6,4)</f>
        <v>Dec 2024</v>
      </c>
      <c r="B24" s="11">
        <v>153429</v>
      </c>
      <c r="C24" s="11">
        <v>983434</v>
      </c>
      <c r="D24" s="11">
        <v>1136863</v>
      </c>
      <c r="E24" s="11">
        <v>3392</v>
      </c>
      <c r="F24" s="11">
        <v>84770</v>
      </c>
      <c r="G24" s="11">
        <v>88162</v>
      </c>
      <c r="H24" s="11">
        <v>1557</v>
      </c>
      <c r="I24" s="11">
        <v>8527</v>
      </c>
      <c r="J24" s="11">
        <v>10084</v>
      </c>
      <c r="K24" s="11">
        <v>1235109</v>
      </c>
    </row>
    <row r="25" spans="1:11" ht="12" customHeight="1" x14ac:dyDescent="0.25">
      <c r="A25" s="2" t="str">
        <f>"Jan "&amp;RIGHT(A6,4)+1</f>
        <v>Jan 2025</v>
      </c>
      <c r="B25" s="11">
        <v>185799</v>
      </c>
      <c r="C25" s="11">
        <v>1203953</v>
      </c>
      <c r="D25" s="11">
        <v>1389752</v>
      </c>
      <c r="E25" s="11">
        <v>7688</v>
      </c>
      <c r="F25" s="11">
        <v>103430</v>
      </c>
      <c r="G25" s="11">
        <v>111118</v>
      </c>
      <c r="H25" s="11">
        <v>1390</v>
      </c>
      <c r="I25" s="11">
        <v>20416</v>
      </c>
      <c r="J25" s="11">
        <v>21806</v>
      </c>
      <c r="K25" s="11">
        <v>1522676</v>
      </c>
    </row>
    <row r="26" spans="1:11" ht="12" customHeight="1" x14ac:dyDescent="0.25">
      <c r="A26" s="2" t="str">
        <f>"Feb "&amp;RIGHT(A6,4)+1</f>
        <v>Feb 2025</v>
      </c>
      <c r="B26" s="11">
        <v>174096</v>
      </c>
      <c r="C26" s="11">
        <v>1141865</v>
      </c>
      <c r="D26" s="11">
        <v>1315961</v>
      </c>
      <c r="E26" s="11">
        <v>7011</v>
      </c>
      <c r="F26" s="11">
        <v>92302</v>
      </c>
      <c r="G26" s="11">
        <v>99313</v>
      </c>
      <c r="H26" s="11">
        <v>0</v>
      </c>
      <c r="I26" s="11">
        <v>20523</v>
      </c>
      <c r="J26" s="11">
        <v>20523</v>
      </c>
      <c r="K26" s="11">
        <v>1435797</v>
      </c>
    </row>
    <row r="27" spans="1:11" ht="12" customHeight="1" x14ac:dyDescent="0.25">
      <c r="A27" s="2" t="str">
        <f>"Mar "&amp;RIGHT(A6,4)+1</f>
        <v>Mar 2025</v>
      </c>
      <c r="B27" s="11">
        <v>161828</v>
      </c>
      <c r="C27" s="11">
        <v>1139807</v>
      </c>
      <c r="D27" s="11">
        <v>1301635</v>
      </c>
      <c r="E27" s="11">
        <v>7048</v>
      </c>
      <c r="F27" s="11">
        <v>84406</v>
      </c>
      <c r="G27" s="11">
        <v>91454</v>
      </c>
      <c r="H27" s="11">
        <v>766</v>
      </c>
      <c r="I27" s="11">
        <v>17916</v>
      </c>
      <c r="J27" s="11">
        <v>18682</v>
      </c>
      <c r="K27" s="11">
        <v>1411771</v>
      </c>
    </row>
    <row r="28" spans="1:11" ht="12" customHeight="1" x14ac:dyDescent="0.25">
      <c r="A28" s="2" t="str">
        <f>"Apr "&amp;RIGHT(A6,4)+1</f>
        <v>Apr 2025</v>
      </c>
      <c r="B28" s="11">
        <v>197455</v>
      </c>
      <c r="C28" s="11">
        <v>1224044</v>
      </c>
      <c r="D28" s="11">
        <v>1421499</v>
      </c>
      <c r="E28" s="11">
        <v>6384</v>
      </c>
      <c r="F28" s="11">
        <v>83830</v>
      </c>
      <c r="G28" s="11">
        <v>90214</v>
      </c>
      <c r="H28" s="11">
        <v>441</v>
      </c>
      <c r="I28" s="11">
        <v>31011</v>
      </c>
      <c r="J28" s="11">
        <v>31452</v>
      </c>
      <c r="K28" s="11">
        <v>1543165</v>
      </c>
    </row>
    <row r="29" spans="1:11" ht="12" customHeight="1" x14ac:dyDescent="0.25">
      <c r="A29" s="2" t="str">
        <f>"May "&amp;RIGHT(A6,4)+1</f>
        <v>May 2025</v>
      </c>
      <c r="B29" s="11">
        <v>180103</v>
      </c>
      <c r="C29" s="11">
        <v>1230751</v>
      </c>
      <c r="D29" s="11">
        <v>1410854</v>
      </c>
      <c r="E29" s="11">
        <v>7232</v>
      </c>
      <c r="F29" s="11">
        <v>141174</v>
      </c>
      <c r="G29" s="11">
        <v>148406</v>
      </c>
      <c r="H29" s="11">
        <v>320</v>
      </c>
      <c r="I29" s="11">
        <v>56815</v>
      </c>
      <c r="J29" s="11">
        <v>57135</v>
      </c>
      <c r="K29" s="11">
        <v>1616395</v>
      </c>
    </row>
    <row r="30" spans="1:11"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5">
      <c r="A34" s="12" t="s">
        <v>55</v>
      </c>
      <c r="B34" s="13">
        <v>1432852</v>
      </c>
      <c r="C34" s="13">
        <v>9447451</v>
      </c>
      <c r="D34" s="13">
        <v>10880303</v>
      </c>
      <c r="E34" s="13">
        <v>52295</v>
      </c>
      <c r="F34" s="13">
        <v>799033</v>
      </c>
      <c r="G34" s="13">
        <v>851328</v>
      </c>
      <c r="H34" s="13">
        <v>4474</v>
      </c>
      <c r="I34" s="13">
        <v>194137</v>
      </c>
      <c r="J34" s="13">
        <v>198611</v>
      </c>
      <c r="K34" s="13">
        <v>11930242</v>
      </c>
    </row>
    <row r="35" spans="1:11" ht="12" customHeight="1" x14ac:dyDescent="0.25">
      <c r="A35" s="14" t="str">
        <f>"Total "&amp;MID(A20,7,LEN(A20)-13)&amp;" Months"</f>
        <v>Total 8 Months</v>
      </c>
      <c r="B35" s="15">
        <v>1432852</v>
      </c>
      <c r="C35" s="15">
        <v>9447451</v>
      </c>
      <c r="D35" s="15">
        <v>10880303</v>
      </c>
      <c r="E35" s="15">
        <v>52295</v>
      </c>
      <c r="F35" s="15">
        <v>799033</v>
      </c>
      <c r="G35" s="15">
        <v>851328</v>
      </c>
      <c r="H35" s="15">
        <v>4474</v>
      </c>
      <c r="I35" s="15">
        <v>194137</v>
      </c>
      <c r="J35" s="15">
        <v>198611</v>
      </c>
      <c r="K35" s="15">
        <v>11930242</v>
      </c>
    </row>
    <row r="36" spans="1:11" ht="12" customHeight="1" x14ac:dyDescent="0.25">
      <c r="A36" s="86"/>
      <c r="B36" s="86"/>
      <c r="C36" s="86"/>
      <c r="D36" s="86"/>
      <c r="E36" s="86"/>
      <c r="F36" s="86"/>
      <c r="G36" s="86"/>
      <c r="H36" s="86"/>
    </row>
    <row r="37" spans="1:11" ht="70" customHeight="1" x14ac:dyDescent="0.25"/>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3" t="s">
        <v>416</v>
      </c>
      <c r="B1" s="93"/>
      <c r="C1" s="93"/>
      <c r="D1" s="93"/>
      <c r="E1" s="93"/>
      <c r="F1" s="93"/>
      <c r="G1" s="93"/>
      <c r="H1" s="93"/>
      <c r="I1" s="81">
        <v>45877</v>
      </c>
    </row>
    <row r="2" spans="1:9" ht="12" customHeight="1" x14ac:dyDescent="0.25">
      <c r="A2" s="95" t="s">
        <v>143</v>
      </c>
      <c r="B2" s="95"/>
      <c r="C2" s="95"/>
      <c r="D2" s="95"/>
      <c r="E2" s="95"/>
      <c r="F2" s="95"/>
      <c r="G2" s="95"/>
      <c r="H2" s="95"/>
      <c r="I2" s="1"/>
    </row>
    <row r="3" spans="1:9" ht="24" customHeight="1" x14ac:dyDescent="0.25">
      <c r="A3" s="97" t="s">
        <v>50</v>
      </c>
      <c r="B3" s="92" t="s">
        <v>144</v>
      </c>
      <c r="C3" s="92"/>
      <c r="D3" s="90"/>
      <c r="E3" s="92" t="s">
        <v>145</v>
      </c>
      <c r="F3" s="92"/>
      <c r="G3" s="90"/>
      <c r="H3" s="92" t="s">
        <v>146</v>
      </c>
      <c r="I3" s="92"/>
    </row>
    <row r="4" spans="1:9" ht="24" customHeight="1" x14ac:dyDescent="0.25">
      <c r="A4" s="98"/>
      <c r="B4" s="10" t="s">
        <v>78</v>
      </c>
      <c r="C4" s="10" t="s">
        <v>80</v>
      </c>
      <c r="D4" s="10" t="s">
        <v>55</v>
      </c>
      <c r="E4" s="10" t="s">
        <v>223</v>
      </c>
      <c r="F4" s="10" t="s">
        <v>80</v>
      </c>
      <c r="G4" s="10" t="s">
        <v>224</v>
      </c>
      <c r="H4" s="10" t="s">
        <v>225</v>
      </c>
      <c r="I4" s="9" t="s">
        <v>80</v>
      </c>
    </row>
    <row r="5" spans="1:9" ht="12" customHeight="1" x14ac:dyDescent="0.25">
      <c r="A5" s="1"/>
      <c r="B5" s="86" t="str">
        <f>REPT("-",29)&amp;" Number "&amp;REPT("-",28)&amp;"   "&amp;REPT("-",30)&amp;" Dollars "&amp;REPT("-",28)&amp;"   "&amp;REPT("-",19)&amp;" Cents "&amp;REPT("-",21)</f>
        <v>----------------------------- Number ----------------------------   ------------------------------ Dollars ----------------------------   ------------------- Cents ---------------------</v>
      </c>
      <c r="C5" s="86"/>
      <c r="D5" s="86"/>
      <c r="E5" s="86"/>
      <c r="F5" s="86"/>
      <c r="G5" s="86"/>
      <c r="H5" s="86"/>
      <c r="I5" s="86"/>
    </row>
    <row r="6" spans="1:9" ht="12" customHeight="1" x14ac:dyDescent="0.25">
      <c r="A6" s="3" t="s">
        <v>413</v>
      </c>
    </row>
    <row r="7" spans="1:9" ht="12" customHeight="1" x14ac:dyDescent="0.25">
      <c r="A7" s="2" t="str">
        <f>"Oct "&amp;RIGHT(A6,4)-1</f>
        <v>Oct 2023</v>
      </c>
      <c r="B7" s="11">
        <v>228565</v>
      </c>
      <c r="C7" s="11">
        <v>1650250</v>
      </c>
      <c r="D7" s="11">
        <v>1878815</v>
      </c>
      <c r="E7" s="11">
        <v>62283.962500000001</v>
      </c>
      <c r="F7" s="11">
        <v>433190.625</v>
      </c>
      <c r="G7" s="11">
        <v>495474.58750000002</v>
      </c>
      <c r="H7" s="16">
        <v>27.25</v>
      </c>
      <c r="I7" s="16">
        <v>26.25</v>
      </c>
    </row>
    <row r="8" spans="1:9" ht="12" customHeight="1" x14ac:dyDescent="0.25">
      <c r="A8" s="2" t="str">
        <f>"Nov "&amp;RIGHT(A6,4)-1</f>
        <v>Nov 2023</v>
      </c>
      <c r="B8" s="11">
        <v>205229</v>
      </c>
      <c r="C8" s="11">
        <v>1413694</v>
      </c>
      <c r="D8" s="11">
        <v>1618923</v>
      </c>
      <c r="E8" s="11">
        <v>55924.902499999997</v>
      </c>
      <c r="F8" s="11">
        <v>371094.67499999999</v>
      </c>
      <c r="G8" s="11">
        <v>427019.57750000001</v>
      </c>
      <c r="H8" s="16">
        <v>27.25</v>
      </c>
      <c r="I8" s="16">
        <v>26.25</v>
      </c>
    </row>
    <row r="9" spans="1:9" ht="12" customHeight="1" x14ac:dyDescent="0.25">
      <c r="A9" s="2" t="str">
        <f>"Dec "&amp;RIGHT(A6,4)-1</f>
        <v>Dec 2023</v>
      </c>
      <c r="B9" s="11">
        <v>173571</v>
      </c>
      <c r="C9" s="11">
        <v>1122441</v>
      </c>
      <c r="D9" s="11">
        <v>1296012</v>
      </c>
      <c r="E9" s="11">
        <v>47298.097500000003</v>
      </c>
      <c r="F9" s="11">
        <v>294640.76250000001</v>
      </c>
      <c r="G9" s="11">
        <v>341938.86</v>
      </c>
      <c r="H9" s="16">
        <v>27.25</v>
      </c>
      <c r="I9" s="16">
        <v>26.25</v>
      </c>
    </row>
    <row r="10" spans="1:9" ht="12" customHeight="1" x14ac:dyDescent="0.25">
      <c r="A10" s="2" t="str">
        <f>"Jan "&amp;RIGHT(A6,4)</f>
        <v>Jan 2024</v>
      </c>
      <c r="B10" s="11">
        <v>182107</v>
      </c>
      <c r="C10" s="11">
        <v>1412713</v>
      </c>
      <c r="D10" s="11">
        <v>1594820</v>
      </c>
      <c r="E10" s="11">
        <v>49624.157500000001</v>
      </c>
      <c r="F10" s="11">
        <v>370837.16249999998</v>
      </c>
      <c r="G10" s="11">
        <v>420461.32</v>
      </c>
      <c r="H10" s="16">
        <v>27.25</v>
      </c>
      <c r="I10" s="16">
        <v>26.25</v>
      </c>
    </row>
    <row r="11" spans="1:9" ht="12" customHeight="1" x14ac:dyDescent="0.25">
      <c r="A11" s="2" t="str">
        <f>"Feb "&amp;RIGHT(A6,4)</f>
        <v>Feb 2024</v>
      </c>
      <c r="B11" s="11">
        <v>218654</v>
      </c>
      <c r="C11" s="11">
        <v>1511752</v>
      </c>
      <c r="D11" s="11">
        <v>1730406</v>
      </c>
      <c r="E11" s="11">
        <v>59583.214999999997</v>
      </c>
      <c r="F11" s="11">
        <v>396834.9</v>
      </c>
      <c r="G11" s="11">
        <v>456418.11499999999</v>
      </c>
      <c r="H11" s="16">
        <v>27.25</v>
      </c>
      <c r="I11" s="16">
        <v>26.25</v>
      </c>
    </row>
    <row r="12" spans="1:9" ht="12" customHeight="1" x14ac:dyDescent="0.25">
      <c r="A12" s="2" t="str">
        <f>"Mar "&amp;RIGHT(A6,4)</f>
        <v>Mar 2024</v>
      </c>
      <c r="B12" s="11">
        <v>187483</v>
      </c>
      <c r="C12" s="11">
        <v>1295693</v>
      </c>
      <c r="D12" s="11">
        <v>1483176</v>
      </c>
      <c r="E12" s="11">
        <v>51089.1175</v>
      </c>
      <c r="F12" s="11">
        <v>340119.41249999998</v>
      </c>
      <c r="G12" s="11">
        <v>391208.53</v>
      </c>
      <c r="H12" s="16">
        <v>27.25</v>
      </c>
      <c r="I12" s="16">
        <v>26.25</v>
      </c>
    </row>
    <row r="13" spans="1:9" ht="12" customHeight="1" x14ac:dyDescent="0.25">
      <c r="A13" s="2" t="str">
        <f>"Apr "&amp;RIGHT(A6,4)</f>
        <v>Apr 2024</v>
      </c>
      <c r="B13" s="11">
        <v>231883</v>
      </c>
      <c r="C13" s="11">
        <v>1544758</v>
      </c>
      <c r="D13" s="11">
        <v>1776641</v>
      </c>
      <c r="E13" s="11">
        <v>63188.1175</v>
      </c>
      <c r="F13" s="11">
        <v>405498.97499999998</v>
      </c>
      <c r="G13" s="11">
        <v>468687.09250000003</v>
      </c>
      <c r="H13" s="16">
        <v>27.25</v>
      </c>
      <c r="I13" s="16">
        <v>26.25</v>
      </c>
    </row>
    <row r="14" spans="1:9" ht="12" customHeight="1" x14ac:dyDescent="0.25">
      <c r="A14" s="2" t="str">
        <f>"May "&amp;RIGHT(A6,4)</f>
        <v>May 2024</v>
      </c>
      <c r="B14" s="11">
        <v>218993</v>
      </c>
      <c r="C14" s="11">
        <v>1495102</v>
      </c>
      <c r="D14" s="11">
        <v>1714095</v>
      </c>
      <c r="E14" s="11">
        <v>59675.592499999999</v>
      </c>
      <c r="F14" s="11">
        <v>392464.27500000002</v>
      </c>
      <c r="G14" s="11">
        <v>452139.86749999999</v>
      </c>
      <c r="H14" s="16">
        <v>27.25</v>
      </c>
      <c r="I14" s="16">
        <v>26.25</v>
      </c>
    </row>
    <row r="15" spans="1:9" ht="12" customHeight="1" x14ac:dyDescent="0.25">
      <c r="A15" s="2" t="str">
        <f>"Jun "&amp;RIGHT(A6,4)</f>
        <v>Jun 2024</v>
      </c>
      <c r="B15" s="11">
        <v>44397</v>
      </c>
      <c r="C15" s="11">
        <v>756230</v>
      </c>
      <c r="D15" s="11">
        <v>800627</v>
      </c>
      <c r="E15" s="11">
        <v>12098.182500000001</v>
      </c>
      <c r="F15" s="11">
        <v>198510.375</v>
      </c>
      <c r="G15" s="11">
        <v>210608.5575</v>
      </c>
      <c r="H15" s="16">
        <v>27.25</v>
      </c>
      <c r="I15" s="16">
        <v>26.25</v>
      </c>
    </row>
    <row r="16" spans="1:9" ht="12" customHeight="1" x14ac:dyDescent="0.25">
      <c r="A16" s="2" t="str">
        <f>"Jul "&amp;RIGHT(A6,4)</f>
        <v>Jul 2024</v>
      </c>
      <c r="B16" s="11">
        <v>115941</v>
      </c>
      <c r="C16" s="11">
        <v>1065525</v>
      </c>
      <c r="D16" s="11">
        <v>1181466</v>
      </c>
      <c r="E16" s="11">
        <v>32463.48</v>
      </c>
      <c r="F16" s="11">
        <v>287691.75</v>
      </c>
      <c r="G16" s="11">
        <v>320155.23</v>
      </c>
      <c r="H16" s="16">
        <v>28</v>
      </c>
      <c r="I16" s="16">
        <v>27</v>
      </c>
    </row>
    <row r="17" spans="1:9" ht="12" customHeight="1" x14ac:dyDescent="0.25">
      <c r="A17" s="2" t="str">
        <f>"Aug "&amp;RIGHT(A6,4)</f>
        <v>Aug 2024</v>
      </c>
      <c r="B17" s="11">
        <v>109055</v>
      </c>
      <c r="C17" s="11">
        <v>764279</v>
      </c>
      <c r="D17" s="11">
        <v>873334</v>
      </c>
      <c r="E17" s="11">
        <v>30535.4</v>
      </c>
      <c r="F17" s="11">
        <v>206355.33</v>
      </c>
      <c r="G17" s="11">
        <v>236890.73</v>
      </c>
      <c r="H17" s="16">
        <v>28</v>
      </c>
      <c r="I17" s="16">
        <v>27</v>
      </c>
    </row>
    <row r="18" spans="1:9" ht="12" customHeight="1" x14ac:dyDescent="0.25">
      <c r="A18" s="2" t="str">
        <f>"Sep "&amp;RIGHT(A6,4)</f>
        <v>Sep 2024</v>
      </c>
      <c r="B18" s="11">
        <v>213817</v>
      </c>
      <c r="C18" s="11">
        <v>1459313</v>
      </c>
      <c r="D18" s="11">
        <v>1673130</v>
      </c>
      <c r="E18" s="11">
        <v>59868.76</v>
      </c>
      <c r="F18" s="11">
        <v>394014.51</v>
      </c>
      <c r="G18" s="11">
        <v>453883.27</v>
      </c>
      <c r="H18" s="16">
        <v>28</v>
      </c>
      <c r="I18" s="16">
        <v>27</v>
      </c>
    </row>
    <row r="19" spans="1:9" ht="12" customHeight="1" x14ac:dyDescent="0.25">
      <c r="A19" s="12" t="s">
        <v>55</v>
      </c>
      <c r="B19" s="13">
        <v>2129695</v>
      </c>
      <c r="C19" s="13">
        <v>15491750</v>
      </c>
      <c r="D19" s="13">
        <v>17621445</v>
      </c>
      <c r="E19" s="13">
        <v>583632.98499999999</v>
      </c>
      <c r="F19" s="13">
        <v>4091252.7524999999</v>
      </c>
      <c r="G19" s="13">
        <v>4674885.7374999998</v>
      </c>
      <c r="H19" s="17">
        <v>27.404499999999999</v>
      </c>
      <c r="I19" s="17">
        <v>26.409199999999998</v>
      </c>
    </row>
    <row r="20" spans="1:9" ht="12" customHeight="1" x14ac:dyDescent="0.25">
      <c r="A20" s="14" t="s">
        <v>414</v>
      </c>
      <c r="B20" s="15">
        <v>1646485</v>
      </c>
      <c r="C20" s="15">
        <v>11446403</v>
      </c>
      <c r="D20" s="15">
        <v>13092888</v>
      </c>
      <c r="E20" s="15">
        <v>448667.16249999998</v>
      </c>
      <c r="F20" s="15">
        <v>3004680.7875000001</v>
      </c>
      <c r="G20" s="15">
        <v>3453347.95</v>
      </c>
      <c r="H20" s="18">
        <v>27.25</v>
      </c>
      <c r="I20" s="18">
        <v>26.25</v>
      </c>
    </row>
    <row r="21" spans="1:9" ht="12" customHeight="1" x14ac:dyDescent="0.25">
      <c r="A21" s="3" t="str">
        <f>"FY "&amp;RIGHT(A6,4)+1</f>
        <v>FY 2025</v>
      </c>
    </row>
    <row r="22" spans="1:9" ht="12" customHeight="1" x14ac:dyDescent="0.25">
      <c r="A22" s="2" t="str">
        <f>"Oct "&amp;RIGHT(A6,4)</f>
        <v>Oct 2024</v>
      </c>
      <c r="B22" s="11">
        <v>216374</v>
      </c>
      <c r="C22" s="11">
        <v>1551296</v>
      </c>
      <c r="D22" s="11">
        <v>1767670</v>
      </c>
      <c r="E22" s="11">
        <v>60584.72</v>
      </c>
      <c r="F22" s="11">
        <v>418849.92</v>
      </c>
      <c r="G22" s="11">
        <v>479434.64</v>
      </c>
      <c r="H22" s="16">
        <v>28</v>
      </c>
      <c r="I22" s="16">
        <v>27</v>
      </c>
    </row>
    <row r="23" spans="1:9" ht="12" customHeight="1" x14ac:dyDescent="0.25">
      <c r="A23" s="2" t="str">
        <f>"Nov "&amp;RIGHT(A6,4)</f>
        <v>Nov 2024</v>
      </c>
      <c r="B23" s="11">
        <v>177308</v>
      </c>
      <c r="C23" s="11">
        <v>1220351</v>
      </c>
      <c r="D23" s="11">
        <v>1397659</v>
      </c>
      <c r="E23" s="11">
        <v>49646.239999999998</v>
      </c>
      <c r="F23" s="11">
        <v>329494.77</v>
      </c>
      <c r="G23" s="11">
        <v>379141.01</v>
      </c>
      <c r="H23" s="16">
        <v>28</v>
      </c>
      <c r="I23" s="16">
        <v>27</v>
      </c>
    </row>
    <row r="24" spans="1:9" ht="12" customHeight="1" x14ac:dyDescent="0.25">
      <c r="A24" s="2" t="str">
        <f>"Dec "&amp;RIGHT(A6,4)</f>
        <v>Dec 2024</v>
      </c>
      <c r="B24" s="11">
        <v>158378</v>
      </c>
      <c r="C24" s="11">
        <v>1076731</v>
      </c>
      <c r="D24" s="11">
        <v>1235109</v>
      </c>
      <c r="E24" s="11">
        <v>44345.84</v>
      </c>
      <c r="F24" s="11">
        <v>290717.37</v>
      </c>
      <c r="G24" s="11">
        <v>335063.21000000002</v>
      </c>
      <c r="H24" s="16">
        <v>28</v>
      </c>
      <c r="I24" s="16">
        <v>27</v>
      </c>
    </row>
    <row r="25" spans="1:9" ht="12" customHeight="1" x14ac:dyDescent="0.25">
      <c r="A25" s="2" t="str">
        <f>"Jan "&amp;RIGHT(A6,4)+1</f>
        <v>Jan 2025</v>
      </c>
      <c r="B25" s="11">
        <v>194877</v>
      </c>
      <c r="C25" s="11">
        <v>1327799</v>
      </c>
      <c r="D25" s="11">
        <v>1522676</v>
      </c>
      <c r="E25" s="11">
        <v>54565.56</v>
      </c>
      <c r="F25" s="11">
        <v>358505.73</v>
      </c>
      <c r="G25" s="11">
        <v>413071.29</v>
      </c>
      <c r="H25" s="16">
        <v>28</v>
      </c>
      <c r="I25" s="16">
        <v>27</v>
      </c>
    </row>
    <row r="26" spans="1:9" ht="12" customHeight="1" x14ac:dyDescent="0.25">
      <c r="A26" s="2" t="str">
        <f>"Feb "&amp;RIGHT(A6,4)+1</f>
        <v>Feb 2025</v>
      </c>
      <c r="B26" s="11">
        <v>181107</v>
      </c>
      <c r="C26" s="11">
        <v>1254690</v>
      </c>
      <c r="D26" s="11">
        <v>1435797</v>
      </c>
      <c r="E26" s="11">
        <v>50709.96</v>
      </c>
      <c r="F26" s="11">
        <v>338766.3</v>
      </c>
      <c r="G26" s="11">
        <v>389476.26</v>
      </c>
      <c r="H26" s="16">
        <v>28</v>
      </c>
      <c r="I26" s="16">
        <v>27</v>
      </c>
    </row>
    <row r="27" spans="1:9" ht="12" customHeight="1" x14ac:dyDescent="0.25">
      <c r="A27" s="2" t="str">
        <f>"Mar "&amp;RIGHT(A6,4)+1</f>
        <v>Mar 2025</v>
      </c>
      <c r="B27" s="11">
        <v>169642</v>
      </c>
      <c r="C27" s="11">
        <v>1242129</v>
      </c>
      <c r="D27" s="11">
        <v>1411771</v>
      </c>
      <c r="E27" s="11">
        <v>47499.76</v>
      </c>
      <c r="F27" s="11">
        <v>335374.83</v>
      </c>
      <c r="G27" s="11">
        <v>382874.59</v>
      </c>
      <c r="H27" s="16">
        <v>28</v>
      </c>
      <c r="I27" s="16">
        <v>27</v>
      </c>
    </row>
    <row r="28" spans="1:9" ht="12" customHeight="1" x14ac:dyDescent="0.25">
      <c r="A28" s="2" t="str">
        <f>"Apr "&amp;RIGHT(A6,4)+1</f>
        <v>Apr 2025</v>
      </c>
      <c r="B28" s="11">
        <v>204280</v>
      </c>
      <c r="C28" s="11">
        <v>1338885</v>
      </c>
      <c r="D28" s="11">
        <v>1543165</v>
      </c>
      <c r="E28" s="11">
        <v>57198.400000000001</v>
      </c>
      <c r="F28" s="11">
        <v>361498.95</v>
      </c>
      <c r="G28" s="11">
        <v>418697.35</v>
      </c>
      <c r="H28" s="16">
        <v>28</v>
      </c>
      <c r="I28" s="16">
        <v>27</v>
      </c>
    </row>
    <row r="29" spans="1:9" ht="12" customHeight="1" x14ac:dyDescent="0.25">
      <c r="A29" s="2" t="str">
        <f>"May "&amp;RIGHT(A6,4)+1</f>
        <v>May 2025</v>
      </c>
      <c r="B29" s="11">
        <v>187655</v>
      </c>
      <c r="C29" s="11">
        <v>1428740</v>
      </c>
      <c r="D29" s="11">
        <v>1616395</v>
      </c>
      <c r="E29" s="11">
        <v>52543.4</v>
      </c>
      <c r="F29" s="11">
        <v>385759.8</v>
      </c>
      <c r="G29" s="11">
        <v>438303.2</v>
      </c>
      <c r="H29" s="16">
        <v>28</v>
      </c>
      <c r="I29" s="16">
        <v>27</v>
      </c>
    </row>
    <row r="30" spans="1:9" ht="12" customHeight="1" x14ac:dyDescent="0.25">
      <c r="A30" s="2" t="str">
        <f>"Jun "&amp;RIGHT(A6,4)+1</f>
        <v>Jun 2025</v>
      </c>
      <c r="B30" s="11" t="s">
        <v>412</v>
      </c>
      <c r="C30" s="11" t="s">
        <v>412</v>
      </c>
      <c r="D30" s="11" t="s">
        <v>412</v>
      </c>
      <c r="E30" s="11" t="s">
        <v>412</v>
      </c>
      <c r="F30" s="11" t="s">
        <v>412</v>
      </c>
      <c r="G30" s="11" t="s">
        <v>412</v>
      </c>
      <c r="H30" s="16" t="s">
        <v>412</v>
      </c>
      <c r="I30" s="16" t="s">
        <v>412</v>
      </c>
    </row>
    <row r="31" spans="1:9" ht="12" customHeight="1" x14ac:dyDescent="0.25">
      <c r="A31" s="2" t="str">
        <f>"Jul "&amp;RIGHT(A6,4)+1</f>
        <v>Jul 2025</v>
      </c>
      <c r="B31" s="11" t="s">
        <v>412</v>
      </c>
      <c r="C31" s="11" t="s">
        <v>412</v>
      </c>
      <c r="D31" s="11" t="s">
        <v>412</v>
      </c>
      <c r="E31" s="11" t="s">
        <v>412</v>
      </c>
      <c r="F31" s="11" t="s">
        <v>412</v>
      </c>
      <c r="G31" s="11" t="s">
        <v>412</v>
      </c>
      <c r="H31" s="16" t="s">
        <v>412</v>
      </c>
      <c r="I31" s="16" t="s">
        <v>412</v>
      </c>
    </row>
    <row r="32" spans="1:9" ht="12" customHeight="1" x14ac:dyDescent="0.25">
      <c r="A32" s="2" t="str">
        <f>"Aug "&amp;RIGHT(A6,4)+1</f>
        <v>Aug 2025</v>
      </c>
      <c r="B32" s="11" t="s">
        <v>412</v>
      </c>
      <c r="C32" s="11" t="s">
        <v>412</v>
      </c>
      <c r="D32" s="11" t="s">
        <v>412</v>
      </c>
      <c r="E32" s="11" t="s">
        <v>412</v>
      </c>
      <c r="F32" s="11" t="s">
        <v>412</v>
      </c>
      <c r="G32" s="11" t="s">
        <v>412</v>
      </c>
      <c r="H32" s="16" t="s">
        <v>412</v>
      </c>
      <c r="I32" s="16" t="s">
        <v>412</v>
      </c>
    </row>
    <row r="33" spans="1:9" ht="12" customHeight="1" x14ac:dyDescent="0.25">
      <c r="A33" s="2" t="str">
        <f>"Sep "&amp;RIGHT(A6,4)+1</f>
        <v>Sep 2025</v>
      </c>
      <c r="B33" s="11" t="s">
        <v>412</v>
      </c>
      <c r="C33" s="11" t="s">
        <v>412</v>
      </c>
      <c r="D33" s="11" t="s">
        <v>412</v>
      </c>
      <c r="E33" s="11" t="s">
        <v>412</v>
      </c>
      <c r="F33" s="11" t="s">
        <v>412</v>
      </c>
      <c r="G33" s="11" t="s">
        <v>412</v>
      </c>
      <c r="H33" s="16" t="s">
        <v>412</v>
      </c>
      <c r="I33" s="16" t="s">
        <v>412</v>
      </c>
    </row>
    <row r="34" spans="1:9" ht="12" customHeight="1" x14ac:dyDescent="0.25">
      <c r="A34" s="12" t="s">
        <v>55</v>
      </c>
      <c r="B34" s="13">
        <v>1489621</v>
      </c>
      <c r="C34" s="13">
        <v>10440621</v>
      </c>
      <c r="D34" s="13">
        <v>11930242</v>
      </c>
      <c r="E34" s="13">
        <v>417093.88</v>
      </c>
      <c r="F34" s="13">
        <v>2818967.67</v>
      </c>
      <c r="G34" s="13">
        <v>3236061.55</v>
      </c>
      <c r="H34" s="17">
        <v>28</v>
      </c>
      <c r="I34" s="17">
        <v>27</v>
      </c>
    </row>
    <row r="35" spans="1:9" ht="12" customHeight="1" x14ac:dyDescent="0.25">
      <c r="A35" s="14" t="str">
        <f>"Total "&amp;MID(A20,7,LEN(A20)-13)&amp;" Months"</f>
        <v>Total 8 Months</v>
      </c>
      <c r="B35" s="15">
        <v>1489621</v>
      </c>
      <c r="C35" s="15">
        <v>10440621</v>
      </c>
      <c r="D35" s="15">
        <v>11930242</v>
      </c>
      <c r="E35" s="15">
        <v>417093.88</v>
      </c>
      <c r="F35" s="15">
        <v>2818967.67</v>
      </c>
      <c r="G35" s="15">
        <v>3236061.55</v>
      </c>
      <c r="H35" s="18">
        <v>28</v>
      </c>
      <c r="I35" s="18">
        <v>27</v>
      </c>
    </row>
    <row r="36" spans="1:9" ht="12" customHeight="1" x14ac:dyDescent="0.25">
      <c r="A36" s="86"/>
      <c r="B36" s="86"/>
      <c r="C36" s="86"/>
      <c r="D36" s="86"/>
      <c r="E36" s="86"/>
      <c r="F36" s="86"/>
      <c r="G36" s="86"/>
      <c r="H36" s="86"/>
      <c r="I36" s="86"/>
    </row>
    <row r="37" spans="1:9" ht="70" customHeight="1" x14ac:dyDescent="0.25">
      <c r="A37" s="88" t="s">
        <v>147</v>
      </c>
      <c r="B37" s="88"/>
      <c r="C37" s="88"/>
      <c r="D37" s="88"/>
      <c r="E37" s="88"/>
      <c r="F37" s="88"/>
      <c r="G37" s="88"/>
      <c r="H37" s="88"/>
      <c r="I37" s="88"/>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sqref="A1:J1"/>
    </sheetView>
  </sheetViews>
  <sheetFormatPr defaultRowHeight="12.5" x14ac:dyDescent="0.25"/>
  <cols>
    <col min="1" max="1" width="11.453125" customWidth="1"/>
    <col min="2" max="6" width="11.26953125" customWidth="1"/>
    <col min="7" max="7" width="12.453125" customWidth="1"/>
    <col min="8" max="9" width="11.26953125" customWidth="1"/>
    <col min="10" max="11" width="11.453125" customWidth="1"/>
  </cols>
  <sheetData>
    <row r="1" spans="1:11" ht="12" customHeight="1" x14ac:dyDescent="0.25">
      <c r="A1" s="93" t="s">
        <v>416</v>
      </c>
      <c r="B1" s="93"/>
      <c r="C1" s="93"/>
      <c r="D1" s="93"/>
      <c r="E1" s="93"/>
      <c r="F1" s="93"/>
      <c r="G1" s="93"/>
      <c r="H1" s="93"/>
      <c r="I1" s="93"/>
      <c r="J1" s="93"/>
      <c r="K1" s="81">
        <v>45877</v>
      </c>
    </row>
    <row r="2" spans="1:11" ht="12" customHeight="1" x14ac:dyDescent="0.25">
      <c r="A2" s="95" t="s">
        <v>148</v>
      </c>
      <c r="B2" s="95"/>
      <c r="C2" s="95"/>
      <c r="D2" s="95"/>
      <c r="E2" s="95"/>
      <c r="F2" s="95"/>
      <c r="G2" s="95"/>
      <c r="H2" s="95"/>
      <c r="I2" s="95"/>
      <c r="J2" s="95"/>
      <c r="K2" s="1"/>
    </row>
    <row r="3" spans="1:11" ht="24" customHeight="1" x14ac:dyDescent="0.25">
      <c r="A3" s="97" t="s">
        <v>50</v>
      </c>
      <c r="B3" s="92" t="s">
        <v>194</v>
      </c>
      <c r="C3" s="92"/>
      <c r="D3" s="92"/>
      <c r="E3" s="90"/>
      <c r="F3" s="92" t="s">
        <v>149</v>
      </c>
      <c r="G3" s="92"/>
      <c r="H3" s="92"/>
      <c r="I3" s="90"/>
      <c r="J3" s="92" t="s">
        <v>150</v>
      </c>
      <c r="K3" s="92"/>
    </row>
    <row r="4" spans="1:11" ht="45" customHeight="1" x14ac:dyDescent="0.25">
      <c r="A4" s="98"/>
      <c r="B4" s="10" t="s">
        <v>151</v>
      </c>
      <c r="C4" s="10" t="s">
        <v>152</v>
      </c>
      <c r="D4" s="10" t="s">
        <v>153</v>
      </c>
      <c r="E4" s="10" t="s">
        <v>55</v>
      </c>
      <c r="F4" s="10" t="s">
        <v>329</v>
      </c>
      <c r="G4" s="10" t="s">
        <v>331</v>
      </c>
      <c r="H4" s="10" t="s">
        <v>330</v>
      </c>
      <c r="I4" s="10" t="s">
        <v>337</v>
      </c>
      <c r="J4" s="10" t="s">
        <v>154</v>
      </c>
      <c r="K4" s="9" t="s">
        <v>332</v>
      </c>
    </row>
    <row r="5" spans="1:11" ht="12" customHeight="1" x14ac:dyDescent="0.25">
      <c r="A5" s="1"/>
      <c r="B5" s="86" t="str">
        <f>REPT("-",42)&amp;" Number "&amp;REPT("-",39)&amp;"   "&amp;REPT("-",52)&amp;" Dollars "&amp;REPT("-",58)</f>
        <v>------------------------------------------ Number ---------------------------------------   ---------------------------------------------------- Dollars ----------------------------------------------------------</v>
      </c>
      <c r="C5" s="86"/>
      <c r="D5" s="86"/>
      <c r="E5" s="86"/>
      <c r="F5" s="86"/>
      <c r="G5" s="86"/>
      <c r="H5" s="86"/>
      <c r="I5" s="86"/>
      <c r="J5" s="86"/>
      <c r="K5" s="86"/>
    </row>
    <row r="6" spans="1:11" ht="12" customHeight="1" x14ac:dyDescent="0.25">
      <c r="A6" s="3" t="s">
        <v>413</v>
      </c>
    </row>
    <row r="7" spans="1:11" ht="12" customHeight="1" x14ac:dyDescent="0.25">
      <c r="A7" s="2" t="str">
        <f>"Oct "&amp;RIGHT(A6,4)-1</f>
        <v>Oct 2023</v>
      </c>
      <c r="B7" s="11">
        <v>1499151</v>
      </c>
      <c r="C7" s="11">
        <v>1487823</v>
      </c>
      <c r="D7" s="11">
        <v>3685078</v>
      </c>
      <c r="E7" s="11">
        <v>6672052</v>
      </c>
      <c r="F7" s="11">
        <v>355739225</v>
      </c>
      <c r="G7" s="11" t="s">
        <v>412</v>
      </c>
      <c r="H7" s="11" t="s">
        <v>412</v>
      </c>
      <c r="I7" s="11">
        <v>1097042934</v>
      </c>
      <c r="J7" s="16">
        <v>53.317799999999998</v>
      </c>
      <c r="K7" s="16" t="s">
        <v>412</v>
      </c>
    </row>
    <row r="8" spans="1:11" ht="12" customHeight="1" x14ac:dyDescent="0.25">
      <c r="A8" s="2" t="str">
        <f>"Nov "&amp;RIGHT(A6,4)-1</f>
        <v>Nov 2023</v>
      </c>
      <c r="B8" s="11">
        <v>1484684</v>
      </c>
      <c r="C8" s="11">
        <v>1476670</v>
      </c>
      <c r="D8" s="11">
        <v>3662683</v>
      </c>
      <c r="E8" s="11">
        <v>6624037</v>
      </c>
      <c r="F8" s="11">
        <v>371788683</v>
      </c>
      <c r="G8" s="11" t="s">
        <v>412</v>
      </c>
      <c r="H8" s="11" t="s">
        <v>412</v>
      </c>
      <c r="I8" s="11">
        <v>470579486</v>
      </c>
      <c r="J8" s="16">
        <v>56.127200000000002</v>
      </c>
      <c r="K8" s="16" t="s">
        <v>412</v>
      </c>
    </row>
    <row r="9" spans="1:11" ht="12" customHeight="1" x14ac:dyDescent="0.25">
      <c r="A9" s="2" t="str">
        <f>"Dec "&amp;RIGHT(A6,4)-1</f>
        <v>Dec 2023</v>
      </c>
      <c r="B9" s="11">
        <v>1457238</v>
      </c>
      <c r="C9" s="11">
        <v>1455973</v>
      </c>
      <c r="D9" s="11">
        <v>3630102</v>
      </c>
      <c r="E9" s="11">
        <v>6543313</v>
      </c>
      <c r="F9" s="11">
        <v>426391422</v>
      </c>
      <c r="G9" s="11" t="s">
        <v>412</v>
      </c>
      <c r="H9" s="11">
        <v>3738910</v>
      </c>
      <c r="I9" s="11">
        <v>607907162</v>
      </c>
      <c r="J9" s="16">
        <v>65.164500000000004</v>
      </c>
      <c r="K9" s="16" t="s">
        <v>412</v>
      </c>
    </row>
    <row r="10" spans="1:11" ht="12" customHeight="1" x14ac:dyDescent="0.25">
      <c r="A10" s="2" t="str">
        <f>"Jan "&amp;RIGHT(A6,4)</f>
        <v>Jan 2024</v>
      </c>
      <c r="B10" s="11">
        <v>1478239</v>
      </c>
      <c r="C10" s="11">
        <v>1471011</v>
      </c>
      <c r="D10" s="11">
        <v>3658467</v>
      </c>
      <c r="E10" s="11">
        <v>6607717</v>
      </c>
      <c r="F10" s="11">
        <v>392186693</v>
      </c>
      <c r="G10" s="11" t="s">
        <v>412</v>
      </c>
      <c r="H10" s="11" t="s">
        <v>412</v>
      </c>
      <c r="I10" s="11">
        <v>584540258</v>
      </c>
      <c r="J10" s="16">
        <v>59.352800000000002</v>
      </c>
      <c r="K10" s="16" t="s">
        <v>412</v>
      </c>
    </row>
    <row r="11" spans="1:11" ht="12" customHeight="1" x14ac:dyDescent="0.25">
      <c r="A11" s="2" t="str">
        <f>"Feb "&amp;RIGHT(A6,4)</f>
        <v>Feb 2024</v>
      </c>
      <c r="B11" s="11">
        <v>1495697</v>
      </c>
      <c r="C11" s="11">
        <v>1476645</v>
      </c>
      <c r="D11" s="11">
        <v>3673296</v>
      </c>
      <c r="E11" s="11">
        <v>6645638</v>
      </c>
      <c r="F11" s="11">
        <v>389888588</v>
      </c>
      <c r="G11" s="11" t="s">
        <v>412</v>
      </c>
      <c r="H11" s="11" t="s">
        <v>412</v>
      </c>
      <c r="I11" s="11">
        <v>522134097</v>
      </c>
      <c r="J11" s="16">
        <v>58.668300000000002</v>
      </c>
      <c r="K11" s="16" t="s">
        <v>412</v>
      </c>
    </row>
    <row r="12" spans="1:11" ht="12" customHeight="1" x14ac:dyDescent="0.25">
      <c r="A12" s="2" t="str">
        <f>"Mar "&amp;RIGHT(A6,4)</f>
        <v>Mar 2024</v>
      </c>
      <c r="B12" s="11">
        <v>1507992</v>
      </c>
      <c r="C12" s="11">
        <v>1483532</v>
      </c>
      <c r="D12" s="11">
        <v>3689450</v>
      </c>
      <c r="E12" s="11">
        <v>6680974</v>
      </c>
      <c r="F12" s="11">
        <v>401576956</v>
      </c>
      <c r="G12" s="11" t="s">
        <v>412</v>
      </c>
      <c r="H12" s="11">
        <v>159832</v>
      </c>
      <c r="I12" s="11">
        <v>558058745</v>
      </c>
      <c r="J12" s="16">
        <v>60.107500000000002</v>
      </c>
      <c r="K12" s="16" t="s">
        <v>412</v>
      </c>
    </row>
    <row r="13" spans="1:11" ht="12" customHeight="1" x14ac:dyDescent="0.25">
      <c r="A13" s="2" t="str">
        <f>"Apr "&amp;RIGHT(A6,4)</f>
        <v>Apr 2024</v>
      </c>
      <c r="B13" s="11">
        <v>1522999</v>
      </c>
      <c r="C13" s="11">
        <v>1492306</v>
      </c>
      <c r="D13" s="11">
        <v>3706737</v>
      </c>
      <c r="E13" s="11">
        <v>6722042</v>
      </c>
      <c r="F13" s="11">
        <v>422630489</v>
      </c>
      <c r="G13" s="11" t="s">
        <v>412</v>
      </c>
      <c r="H13" s="11" t="s">
        <v>412</v>
      </c>
      <c r="I13" s="11">
        <v>548787112</v>
      </c>
      <c r="J13" s="16">
        <v>62.872300000000003</v>
      </c>
      <c r="K13" s="16" t="s">
        <v>412</v>
      </c>
    </row>
    <row r="14" spans="1:11" ht="12" customHeight="1" x14ac:dyDescent="0.25">
      <c r="A14" s="2" t="str">
        <f>"May "&amp;RIGHT(A6,4)</f>
        <v>May 2024</v>
      </c>
      <c r="B14" s="11">
        <v>1536240</v>
      </c>
      <c r="C14" s="11">
        <v>1501315</v>
      </c>
      <c r="D14" s="11">
        <v>3726155</v>
      </c>
      <c r="E14" s="11">
        <v>6763710</v>
      </c>
      <c r="F14" s="11">
        <v>425069956</v>
      </c>
      <c r="G14" s="11" t="s">
        <v>412</v>
      </c>
      <c r="H14" s="11" t="s">
        <v>412</v>
      </c>
      <c r="I14" s="11">
        <v>537480028</v>
      </c>
      <c r="J14" s="16">
        <v>62.845700000000001</v>
      </c>
      <c r="K14" s="16" t="s">
        <v>412</v>
      </c>
    </row>
    <row r="15" spans="1:11" ht="12" customHeight="1" x14ac:dyDescent="0.25">
      <c r="A15" s="2" t="str">
        <f>"Jun "&amp;RIGHT(A6,4)</f>
        <v>Jun 2024</v>
      </c>
      <c r="B15" s="11">
        <v>1527299</v>
      </c>
      <c r="C15" s="11">
        <v>1489252</v>
      </c>
      <c r="D15" s="11">
        <v>3720334</v>
      </c>
      <c r="E15" s="11">
        <v>6736885</v>
      </c>
      <c r="F15" s="11">
        <v>402998635</v>
      </c>
      <c r="G15" s="11" t="s">
        <v>412</v>
      </c>
      <c r="H15" s="11">
        <v>1014690</v>
      </c>
      <c r="I15" s="11">
        <v>526168913</v>
      </c>
      <c r="J15" s="16">
        <v>59.819699999999997</v>
      </c>
      <c r="K15" s="16" t="s">
        <v>412</v>
      </c>
    </row>
    <row r="16" spans="1:11" ht="12" customHeight="1" x14ac:dyDescent="0.25">
      <c r="A16" s="2" t="str">
        <f>"Jul "&amp;RIGHT(A6,4)</f>
        <v>Jul 2024</v>
      </c>
      <c r="B16" s="11">
        <v>1540457</v>
      </c>
      <c r="C16" s="11">
        <v>1499404</v>
      </c>
      <c r="D16" s="11">
        <v>3747176</v>
      </c>
      <c r="E16" s="11">
        <v>6787037</v>
      </c>
      <c r="F16" s="11">
        <v>438824837</v>
      </c>
      <c r="G16" s="11" t="s">
        <v>412</v>
      </c>
      <c r="H16" s="11" t="s">
        <v>412</v>
      </c>
      <c r="I16" s="11">
        <v>570462866</v>
      </c>
      <c r="J16" s="16">
        <v>64.656300000000002</v>
      </c>
      <c r="K16" s="16" t="s">
        <v>412</v>
      </c>
    </row>
    <row r="17" spans="1:11" ht="12" customHeight="1" x14ac:dyDescent="0.25">
      <c r="A17" s="2" t="str">
        <f>"Aug "&amp;RIGHT(A6,4)</f>
        <v>Aug 2024</v>
      </c>
      <c r="B17" s="11">
        <v>1550467</v>
      </c>
      <c r="C17" s="11">
        <v>1506231</v>
      </c>
      <c r="D17" s="11">
        <v>3773589</v>
      </c>
      <c r="E17" s="11">
        <v>6830287</v>
      </c>
      <c r="F17" s="11">
        <v>429860756</v>
      </c>
      <c r="G17" s="11" t="s">
        <v>412</v>
      </c>
      <c r="H17" s="11" t="s">
        <v>412</v>
      </c>
      <c r="I17" s="11">
        <v>550160335</v>
      </c>
      <c r="J17" s="16">
        <v>62.9345</v>
      </c>
      <c r="K17" s="16" t="s">
        <v>412</v>
      </c>
    </row>
    <row r="18" spans="1:11" ht="12" customHeight="1" x14ac:dyDescent="0.25">
      <c r="A18" s="2" t="str">
        <f>"Sep "&amp;RIGHT(A6,4)</f>
        <v>Sep 2024</v>
      </c>
      <c r="B18" s="11">
        <v>1547602</v>
      </c>
      <c r="C18" s="11">
        <v>1503365</v>
      </c>
      <c r="D18" s="11">
        <v>3787283</v>
      </c>
      <c r="E18" s="11">
        <v>6838250</v>
      </c>
      <c r="F18" s="11">
        <v>454454621</v>
      </c>
      <c r="G18" s="11" t="s">
        <v>412</v>
      </c>
      <c r="H18" s="11">
        <v>98151581</v>
      </c>
      <c r="I18" s="11">
        <v>725704051</v>
      </c>
      <c r="J18" s="16">
        <v>66.457700000000003</v>
      </c>
      <c r="K18" s="16" t="s">
        <v>412</v>
      </c>
    </row>
    <row r="19" spans="1:11" ht="12" customHeight="1" x14ac:dyDescent="0.25">
      <c r="A19" s="12" t="s">
        <v>55</v>
      </c>
      <c r="B19" s="13">
        <v>1512338.75</v>
      </c>
      <c r="C19" s="13">
        <v>1486960.5833000001</v>
      </c>
      <c r="D19" s="13">
        <v>3705029.1666999999</v>
      </c>
      <c r="E19" s="13">
        <v>6704328.5</v>
      </c>
      <c r="F19" s="13">
        <v>4911410861</v>
      </c>
      <c r="G19" s="13">
        <v>2263793275</v>
      </c>
      <c r="H19" s="13">
        <v>103065013</v>
      </c>
      <c r="I19" s="13">
        <v>7299025987</v>
      </c>
      <c r="J19" s="17">
        <v>61.047800000000002</v>
      </c>
      <c r="K19" s="17">
        <v>28.138500000000001</v>
      </c>
    </row>
    <row r="20" spans="1:11" ht="12" customHeight="1" x14ac:dyDescent="0.25">
      <c r="A20" s="14" t="s">
        <v>414</v>
      </c>
      <c r="B20" s="15">
        <v>1497780</v>
      </c>
      <c r="C20" s="15">
        <v>1480659.375</v>
      </c>
      <c r="D20" s="15">
        <v>3678996</v>
      </c>
      <c r="E20" s="15">
        <v>6657435.375</v>
      </c>
      <c r="F20" s="15">
        <v>3185272012</v>
      </c>
      <c r="G20" s="15">
        <v>1737359068</v>
      </c>
      <c r="H20" s="15">
        <v>3898742</v>
      </c>
      <c r="I20" s="15">
        <v>4926529822</v>
      </c>
      <c r="J20" s="18">
        <v>59.806699999999999</v>
      </c>
      <c r="K20" s="18">
        <v>32.620699999999999</v>
      </c>
    </row>
    <row r="21" spans="1:11" ht="12" customHeight="1" x14ac:dyDescent="0.25">
      <c r="A21" s="3" t="str">
        <f>"FY "&amp;RIGHT(A6,4)+1</f>
        <v>FY 2025</v>
      </c>
    </row>
    <row r="22" spans="1:11" ht="12" customHeight="1" x14ac:dyDescent="0.25">
      <c r="A22" s="2" t="str">
        <f>"Oct "&amp;RIGHT(A6,4)</f>
        <v>Oct 2024</v>
      </c>
      <c r="B22" s="11">
        <v>1565365</v>
      </c>
      <c r="C22" s="11">
        <v>1520705</v>
      </c>
      <c r="D22" s="11">
        <v>3821595</v>
      </c>
      <c r="E22" s="11">
        <v>6907665</v>
      </c>
      <c r="F22" s="11">
        <v>412498964</v>
      </c>
      <c r="G22" s="11" t="s">
        <v>412</v>
      </c>
      <c r="H22" s="11" t="s">
        <v>412</v>
      </c>
      <c r="I22" s="11">
        <v>1205674595</v>
      </c>
      <c r="J22" s="16">
        <v>59.716099999999997</v>
      </c>
      <c r="K22" s="16" t="s">
        <v>412</v>
      </c>
    </row>
    <row r="23" spans="1:11" ht="12" customHeight="1" x14ac:dyDescent="0.25">
      <c r="A23" s="2" t="str">
        <f>"Nov "&amp;RIGHT(A6,4)</f>
        <v>Nov 2024</v>
      </c>
      <c r="B23" s="11">
        <v>1536335</v>
      </c>
      <c r="C23" s="11">
        <v>1494919</v>
      </c>
      <c r="D23" s="11">
        <v>3797983</v>
      </c>
      <c r="E23" s="11">
        <v>6829237</v>
      </c>
      <c r="F23" s="11">
        <v>430640355</v>
      </c>
      <c r="G23" s="11" t="s">
        <v>412</v>
      </c>
      <c r="H23" s="11" t="s">
        <v>412</v>
      </c>
      <c r="I23" s="11">
        <v>602487117</v>
      </c>
      <c r="J23" s="16">
        <v>63.058300000000003</v>
      </c>
      <c r="K23" s="16" t="s">
        <v>412</v>
      </c>
    </row>
    <row r="24" spans="1:11" ht="12" customHeight="1" x14ac:dyDescent="0.25">
      <c r="A24" s="2" t="str">
        <f>"Dec "&amp;RIGHT(A6,4)</f>
        <v>Dec 2024</v>
      </c>
      <c r="B24" s="11">
        <v>1515314</v>
      </c>
      <c r="C24" s="11">
        <v>1485761</v>
      </c>
      <c r="D24" s="11">
        <v>3783550</v>
      </c>
      <c r="E24" s="11">
        <v>6784625</v>
      </c>
      <c r="F24" s="11">
        <v>445599668</v>
      </c>
      <c r="G24" s="11" t="s">
        <v>412</v>
      </c>
      <c r="H24" s="11">
        <v>4347022</v>
      </c>
      <c r="I24" s="11">
        <v>588557392</v>
      </c>
      <c r="J24" s="16">
        <v>65.677899999999994</v>
      </c>
      <c r="K24" s="16" t="s">
        <v>412</v>
      </c>
    </row>
    <row r="25" spans="1:11" ht="12" customHeight="1" x14ac:dyDescent="0.25">
      <c r="A25" s="2" t="str">
        <f>"Jan "&amp;RIGHT(A6,4)+1</f>
        <v>Jan 2025</v>
      </c>
      <c r="B25" s="11">
        <v>1526797</v>
      </c>
      <c r="C25" s="11">
        <v>1497327</v>
      </c>
      <c r="D25" s="11">
        <v>3796927</v>
      </c>
      <c r="E25" s="11">
        <v>6821051</v>
      </c>
      <c r="F25" s="11">
        <v>435017109</v>
      </c>
      <c r="G25" s="11" t="s">
        <v>412</v>
      </c>
      <c r="H25" s="11" t="s">
        <v>412</v>
      </c>
      <c r="I25" s="11">
        <v>594037380.66670001</v>
      </c>
      <c r="J25" s="16">
        <v>63.775700000000001</v>
      </c>
      <c r="K25" s="16" t="s">
        <v>412</v>
      </c>
    </row>
    <row r="26" spans="1:11" ht="12" customHeight="1" x14ac:dyDescent="0.25">
      <c r="A26" s="2" t="str">
        <f>"Feb "&amp;RIGHT(A6,4)+1</f>
        <v>Feb 2025</v>
      </c>
      <c r="B26" s="11">
        <v>1519839</v>
      </c>
      <c r="C26" s="11">
        <v>1488648</v>
      </c>
      <c r="D26" s="11">
        <v>3792533</v>
      </c>
      <c r="E26" s="11">
        <v>6801020</v>
      </c>
      <c r="F26" s="11">
        <v>436753410</v>
      </c>
      <c r="G26" s="11" t="s">
        <v>412</v>
      </c>
      <c r="H26" s="11" t="s">
        <v>412</v>
      </c>
      <c r="I26" s="11">
        <v>567209785.33329999</v>
      </c>
      <c r="J26" s="16">
        <v>64.218800000000002</v>
      </c>
      <c r="K26" s="16" t="s">
        <v>412</v>
      </c>
    </row>
    <row r="27" spans="1:11" ht="12" customHeight="1" x14ac:dyDescent="0.25">
      <c r="A27" s="2" t="str">
        <f>"Mar "&amp;RIGHT(A6,4)+1</f>
        <v>Mar 2025</v>
      </c>
      <c r="B27" s="11">
        <v>1533949</v>
      </c>
      <c r="C27" s="11">
        <v>1491780</v>
      </c>
      <c r="D27" s="11">
        <v>3824982</v>
      </c>
      <c r="E27" s="11">
        <v>6850711</v>
      </c>
      <c r="F27" s="11">
        <v>453752725</v>
      </c>
      <c r="G27" s="11" t="s">
        <v>412</v>
      </c>
      <c r="H27" s="11">
        <v>411924</v>
      </c>
      <c r="I27" s="11">
        <v>581970592</v>
      </c>
      <c r="J27" s="16">
        <v>66.234399999999994</v>
      </c>
      <c r="K27" s="16" t="s">
        <v>412</v>
      </c>
    </row>
    <row r="28" spans="1:11" ht="12" customHeight="1" x14ac:dyDescent="0.25">
      <c r="A28" s="2" t="str">
        <f>"Apr "&amp;RIGHT(A6,4)+1</f>
        <v>Apr 2025</v>
      </c>
      <c r="B28" s="11">
        <v>1542783</v>
      </c>
      <c r="C28" s="11">
        <v>1493675</v>
      </c>
      <c r="D28" s="11">
        <v>3839884</v>
      </c>
      <c r="E28" s="11">
        <v>6876342</v>
      </c>
      <c r="F28" s="11">
        <v>458391976</v>
      </c>
      <c r="G28" s="11" t="s">
        <v>412</v>
      </c>
      <c r="H28" s="11" t="s">
        <v>412</v>
      </c>
      <c r="I28" s="11">
        <v>599094107</v>
      </c>
      <c r="J28" s="16">
        <v>66.662199999999999</v>
      </c>
      <c r="K28" s="16" t="s">
        <v>412</v>
      </c>
    </row>
    <row r="29" spans="1:11" ht="12" customHeight="1" x14ac:dyDescent="0.25">
      <c r="A29" s="2" t="str">
        <f>"May "&amp;RIGHT(A6,4)+1</f>
        <v>May 2025</v>
      </c>
      <c r="B29" s="11">
        <v>1545243</v>
      </c>
      <c r="C29" s="11">
        <v>1491966</v>
      </c>
      <c r="D29" s="11">
        <v>3852291</v>
      </c>
      <c r="E29" s="11">
        <v>6889500</v>
      </c>
      <c r="F29" s="11">
        <v>443223197</v>
      </c>
      <c r="G29" s="11" t="s">
        <v>412</v>
      </c>
      <c r="H29" s="11" t="s">
        <v>412</v>
      </c>
      <c r="I29" s="11">
        <v>570056300.57140005</v>
      </c>
      <c r="J29" s="16">
        <v>64.333100000000002</v>
      </c>
      <c r="K29" s="16" t="s">
        <v>412</v>
      </c>
    </row>
    <row r="30" spans="1:11" ht="12" customHeight="1" x14ac:dyDescent="0.25">
      <c r="A30" s="2" t="str">
        <f>"Jun "&amp;RIGHT(A6,4)+1</f>
        <v>Jun 2025</v>
      </c>
      <c r="B30" s="11" t="s">
        <v>412</v>
      </c>
      <c r="C30" s="11" t="s">
        <v>412</v>
      </c>
      <c r="D30" s="11" t="s">
        <v>412</v>
      </c>
      <c r="E30" s="11" t="s">
        <v>412</v>
      </c>
      <c r="F30" s="11" t="s">
        <v>412</v>
      </c>
      <c r="G30" s="11" t="s">
        <v>412</v>
      </c>
      <c r="H30" s="11" t="s">
        <v>412</v>
      </c>
      <c r="I30" s="11" t="s">
        <v>412</v>
      </c>
      <c r="J30" s="16" t="s">
        <v>412</v>
      </c>
      <c r="K30" s="16" t="s">
        <v>412</v>
      </c>
    </row>
    <row r="31" spans="1:11" ht="12" customHeight="1" x14ac:dyDescent="0.25">
      <c r="A31" s="2" t="str">
        <f>"Jul "&amp;RIGHT(A6,4)+1</f>
        <v>Jul 2025</v>
      </c>
      <c r="B31" s="11" t="s">
        <v>412</v>
      </c>
      <c r="C31" s="11" t="s">
        <v>412</v>
      </c>
      <c r="D31" s="11" t="s">
        <v>412</v>
      </c>
      <c r="E31" s="11" t="s">
        <v>412</v>
      </c>
      <c r="F31" s="11" t="s">
        <v>412</v>
      </c>
      <c r="G31" s="11" t="s">
        <v>412</v>
      </c>
      <c r="H31" s="11" t="s">
        <v>412</v>
      </c>
      <c r="I31" s="11" t="s">
        <v>412</v>
      </c>
      <c r="J31" s="16" t="s">
        <v>412</v>
      </c>
      <c r="K31" s="16" t="s">
        <v>412</v>
      </c>
    </row>
    <row r="32" spans="1:11" ht="12" customHeight="1" x14ac:dyDescent="0.25">
      <c r="A32" s="2" t="str">
        <f>"Aug "&amp;RIGHT(A6,4)+1</f>
        <v>Aug 2025</v>
      </c>
      <c r="B32" s="11" t="s">
        <v>412</v>
      </c>
      <c r="C32" s="11" t="s">
        <v>412</v>
      </c>
      <c r="D32" s="11" t="s">
        <v>412</v>
      </c>
      <c r="E32" s="11" t="s">
        <v>412</v>
      </c>
      <c r="F32" s="11" t="s">
        <v>412</v>
      </c>
      <c r="G32" s="11" t="s">
        <v>412</v>
      </c>
      <c r="H32" s="11" t="s">
        <v>412</v>
      </c>
      <c r="I32" s="11" t="s">
        <v>412</v>
      </c>
      <c r="J32" s="16" t="s">
        <v>412</v>
      </c>
      <c r="K32" s="16" t="s">
        <v>412</v>
      </c>
    </row>
    <row r="33" spans="1:14" ht="12" customHeight="1" x14ac:dyDescent="0.25">
      <c r="A33" s="2" t="str">
        <f>"Sep "&amp;RIGHT(A6,4)+1</f>
        <v>Sep 2025</v>
      </c>
      <c r="B33" s="11" t="s">
        <v>412</v>
      </c>
      <c r="C33" s="11" t="s">
        <v>412</v>
      </c>
      <c r="D33" s="11" t="s">
        <v>412</v>
      </c>
      <c r="E33" s="11" t="s">
        <v>412</v>
      </c>
      <c r="F33" s="11" t="s">
        <v>412</v>
      </c>
      <c r="G33" s="11" t="s">
        <v>412</v>
      </c>
      <c r="H33" s="11" t="s">
        <v>412</v>
      </c>
      <c r="I33" s="11" t="s">
        <v>412</v>
      </c>
      <c r="J33" s="16" t="s">
        <v>412</v>
      </c>
      <c r="K33" s="16" t="s">
        <v>412</v>
      </c>
    </row>
    <row r="34" spans="1:14" ht="12" customHeight="1" x14ac:dyDescent="0.25">
      <c r="A34" s="12" t="s">
        <v>55</v>
      </c>
      <c r="B34" s="13">
        <v>1535703.125</v>
      </c>
      <c r="C34" s="13">
        <v>1495597.625</v>
      </c>
      <c r="D34" s="13">
        <v>3813718.125</v>
      </c>
      <c r="E34" s="13">
        <v>6845018.875</v>
      </c>
      <c r="F34" s="13">
        <v>3515877404</v>
      </c>
      <c r="G34" s="13">
        <v>1788450919.5713999</v>
      </c>
      <c r="H34" s="13">
        <v>4758946</v>
      </c>
      <c r="I34" s="13">
        <v>5309087269.5713997</v>
      </c>
      <c r="J34" s="17">
        <v>64.204999999999998</v>
      </c>
      <c r="K34" s="17">
        <v>32.659700000000001</v>
      </c>
    </row>
    <row r="35" spans="1:14" ht="12" customHeight="1" x14ac:dyDescent="0.25">
      <c r="A35" s="14" t="str">
        <f>"Total "&amp;MID(A20,7,LEN(A20)-13)&amp;" Months"</f>
        <v>Total 8 Months</v>
      </c>
      <c r="B35" s="15">
        <v>1535703.125</v>
      </c>
      <c r="C35" s="15">
        <v>1495597.625</v>
      </c>
      <c r="D35" s="15">
        <v>3813718.125</v>
      </c>
      <c r="E35" s="15">
        <v>6845018.875</v>
      </c>
      <c r="F35" s="15">
        <v>3515877404</v>
      </c>
      <c r="G35" s="15">
        <v>1788450919.5713999</v>
      </c>
      <c r="H35" s="15">
        <v>4758946</v>
      </c>
      <c r="I35" s="15">
        <v>5309087269.5713997</v>
      </c>
      <c r="J35" s="18">
        <v>64.204999999999998</v>
      </c>
      <c r="K35" s="18">
        <v>32.659700000000001</v>
      </c>
    </row>
    <row r="36" spans="1:14" ht="12" customHeight="1" x14ac:dyDescent="0.25">
      <c r="A36" s="86"/>
      <c r="B36" s="86"/>
      <c r="C36" s="86"/>
      <c r="D36" s="86"/>
      <c r="E36" s="86"/>
      <c r="F36" s="86"/>
      <c r="G36" s="86"/>
      <c r="H36" s="86"/>
      <c r="I36" s="86"/>
      <c r="J36" s="86"/>
    </row>
    <row r="37" spans="1:14" ht="12" customHeight="1" x14ac:dyDescent="0.25">
      <c r="A37" s="138" t="s">
        <v>353</v>
      </c>
      <c r="B37" s="138"/>
      <c r="C37" s="138"/>
      <c r="D37" s="138"/>
      <c r="E37" s="138"/>
      <c r="F37" s="138"/>
      <c r="G37" s="138"/>
      <c r="H37" s="138"/>
      <c r="I37" s="138"/>
      <c r="J37" s="138"/>
      <c r="K37" s="138"/>
      <c r="L37" s="138"/>
      <c r="M37" s="138"/>
      <c r="N37" s="138"/>
    </row>
    <row r="38" spans="1:14" ht="25.15" customHeight="1" x14ac:dyDescent="0.25">
      <c r="A38" s="138" t="s">
        <v>393</v>
      </c>
      <c r="B38" s="138"/>
      <c r="C38" s="138"/>
      <c r="D38" s="138"/>
      <c r="E38" s="138"/>
      <c r="F38" s="138"/>
      <c r="G38" s="138"/>
      <c r="H38" s="138"/>
      <c r="I38" s="138"/>
      <c r="J38" s="138"/>
      <c r="K38" s="138"/>
      <c r="L38" s="138"/>
      <c r="M38" s="138"/>
      <c r="N38" s="138"/>
    </row>
    <row r="39" spans="1:14" ht="33" hidden="1" customHeight="1" x14ac:dyDescent="0.25">
      <c r="A39" s="138"/>
      <c r="B39" s="138"/>
      <c r="C39" s="138"/>
      <c r="D39" s="138"/>
      <c r="E39" s="138"/>
      <c r="F39" s="138"/>
      <c r="G39" s="138"/>
      <c r="H39" s="138"/>
      <c r="I39" s="138"/>
      <c r="J39" s="138"/>
      <c r="K39" s="138"/>
      <c r="L39" s="138"/>
      <c r="M39" s="138"/>
      <c r="N39" s="138"/>
    </row>
    <row r="40" spans="1:14" ht="6.75" hidden="1" customHeight="1" x14ac:dyDescent="0.25">
      <c r="A40" s="138"/>
      <c r="B40" s="138"/>
      <c r="C40" s="138"/>
      <c r="D40" s="138"/>
      <c r="E40" s="138"/>
      <c r="F40" s="138"/>
      <c r="G40" s="138"/>
      <c r="H40" s="138"/>
      <c r="I40" s="138"/>
      <c r="J40" s="138"/>
      <c r="K40" s="138"/>
      <c r="L40" s="138"/>
      <c r="M40" s="138"/>
      <c r="N40" s="138"/>
    </row>
    <row r="41" spans="1:14" ht="49.15" hidden="1" customHeight="1" x14ac:dyDescent="0.25">
      <c r="A41" s="138"/>
      <c r="B41" s="138"/>
      <c r="C41" s="138"/>
      <c r="D41" s="138"/>
      <c r="E41" s="138"/>
      <c r="F41" s="138"/>
      <c r="G41" s="138"/>
      <c r="H41" s="138"/>
      <c r="I41" s="138"/>
      <c r="J41" s="138"/>
      <c r="K41" s="138"/>
      <c r="L41" s="138"/>
      <c r="M41" s="138"/>
      <c r="N41" s="138"/>
    </row>
    <row r="42" spans="1:14" ht="22.15" customHeight="1" x14ac:dyDescent="0.25">
      <c r="A42" s="138" t="s">
        <v>354</v>
      </c>
      <c r="B42" s="138"/>
      <c r="C42" s="138"/>
      <c r="D42" s="138"/>
      <c r="E42" s="138"/>
      <c r="F42" s="138"/>
      <c r="G42" s="138"/>
      <c r="H42" s="138"/>
      <c r="I42" s="138"/>
      <c r="J42" s="138"/>
      <c r="K42" s="138"/>
      <c r="L42" s="138"/>
      <c r="M42" s="138"/>
      <c r="N42" s="138"/>
    </row>
    <row r="43" spans="1:14" ht="35.5" customHeight="1" x14ac:dyDescent="0.25">
      <c r="A43" s="138"/>
      <c r="B43" s="138"/>
      <c r="C43" s="138"/>
      <c r="D43" s="138"/>
      <c r="E43" s="138"/>
      <c r="F43" s="138"/>
      <c r="G43" s="138"/>
      <c r="H43" s="138"/>
      <c r="I43" s="138"/>
      <c r="J43" s="138"/>
      <c r="K43" s="138"/>
      <c r="L43" s="138"/>
      <c r="M43" s="138"/>
      <c r="N43" s="138"/>
    </row>
    <row r="44" spans="1:14" x14ac:dyDescent="0.25">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workbookViewId="0">
      <selection sqref="A1:L1"/>
    </sheetView>
  </sheetViews>
  <sheetFormatPr defaultRowHeight="12.5" x14ac:dyDescent="0.25"/>
  <cols>
    <col min="1" max="1" width="11.453125" customWidth="1"/>
    <col min="2" max="7" width="11" customWidth="1"/>
    <col min="8" max="9" width="12.453125" customWidth="1"/>
    <col min="10" max="13" width="11" customWidth="1"/>
  </cols>
  <sheetData>
    <row r="1" spans="1:13" ht="12" customHeight="1" x14ac:dyDescent="0.25">
      <c r="A1" s="93" t="s">
        <v>416</v>
      </c>
      <c r="B1" s="93"/>
      <c r="C1" s="93"/>
      <c r="D1" s="93"/>
      <c r="E1" s="93"/>
      <c r="F1" s="93"/>
      <c r="G1" s="93"/>
      <c r="H1" s="93"/>
      <c r="I1" s="93"/>
      <c r="J1" s="93"/>
      <c r="K1" s="93"/>
      <c r="L1" s="93"/>
      <c r="M1" s="81">
        <v>45877</v>
      </c>
    </row>
    <row r="2" spans="1:13" ht="12" customHeight="1" x14ac:dyDescent="0.25">
      <c r="A2" s="95" t="s">
        <v>227</v>
      </c>
      <c r="B2" s="95"/>
      <c r="C2" s="95"/>
      <c r="D2" s="95"/>
      <c r="E2" s="95"/>
      <c r="F2" s="95"/>
      <c r="G2" s="95"/>
      <c r="H2" s="95"/>
      <c r="I2" s="95"/>
      <c r="J2" s="95"/>
      <c r="K2" s="95"/>
      <c r="L2" s="95"/>
      <c r="M2" s="1"/>
    </row>
    <row r="3" spans="1:13" ht="24" customHeight="1" x14ac:dyDescent="0.25">
      <c r="A3" s="97" t="s">
        <v>50</v>
      </c>
      <c r="B3" s="92" t="s">
        <v>194</v>
      </c>
      <c r="C3" s="92"/>
      <c r="D3" s="92"/>
      <c r="E3" s="92"/>
      <c r="F3" s="90"/>
      <c r="G3" s="89" t="s">
        <v>228</v>
      </c>
      <c r="H3" s="89" t="s">
        <v>229</v>
      </c>
      <c r="I3" s="89" t="s">
        <v>382</v>
      </c>
      <c r="J3" s="89" t="s">
        <v>383</v>
      </c>
      <c r="K3" s="89" t="s">
        <v>58</v>
      </c>
      <c r="L3" s="92" t="s">
        <v>226</v>
      </c>
      <c r="M3" s="92"/>
    </row>
    <row r="4" spans="1:13" ht="27.65" customHeight="1" x14ac:dyDescent="0.25">
      <c r="A4" s="98"/>
      <c r="B4" s="10" t="s">
        <v>151</v>
      </c>
      <c r="C4" s="10" t="s">
        <v>152</v>
      </c>
      <c r="D4" s="10" t="s">
        <v>153</v>
      </c>
      <c r="E4" s="10" t="s">
        <v>155</v>
      </c>
      <c r="F4" s="10" t="s">
        <v>55</v>
      </c>
      <c r="G4" s="90"/>
      <c r="H4" s="90"/>
      <c r="I4" s="90"/>
      <c r="J4" s="90"/>
      <c r="K4" s="90"/>
      <c r="L4" s="10" t="s">
        <v>260</v>
      </c>
      <c r="M4" s="9" t="s">
        <v>155</v>
      </c>
    </row>
    <row r="5" spans="1:13" ht="12" customHeight="1" x14ac:dyDescent="0.25">
      <c r="A5" s="1"/>
      <c r="B5" s="86" t="str">
        <f>REPT("-",50)&amp;" Number "&amp;REPT("-",51)&amp;"   "&amp;REPT("-",62)&amp;" Dollars "&amp;REPT("-",63)</f>
        <v>-------------------------------------------------- Number ---------------------------------------------------   -------------------------------------------------------------- Dollars ---------------------------------------------------------------</v>
      </c>
      <c r="C5" s="86"/>
      <c r="D5" s="86"/>
      <c r="E5" s="86"/>
      <c r="F5" s="86"/>
      <c r="G5" s="86"/>
      <c r="H5" s="86"/>
      <c r="I5" s="86"/>
      <c r="J5" s="86"/>
      <c r="K5" s="86"/>
      <c r="L5" s="86"/>
      <c r="M5" s="86"/>
    </row>
    <row r="6" spans="1:13" ht="12" customHeight="1" x14ac:dyDescent="0.25">
      <c r="A6" s="3" t="s">
        <v>413</v>
      </c>
    </row>
    <row r="7" spans="1:13" ht="12" customHeight="1" x14ac:dyDescent="0.25">
      <c r="A7" s="2" t="str">
        <f>"Oct "&amp;RIGHT(A6,4)-1</f>
        <v>Oct 2023</v>
      </c>
      <c r="B7" s="11">
        <v>0</v>
      </c>
      <c r="C7" s="11">
        <v>0</v>
      </c>
      <c r="D7" s="11">
        <v>0</v>
      </c>
      <c r="E7" s="11">
        <v>728308</v>
      </c>
      <c r="F7" s="11">
        <v>728308</v>
      </c>
      <c r="G7" s="11">
        <v>24104629.394699998</v>
      </c>
      <c r="H7" s="11" t="s">
        <v>412</v>
      </c>
      <c r="I7" s="11">
        <v>2144688</v>
      </c>
      <c r="J7" s="11" t="s">
        <v>412</v>
      </c>
      <c r="K7" s="11">
        <v>26249317.394699998</v>
      </c>
      <c r="L7" s="16" t="s">
        <v>412</v>
      </c>
      <c r="M7" s="16">
        <v>33.096800000000002</v>
      </c>
    </row>
    <row r="8" spans="1:13" ht="12" customHeight="1" x14ac:dyDescent="0.25">
      <c r="A8" s="2" t="str">
        <f>"Nov "&amp;RIGHT(A6,4)-1</f>
        <v>Nov 2023</v>
      </c>
      <c r="B8" s="11">
        <v>0</v>
      </c>
      <c r="C8" s="11">
        <v>0</v>
      </c>
      <c r="D8" s="11">
        <v>0</v>
      </c>
      <c r="E8" s="11">
        <v>732376</v>
      </c>
      <c r="F8" s="11">
        <v>732376</v>
      </c>
      <c r="G8" s="11">
        <v>24344422.8695</v>
      </c>
      <c r="H8" s="11" t="s">
        <v>412</v>
      </c>
      <c r="I8" s="11">
        <v>2144688</v>
      </c>
      <c r="J8" s="11" t="s">
        <v>412</v>
      </c>
      <c r="K8" s="11">
        <v>26489110.8695</v>
      </c>
      <c r="L8" s="16" t="s">
        <v>412</v>
      </c>
      <c r="M8" s="16">
        <v>33.240299999999998</v>
      </c>
    </row>
    <row r="9" spans="1:13" ht="12" customHeight="1" x14ac:dyDescent="0.25">
      <c r="A9" s="2" t="str">
        <f>"Dec "&amp;RIGHT(A6,4)-1</f>
        <v>Dec 2023</v>
      </c>
      <c r="B9" s="11">
        <v>0</v>
      </c>
      <c r="C9" s="11">
        <v>0</v>
      </c>
      <c r="D9" s="11">
        <v>0</v>
      </c>
      <c r="E9" s="11">
        <v>723812</v>
      </c>
      <c r="F9" s="11">
        <v>723812</v>
      </c>
      <c r="G9" s="11">
        <v>23774365.5121</v>
      </c>
      <c r="H9" s="11" t="s">
        <v>412</v>
      </c>
      <c r="I9" s="11">
        <v>2144688</v>
      </c>
      <c r="J9" s="11" t="s">
        <v>412</v>
      </c>
      <c r="K9" s="11">
        <v>25919053.5121</v>
      </c>
      <c r="L9" s="16" t="s">
        <v>412</v>
      </c>
      <c r="M9" s="16">
        <v>32.8461</v>
      </c>
    </row>
    <row r="10" spans="1:13" ht="12" customHeight="1" x14ac:dyDescent="0.25">
      <c r="A10" s="2" t="str">
        <f>"Jan "&amp;RIGHT(A6,4)</f>
        <v>Jan 2024</v>
      </c>
      <c r="B10" s="11">
        <v>0</v>
      </c>
      <c r="C10" s="11">
        <v>0</v>
      </c>
      <c r="D10" s="11">
        <v>0</v>
      </c>
      <c r="E10" s="11">
        <v>707660</v>
      </c>
      <c r="F10" s="11">
        <v>707660</v>
      </c>
      <c r="G10" s="11">
        <v>23964722.269200001</v>
      </c>
      <c r="H10" s="11" t="s">
        <v>412</v>
      </c>
      <c r="I10" s="11">
        <v>2144688</v>
      </c>
      <c r="J10" s="11" t="s">
        <v>412</v>
      </c>
      <c r="K10" s="11">
        <v>26109410.269200001</v>
      </c>
      <c r="L10" s="16" t="s">
        <v>412</v>
      </c>
      <c r="M10" s="16">
        <v>33.864699999999999</v>
      </c>
    </row>
    <row r="11" spans="1:13" ht="12" customHeight="1" x14ac:dyDescent="0.25">
      <c r="A11" s="2" t="str">
        <f>"Feb "&amp;RIGHT(A6,4)</f>
        <v>Feb 2024</v>
      </c>
      <c r="B11" s="11">
        <v>0</v>
      </c>
      <c r="C11" s="11">
        <v>0</v>
      </c>
      <c r="D11" s="11">
        <v>0</v>
      </c>
      <c r="E11" s="11">
        <v>716757</v>
      </c>
      <c r="F11" s="11">
        <v>716757</v>
      </c>
      <c r="G11" s="11">
        <v>23579549.5436</v>
      </c>
      <c r="H11" s="11" t="s">
        <v>412</v>
      </c>
      <c r="I11" s="11">
        <v>2144688</v>
      </c>
      <c r="J11" s="11" t="s">
        <v>412</v>
      </c>
      <c r="K11" s="11">
        <v>25724237.5436</v>
      </c>
      <c r="L11" s="16" t="s">
        <v>412</v>
      </c>
      <c r="M11" s="16">
        <v>32.897599999999997</v>
      </c>
    </row>
    <row r="12" spans="1:13" ht="12" customHeight="1" x14ac:dyDescent="0.25">
      <c r="A12" s="2" t="str">
        <f>"Mar "&amp;RIGHT(A6,4)</f>
        <v>Mar 2024</v>
      </c>
      <c r="B12" s="11">
        <v>0</v>
      </c>
      <c r="C12" s="11">
        <v>0</v>
      </c>
      <c r="D12" s="11">
        <v>0</v>
      </c>
      <c r="E12" s="11">
        <v>721640</v>
      </c>
      <c r="F12" s="11">
        <v>721640</v>
      </c>
      <c r="G12" s="11">
        <v>25797199.861099999</v>
      </c>
      <c r="H12" s="11" t="s">
        <v>412</v>
      </c>
      <c r="I12" s="11">
        <v>2144688</v>
      </c>
      <c r="J12" s="11" t="s">
        <v>412</v>
      </c>
      <c r="K12" s="11">
        <v>27941887.861099999</v>
      </c>
      <c r="L12" s="16" t="s">
        <v>412</v>
      </c>
      <c r="M12" s="16">
        <v>35.747999999999998</v>
      </c>
    </row>
    <row r="13" spans="1:13" ht="12" customHeight="1" x14ac:dyDescent="0.25">
      <c r="A13" s="2" t="str">
        <f>"Apr "&amp;RIGHT(A6,4)</f>
        <v>Apr 2024</v>
      </c>
      <c r="B13" s="11">
        <v>0</v>
      </c>
      <c r="C13" s="11">
        <v>0</v>
      </c>
      <c r="D13" s="11">
        <v>0</v>
      </c>
      <c r="E13" s="11">
        <v>723629</v>
      </c>
      <c r="F13" s="11">
        <v>723629</v>
      </c>
      <c r="G13" s="11">
        <v>25242696.980700001</v>
      </c>
      <c r="H13" s="11" t="s">
        <v>412</v>
      </c>
      <c r="I13" s="11">
        <v>2144688</v>
      </c>
      <c r="J13" s="11" t="s">
        <v>412</v>
      </c>
      <c r="K13" s="11">
        <v>27387384.980700001</v>
      </c>
      <c r="L13" s="16" t="s">
        <v>412</v>
      </c>
      <c r="M13" s="16">
        <v>34.883499999999998</v>
      </c>
    </row>
    <row r="14" spans="1:13" ht="12" customHeight="1" x14ac:dyDescent="0.25">
      <c r="A14" s="2" t="str">
        <f>"May "&amp;RIGHT(A6,4)</f>
        <v>May 2024</v>
      </c>
      <c r="B14" s="11">
        <v>0</v>
      </c>
      <c r="C14" s="11">
        <v>0</v>
      </c>
      <c r="D14" s="11">
        <v>0</v>
      </c>
      <c r="E14" s="11">
        <v>716927</v>
      </c>
      <c r="F14" s="11">
        <v>716927</v>
      </c>
      <c r="G14" s="11">
        <v>23966901.418699998</v>
      </c>
      <c r="H14" s="11" t="s">
        <v>412</v>
      </c>
      <c r="I14" s="11">
        <v>2144688</v>
      </c>
      <c r="J14" s="11" t="s">
        <v>412</v>
      </c>
      <c r="K14" s="11">
        <v>26111589.418699998</v>
      </c>
      <c r="L14" s="16" t="s">
        <v>412</v>
      </c>
      <c r="M14" s="16">
        <v>33.43</v>
      </c>
    </row>
    <row r="15" spans="1:13" ht="12" customHeight="1" x14ac:dyDescent="0.25">
      <c r="A15" s="2" t="str">
        <f>"Jun "&amp;RIGHT(A6,4)</f>
        <v>Jun 2024</v>
      </c>
      <c r="B15" s="11">
        <v>0</v>
      </c>
      <c r="C15" s="11">
        <v>0</v>
      </c>
      <c r="D15" s="11">
        <v>0</v>
      </c>
      <c r="E15" s="11">
        <v>712616</v>
      </c>
      <c r="F15" s="11">
        <v>712616</v>
      </c>
      <c r="G15" s="11">
        <v>23521015.908599999</v>
      </c>
      <c r="H15" s="11" t="s">
        <v>412</v>
      </c>
      <c r="I15" s="11">
        <v>2144688</v>
      </c>
      <c r="J15" s="11" t="s">
        <v>412</v>
      </c>
      <c r="K15" s="11">
        <v>25665703.908599999</v>
      </c>
      <c r="L15" s="16" t="s">
        <v>412</v>
      </c>
      <c r="M15" s="16">
        <v>33.006599999999999</v>
      </c>
    </row>
    <row r="16" spans="1:13" ht="12" customHeight="1" x14ac:dyDescent="0.25">
      <c r="A16" s="2" t="str">
        <f>"Jul "&amp;RIGHT(A6,4)</f>
        <v>Jul 2024</v>
      </c>
      <c r="B16" s="11">
        <v>0</v>
      </c>
      <c r="C16" s="11">
        <v>0</v>
      </c>
      <c r="D16" s="11">
        <v>0</v>
      </c>
      <c r="E16" s="11">
        <v>705012</v>
      </c>
      <c r="F16" s="11">
        <v>705012</v>
      </c>
      <c r="G16" s="11">
        <v>22489605.730099998</v>
      </c>
      <c r="H16" s="11" t="s">
        <v>412</v>
      </c>
      <c r="I16" s="11">
        <v>2144688</v>
      </c>
      <c r="J16" s="11" t="s">
        <v>412</v>
      </c>
      <c r="K16" s="11">
        <v>24634293.730099998</v>
      </c>
      <c r="L16" s="16" t="s">
        <v>412</v>
      </c>
      <c r="M16" s="16">
        <v>31.8996</v>
      </c>
    </row>
    <row r="17" spans="1:13" ht="12" customHeight="1" x14ac:dyDescent="0.25">
      <c r="A17" s="2" t="str">
        <f>"Aug "&amp;RIGHT(A6,4)</f>
        <v>Aug 2024</v>
      </c>
      <c r="B17" s="11">
        <v>0</v>
      </c>
      <c r="C17" s="11">
        <v>0</v>
      </c>
      <c r="D17" s="11">
        <v>0</v>
      </c>
      <c r="E17" s="11">
        <v>692784</v>
      </c>
      <c r="F17" s="11">
        <v>692784</v>
      </c>
      <c r="G17" s="11">
        <v>23558541.760499999</v>
      </c>
      <c r="H17" s="11" t="s">
        <v>412</v>
      </c>
      <c r="I17" s="11">
        <v>2144688</v>
      </c>
      <c r="J17" s="11" t="s">
        <v>412</v>
      </c>
      <c r="K17" s="11">
        <v>25703229.760499999</v>
      </c>
      <c r="L17" s="16" t="s">
        <v>412</v>
      </c>
      <c r="M17" s="16">
        <v>34.005600000000001</v>
      </c>
    </row>
    <row r="18" spans="1:13" ht="12" customHeight="1" x14ac:dyDescent="0.25">
      <c r="A18" s="2" t="str">
        <f>"Sep "&amp;RIGHT(A6,4)</f>
        <v>Sep 2024</v>
      </c>
      <c r="B18" s="11">
        <v>0</v>
      </c>
      <c r="C18" s="11">
        <v>0</v>
      </c>
      <c r="D18" s="11">
        <v>0</v>
      </c>
      <c r="E18" s="11">
        <v>710714</v>
      </c>
      <c r="F18" s="11">
        <v>710714</v>
      </c>
      <c r="G18" s="11">
        <v>23510216.9793</v>
      </c>
      <c r="H18" s="11">
        <v>71003398</v>
      </c>
      <c r="I18" s="11">
        <v>2144692</v>
      </c>
      <c r="J18" s="11" t="s">
        <v>412</v>
      </c>
      <c r="K18" s="11">
        <v>96658306.979300007</v>
      </c>
      <c r="L18" s="16" t="s">
        <v>412</v>
      </c>
      <c r="M18" s="16">
        <v>33.079700000000003</v>
      </c>
    </row>
    <row r="19" spans="1:13" ht="12" customHeight="1" x14ac:dyDescent="0.25">
      <c r="A19" s="12" t="s">
        <v>55</v>
      </c>
      <c r="B19" s="13">
        <v>0</v>
      </c>
      <c r="C19" s="13">
        <v>0</v>
      </c>
      <c r="D19" s="13">
        <v>0</v>
      </c>
      <c r="E19" s="13">
        <v>716019.58330000006</v>
      </c>
      <c r="F19" s="13">
        <v>716019.58330000006</v>
      </c>
      <c r="G19" s="13">
        <v>287853868.2281</v>
      </c>
      <c r="H19" s="13">
        <v>71003398</v>
      </c>
      <c r="I19" s="13">
        <v>25736260</v>
      </c>
      <c r="J19" s="13" t="s">
        <v>412</v>
      </c>
      <c r="K19" s="13">
        <v>384593526.2281</v>
      </c>
      <c r="L19" s="17" t="s">
        <v>412</v>
      </c>
      <c r="M19" s="17">
        <v>33.501600000000003</v>
      </c>
    </row>
    <row r="20" spans="1:13" ht="12" customHeight="1" x14ac:dyDescent="0.25">
      <c r="A20" s="14" t="s">
        <v>414</v>
      </c>
      <c r="B20" s="15">
        <v>0</v>
      </c>
      <c r="C20" s="15">
        <v>0</v>
      </c>
      <c r="D20" s="15">
        <v>0</v>
      </c>
      <c r="E20" s="15">
        <v>721388.625</v>
      </c>
      <c r="F20" s="15">
        <v>721388.625</v>
      </c>
      <c r="G20" s="15">
        <v>194774487.84959999</v>
      </c>
      <c r="H20" s="15" t="s">
        <v>412</v>
      </c>
      <c r="I20" s="15">
        <v>17157504</v>
      </c>
      <c r="J20" s="15" t="s">
        <v>412</v>
      </c>
      <c r="K20" s="15">
        <v>26491498.981199998</v>
      </c>
      <c r="L20" s="18" t="s">
        <v>412</v>
      </c>
      <c r="M20" s="18">
        <v>33.750875000000001</v>
      </c>
    </row>
    <row r="21" spans="1:13" ht="12" customHeight="1" x14ac:dyDescent="0.25">
      <c r="A21" s="3" t="str">
        <f>"FY "&amp;RIGHT(A6,4)+1</f>
        <v>FY 2025</v>
      </c>
    </row>
    <row r="22" spans="1:13" ht="12" customHeight="1" x14ac:dyDescent="0.25">
      <c r="A22" s="2" t="str">
        <f>"Oct "&amp;RIGHT(A6,4)</f>
        <v>Oct 2024</v>
      </c>
      <c r="B22" s="11">
        <v>0</v>
      </c>
      <c r="C22" s="11">
        <v>0</v>
      </c>
      <c r="D22" s="11">
        <v>0</v>
      </c>
      <c r="E22" s="11">
        <v>714324</v>
      </c>
      <c r="F22" s="11">
        <v>714324</v>
      </c>
      <c r="G22" s="11">
        <v>23640029.861499999</v>
      </c>
      <c r="H22" s="11" t="s">
        <v>412</v>
      </c>
      <c r="I22" s="11" t="s">
        <v>412</v>
      </c>
      <c r="J22" s="11" t="s">
        <v>412</v>
      </c>
      <c r="K22" s="11">
        <v>23640029.861499999</v>
      </c>
      <c r="L22" s="16" t="s">
        <v>412</v>
      </c>
      <c r="M22" s="16">
        <v>33.094299999999997</v>
      </c>
    </row>
    <row r="23" spans="1:13" ht="12" customHeight="1" x14ac:dyDescent="0.25">
      <c r="A23" s="2" t="str">
        <f>"Nov "&amp;RIGHT(A6,4)</f>
        <v>Nov 2024</v>
      </c>
      <c r="B23" s="11">
        <v>0</v>
      </c>
      <c r="C23" s="11">
        <v>0</v>
      </c>
      <c r="D23" s="11">
        <v>0</v>
      </c>
      <c r="E23" s="11">
        <v>714907</v>
      </c>
      <c r="F23" s="11">
        <v>714907</v>
      </c>
      <c r="G23" s="11">
        <v>23617313.781399999</v>
      </c>
      <c r="H23" s="11" t="s">
        <v>412</v>
      </c>
      <c r="I23" s="11" t="s">
        <v>412</v>
      </c>
      <c r="J23" s="11" t="s">
        <v>412</v>
      </c>
      <c r="K23" s="11">
        <v>23617313.781399999</v>
      </c>
      <c r="L23" s="16" t="s">
        <v>412</v>
      </c>
      <c r="M23" s="16">
        <v>33.035499999999999</v>
      </c>
    </row>
    <row r="24" spans="1:13" ht="12" customHeight="1" x14ac:dyDescent="0.25">
      <c r="A24" s="2" t="str">
        <f>"Dec "&amp;RIGHT(A6,4)</f>
        <v>Dec 2024</v>
      </c>
      <c r="B24" s="11">
        <v>0</v>
      </c>
      <c r="C24" s="11">
        <v>0</v>
      </c>
      <c r="D24" s="11">
        <v>0</v>
      </c>
      <c r="E24" s="11">
        <v>701058</v>
      </c>
      <c r="F24" s="11">
        <v>701058</v>
      </c>
      <c r="G24" s="11">
        <v>22913652.0517</v>
      </c>
      <c r="H24" s="11">
        <v>22296065</v>
      </c>
      <c r="I24" s="11" t="s">
        <v>412</v>
      </c>
      <c r="J24" s="11" t="s">
        <v>412</v>
      </c>
      <c r="K24" s="11">
        <v>45209717.051700003</v>
      </c>
      <c r="L24" s="16" t="s">
        <v>412</v>
      </c>
      <c r="M24" s="16">
        <v>32.684399999999997</v>
      </c>
    </row>
    <row r="25" spans="1:13" ht="12" customHeight="1" x14ac:dyDescent="0.25">
      <c r="A25" s="2" t="str">
        <f>"Jan "&amp;RIGHT(A6,4)+1</f>
        <v>Jan 2025</v>
      </c>
      <c r="B25" s="11">
        <v>0</v>
      </c>
      <c r="C25" s="11">
        <v>0</v>
      </c>
      <c r="D25" s="11">
        <v>0</v>
      </c>
      <c r="E25" s="11">
        <v>695841</v>
      </c>
      <c r="F25" s="11">
        <v>695841</v>
      </c>
      <c r="G25" s="11">
        <v>23061701.972899999</v>
      </c>
      <c r="H25" s="11" t="s">
        <v>412</v>
      </c>
      <c r="I25" s="11" t="s">
        <v>412</v>
      </c>
      <c r="J25" s="11" t="s">
        <v>412</v>
      </c>
      <c r="K25" s="11">
        <v>23061701.972899999</v>
      </c>
      <c r="L25" s="16" t="s">
        <v>412</v>
      </c>
      <c r="M25" s="16">
        <v>33.142200000000003</v>
      </c>
    </row>
    <row r="26" spans="1:13" ht="12" customHeight="1" x14ac:dyDescent="0.25">
      <c r="A26" s="2" t="str">
        <f>"Feb "&amp;RIGHT(A6,4)+1</f>
        <v>Feb 2025</v>
      </c>
      <c r="B26" s="11">
        <v>0</v>
      </c>
      <c r="C26" s="11">
        <v>0</v>
      </c>
      <c r="D26" s="11">
        <v>0</v>
      </c>
      <c r="E26" s="11">
        <v>696059</v>
      </c>
      <c r="F26" s="11">
        <v>696059</v>
      </c>
      <c r="G26" s="11">
        <v>23199240.335299999</v>
      </c>
      <c r="H26" s="11" t="s">
        <v>412</v>
      </c>
      <c r="I26" s="11" t="s">
        <v>412</v>
      </c>
      <c r="J26" s="11" t="s">
        <v>412</v>
      </c>
      <c r="K26" s="11">
        <v>23199240.335299999</v>
      </c>
      <c r="L26" s="16" t="s">
        <v>412</v>
      </c>
      <c r="M26" s="16">
        <v>33.3294</v>
      </c>
    </row>
    <row r="27" spans="1:13" ht="12" customHeight="1" x14ac:dyDescent="0.25">
      <c r="A27" s="2" t="str">
        <f>"Mar "&amp;RIGHT(A6,4)+1</f>
        <v>Mar 2025</v>
      </c>
      <c r="B27" s="11">
        <v>0</v>
      </c>
      <c r="C27" s="11">
        <v>0</v>
      </c>
      <c r="D27" s="11">
        <v>0</v>
      </c>
      <c r="E27" s="11">
        <v>706320</v>
      </c>
      <c r="F27" s="11">
        <v>706320</v>
      </c>
      <c r="G27" s="11">
        <v>23849947.6567</v>
      </c>
      <c r="H27" s="11">
        <v>22177176</v>
      </c>
      <c r="I27" s="11" t="s">
        <v>412</v>
      </c>
      <c r="J27" s="11" t="s">
        <v>412</v>
      </c>
      <c r="K27" s="11">
        <v>46027123.6567</v>
      </c>
      <c r="L27" s="16" t="s">
        <v>412</v>
      </c>
      <c r="M27" s="16">
        <v>33.766500000000001</v>
      </c>
    </row>
    <row r="28" spans="1:13" ht="12" customHeight="1" x14ac:dyDescent="0.25">
      <c r="A28" s="2" t="str">
        <f>"Apr "&amp;RIGHT(A6,4)+1</f>
        <v>Apr 2025</v>
      </c>
      <c r="B28" s="11">
        <v>0</v>
      </c>
      <c r="C28" s="11">
        <v>0</v>
      </c>
      <c r="D28" s="11">
        <v>0</v>
      </c>
      <c r="E28" s="11">
        <v>709372</v>
      </c>
      <c r="F28" s="11">
        <v>709372</v>
      </c>
      <c r="G28" s="11">
        <v>23601040.007800002</v>
      </c>
      <c r="H28" s="11" t="s">
        <v>412</v>
      </c>
      <c r="I28" s="11" t="s">
        <v>412</v>
      </c>
      <c r="J28" s="11" t="s">
        <v>412</v>
      </c>
      <c r="K28" s="11">
        <v>23601040.007800002</v>
      </c>
      <c r="L28" s="16" t="s">
        <v>412</v>
      </c>
      <c r="M28" s="16">
        <v>33.270299999999999</v>
      </c>
    </row>
    <row r="29" spans="1:13" ht="12" customHeight="1" x14ac:dyDescent="0.25">
      <c r="A29" s="2" t="str">
        <f>"May "&amp;RIGHT(A6,4)+1</f>
        <v>May 2025</v>
      </c>
      <c r="B29" s="11">
        <v>0</v>
      </c>
      <c r="C29" s="11">
        <v>0</v>
      </c>
      <c r="D29" s="11">
        <v>0</v>
      </c>
      <c r="E29" s="11">
        <v>696205</v>
      </c>
      <c r="F29" s="11">
        <v>696205</v>
      </c>
      <c r="G29" s="11">
        <v>23721335.365600001</v>
      </c>
      <c r="H29" s="11" t="s">
        <v>412</v>
      </c>
      <c r="I29" s="11" t="s">
        <v>412</v>
      </c>
      <c r="J29" s="11" t="s">
        <v>412</v>
      </c>
      <c r="K29" s="11">
        <v>23721335.365600001</v>
      </c>
      <c r="L29" s="16" t="s">
        <v>412</v>
      </c>
      <c r="M29" s="16">
        <v>34.072299999999998</v>
      </c>
    </row>
    <row r="30" spans="1:13"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c r="K30" s="11" t="s">
        <v>412</v>
      </c>
      <c r="L30" s="16" t="s">
        <v>412</v>
      </c>
      <c r="M30" s="16" t="s">
        <v>412</v>
      </c>
    </row>
    <row r="31" spans="1:13"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c r="K31" s="11" t="s">
        <v>412</v>
      </c>
      <c r="L31" s="16" t="s">
        <v>412</v>
      </c>
      <c r="M31" s="16" t="s">
        <v>412</v>
      </c>
    </row>
    <row r="32" spans="1:13"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c r="K32" s="11" t="s">
        <v>412</v>
      </c>
      <c r="L32" s="16" t="s">
        <v>412</v>
      </c>
      <c r="M32" s="16" t="s">
        <v>412</v>
      </c>
    </row>
    <row r="33" spans="1:13"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c r="K33" s="11" t="s">
        <v>412</v>
      </c>
      <c r="L33" s="16" t="s">
        <v>412</v>
      </c>
      <c r="M33" s="16" t="s">
        <v>412</v>
      </c>
    </row>
    <row r="34" spans="1:13" ht="12" customHeight="1" x14ac:dyDescent="0.25">
      <c r="A34" s="12" t="s">
        <v>55</v>
      </c>
      <c r="B34" s="13">
        <v>0</v>
      </c>
      <c r="C34" s="13">
        <v>0</v>
      </c>
      <c r="D34" s="13">
        <v>0</v>
      </c>
      <c r="E34" s="13">
        <v>704260.75</v>
      </c>
      <c r="F34" s="13">
        <v>704260.75</v>
      </c>
      <c r="G34" s="13">
        <v>187604261.03290001</v>
      </c>
      <c r="H34" s="13">
        <v>44473241</v>
      </c>
      <c r="I34" s="13" t="s">
        <v>412</v>
      </c>
      <c r="J34" s="13" t="s">
        <v>412</v>
      </c>
      <c r="K34" s="13">
        <v>232077502.03290001</v>
      </c>
      <c r="L34" s="17" t="s">
        <v>412</v>
      </c>
      <c r="M34" s="17">
        <v>33.298099999999998</v>
      </c>
    </row>
    <row r="35" spans="1:13" ht="12" customHeight="1" x14ac:dyDescent="0.25">
      <c r="A35" s="14" t="str">
        <f>"Total "&amp;MID(A20,7,LEN(A20)-13)&amp;" Months"</f>
        <v>Total 8 Months</v>
      </c>
      <c r="B35" s="15">
        <v>0</v>
      </c>
      <c r="C35" s="15">
        <v>0</v>
      </c>
      <c r="D35" s="15">
        <v>0</v>
      </c>
      <c r="E35" s="15">
        <v>704260.75</v>
      </c>
      <c r="F35" s="15">
        <v>704260.75</v>
      </c>
      <c r="G35" s="15">
        <v>187604261.03290001</v>
      </c>
      <c r="H35" s="15">
        <v>44473241</v>
      </c>
      <c r="I35" s="15" t="s">
        <v>412</v>
      </c>
      <c r="J35" s="15" t="s">
        <v>412</v>
      </c>
      <c r="K35" s="15">
        <v>232077502.03290001</v>
      </c>
      <c r="L35" s="18" t="s">
        <v>412</v>
      </c>
      <c r="M35" s="18">
        <v>33.298099999999998</v>
      </c>
    </row>
    <row r="36" spans="1:13" ht="12" customHeight="1" x14ac:dyDescent="0.25">
      <c r="A36" s="86"/>
      <c r="B36" s="86"/>
      <c r="C36" s="86"/>
      <c r="D36" s="86"/>
      <c r="E36" s="86"/>
      <c r="F36" s="86"/>
      <c r="G36" s="86"/>
      <c r="H36" s="86"/>
      <c r="I36" s="86"/>
      <c r="J36" s="86"/>
      <c r="K36" s="86"/>
    </row>
    <row r="37" spans="1:13" ht="79.5" customHeight="1" x14ac:dyDescent="0.25">
      <c r="A37" s="88" t="s">
        <v>392</v>
      </c>
      <c r="B37" s="88"/>
      <c r="C37" s="88"/>
      <c r="D37" s="88"/>
      <c r="E37" s="88"/>
      <c r="F37" s="88"/>
      <c r="G37" s="88"/>
      <c r="H37" s="88"/>
      <c r="I37" s="88"/>
      <c r="J37" s="88"/>
      <c r="K37" s="88"/>
      <c r="L37" s="88"/>
      <c r="M37" s="88"/>
    </row>
    <row r="101" spans="10:10" ht="14.5" x14ac:dyDescent="0.35">
      <c r="J101" s="56"/>
    </row>
  </sheetData>
  <mergeCells count="13">
    <mergeCell ref="A36:K36"/>
    <mergeCell ref="A37:M37"/>
    <mergeCell ref="A3:A4"/>
    <mergeCell ref="B3:F3"/>
    <mergeCell ref="G3:G4"/>
    <mergeCell ref="H3:H4"/>
    <mergeCell ref="J3:J4"/>
    <mergeCell ref="I3:I4"/>
    <mergeCell ref="A1:L1"/>
    <mergeCell ref="A2:L2"/>
    <mergeCell ref="K3:K4"/>
    <mergeCell ref="L3:M3"/>
    <mergeCell ref="B5:M5"/>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workbookViewId="0">
      <selection sqref="A1:H1"/>
    </sheetView>
  </sheetViews>
  <sheetFormatPr defaultRowHeight="12.5" x14ac:dyDescent="0.25"/>
  <cols>
    <col min="1" max="6" width="11.453125" customWidth="1"/>
    <col min="7" max="7" width="16.81640625" customWidth="1"/>
    <col min="8" max="8" width="11.453125" customWidth="1"/>
    <col min="9" max="9" width="11.1796875" customWidth="1"/>
    <col min="10" max="10" width="11.453125" customWidth="1"/>
  </cols>
  <sheetData>
    <row r="1" spans="1:10" ht="12" customHeight="1" x14ac:dyDescent="0.25">
      <c r="A1" s="93" t="s">
        <v>416</v>
      </c>
      <c r="B1" s="93"/>
      <c r="C1" s="93"/>
      <c r="D1" s="93"/>
      <c r="E1" s="93"/>
      <c r="F1" s="93"/>
      <c r="G1" s="93"/>
      <c r="H1" s="93"/>
      <c r="I1" s="81">
        <v>45877</v>
      </c>
      <c r="J1" s="2"/>
    </row>
    <row r="2" spans="1:10" ht="12" customHeight="1" x14ac:dyDescent="0.25">
      <c r="A2" s="95" t="s">
        <v>371</v>
      </c>
      <c r="B2" s="95"/>
      <c r="C2" s="95"/>
      <c r="D2" s="95"/>
      <c r="E2" s="95"/>
      <c r="F2" s="95"/>
      <c r="G2" s="95"/>
      <c r="H2" s="95"/>
      <c r="I2" s="5"/>
      <c r="J2" s="1"/>
    </row>
    <row r="3" spans="1:10" ht="24" customHeight="1" x14ac:dyDescent="0.25">
      <c r="A3" s="97" t="s">
        <v>50</v>
      </c>
      <c r="B3" s="92" t="s">
        <v>197</v>
      </c>
      <c r="C3" s="92"/>
      <c r="D3" s="90"/>
      <c r="E3" s="89" t="s">
        <v>228</v>
      </c>
      <c r="F3" s="89" t="s">
        <v>156</v>
      </c>
      <c r="G3" s="89" t="s">
        <v>374</v>
      </c>
      <c r="H3" s="89" t="s">
        <v>157</v>
      </c>
      <c r="I3" s="89" t="s">
        <v>375</v>
      </c>
      <c r="J3" s="91" t="s">
        <v>58</v>
      </c>
    </row>
    <row r="4" spans="1:10" ht="24" customHeight="1" x14ac:dyDescent="0.25">
      <c r="A4" s="98"/>
      <c r="B4" s="10" t="s">
        <v>158</v>
      </c>
      <c r="C4" s="10" t="s">
        <v>159</v>
      </c>
      <c r="D4" s="10" t="s">
        <v>55</v>
      </c>
      <c r="E4" s="90"/>
      <c r="F4" s="90"/>
      <c r="G4" s="90"/>
      <c r="H4" s="90"/>
      <c r="I4" s="90"/>
      <c r="J4" s="92"/>
    </row>
    <row r="5" spans="1:10" ht="12" customHeight="1" x14ac:dyDescent="0.25">
      <c r="A5" s="1"/>
      <c r="B5" s="86" t="str">
        <f>REPT("-",29)&amp;" Number "&amp;REPT("-",28)&amp;"   "&amp;REPT("-",55)&amp;" Dollars "&amp;REPT("-",155)</f>
        <v>----------------------------- Number ----------------------------   ------------------------------------------------------- Dollars -----------------------------------------------------------------------------------------------------------------------------------------------------------</v>
      </c>
      <c r="C5" s="86"/>
      <c r="D5" s="86"/>
      <c r="E5" s="86"/>
      <c r="F5" s="86"/>
      <c r="G5" s="86"/>
      <c r="H5" s="86"/>
      <c r="I5" s="86"/>
      <c r="J5" s="86"/>
    </row>
    <row r="6" spans="1:10" ht="12" customHeight="1" x14ac:dyDescent="0.25">
      <c r="A6" s="3" t="s">
        <v>413</v>
      </c>
    </row>
    <row r="7" spans="1:10" ht="12" customHeight="1" x14ac:dyDescent="0.25">
      <c r="A7" s="2" t="str">
        <f>"Oct "&amp;RIGHT(A6,4)-1</f>
        <v>Oct 2023</v>
      </c>
      <c r="B7" s="11" t="s">
        <v>412</v>
      </c>
      <c r="C7" s="11">
        <v>53513</v>
      </c>
      <c r="D7" s="11">
        <v>53513</v>
      </c>
      <c r="E7" s="11">
        <v>6900337.4784000004</v>
      </c>
      <c r="F7" s="11" t="s">
        <v>412</v>
      </c>
      <c r="G7" s="11">
        <v>1696214</v>
      </c>
      <c r="H7" s="11" t="s">
        <v>412</v>
      </c>
      <c r="I7" s="11" t="s">
        <v>412</v>
      </c>
      <c r="J7" s="11">
        <v>8596551.4783999994</v>
      </c>
    </row>
    <row r="8" spans="1:10" ht="12" customHeight="1" x14ac:dyDescent="0.25">
      <c r="A8" s="2" t="str">
        <f>"Nov "&amp;RIGHT(A6,4)-1</f>
        <v>Nov 2023</v>
      </c>
      <c r="B8" s="11" t="s">
        <v>412</v>
      </c>
      <c r="C8" s="11">
        <v>53509</v>
      </c>
      <c r="D8" s="11">
        <v>53509</v>
      </c>
      <c r="E8" s="11">
        <v>8634766.1283</v>
      </c>
      <c r="F8" s="11" t="s">
        <v>412</v>
      </c>
      <c r="G8" s="11">
        <v>1696214</v>
      </c>
      <c r="H8" s="11" t="s">
        <v>412</v>
      </c>
      <c r="I8" s="11" t="s">
        <v>412</v>
      </c>
      <c r="J8" s="11">
        <v>10330980.1283</v>
      </c>
    </row>
    <row r="9" spans="1:10" ht="12" customHeight="1" x14ac:dyDescent="0.25">
      <c r="A9" s="2" t="str">
        <f>"Dec "&amp;RIGHT(A6,4)-1</f>
        <v>Dec 2023</v>
      </c>
      <c r="B9" s="11" t="s">
        <v>412</v>
      </c>
      <c r="C9" s="11">
        <v>51006</v>
      </c>
      <c r="D9" s="11">
        <v>51006</v>
      </c>
      <c r="E9" s="11">
        <v>7339400.1985999998</v>
      </c>
      <c r="F9" s="11">
        <v>7523117</v>
      </c>
      <c r="G9" s="11">
        <v>1696214</v>
      </c>
      <c r="H9" s="11" t="s">
        <v>412</v>
      </c>
      <c r="I9" s="11" t="s">
        <v>412</v>
      </c>
      <c r="J9" s="11">
        <v>16558731.1986</v>
      </c>
    </row>
    <row r="10" spans="1:10" ht="12" customHeight="1" x14ac:dyDescent="0.25">
      <c r="A10" s="2" t="str">
        <f>"Jan "&amp;RIGHT(A6,4)</f>
        <v>Jan 2024</v>
      </c>
      <c r="B10" s="11" t="s">
        <v>412</v>
      </c>
      <c r="C10" s="11">
        <v>54000</v>
      </c>
      <c r="D10" s="11">
        <v>54000</v>
      </c>
      <c r="E10" s="11">
        <v>7104532.4271999998</v>
      </c>
      <c r="F10" s="11" t="s">
        <v>412</v>
      </c>
      <c r="G10" s="11">
        <v>1696214</v>
      </c>
      <c r="H10" s="11" t="s">
        <v>412</v>
      </c>
      <c r="I10" s="11" t="s">
        <v>412</v>
      </c>
      <c r="J10" s="11">
        <v>8800746.4272000007</v>
      </c>
    </row>
    <row r="11" spans="1:10" ht="12" customHeight="1" x14ac:dyDescent="0.25">
      <c r="A11" s="2" t="str">
        <f>"Feb "&amp;RIGHT(A6,4)</f>
        <v>Feb 2024</v>
      </c>
      <c r="B11" s="11" t="s">
        <v>412</v>
      </c>
      <c r="C11" s="11">
        <v>52698</v>
      </c>
      <c r="D11" s="11">
        <v>52698</v>
      </c>
      <c r="E11" s="11">
        <v>6781785.7444000002</v>
      </c>
      <c r="F11" s="11" t="s">
        <v>412</v>
      </c>
      <c r="G11" s="11">
        <v>1696214</v>
      </c>
      <c r="H11" s="11" t="s">
        <v>412</v>
      </c>
      <c r="I11" s="11" t="s">
        <v>412</v>
      </c>
      <c r="J11" s="11">
        <v>8477999.7444000002</v>
      </c>
    </row>
    <row r="12" spans="1:10" ht="12" customHeight="1" x14ac:dyDescent="0.25">
      <c r="A12" s="2" t="str">
        <f>"Mar "&amp;RIGHT(A6,4)</f>
        <v>Mar 2024</v>
      </c>
      <c r="B12" s="11" t="s">
        <v>412</v>
      </c>
      <c r="C12" s="11">
        <v>52202</v>
      </c>
      <c r="D12" s="11">
        <v>52202</v>
      </c>
      <c r="E12" s="11">
        <v>7071144.9363000002</v>
      </c>
      <c r="F12" s="11">
        <v>9496388</v>
      </c>
      <c r="G12" s="11">
        <v>1696214</v>
      </c>
      <c r="H12" s="11" t="s">
        <v>412</v>
      </c>
      <c r="I12" s="11" t="s">
        <v>412</v>
      </c>
      <c r="J12" s="11">
        <v>18263746.936299998</v>
      </c>
    </row>
    <row r="13" spans="1:10" ht="12" customHeight="1" x14ac:dyDescent="0.25">
      <c r="A13" s="2" t="str">
        <f>"Apr "&amp;RIGHT(A6,4)</f>
        <v>Apr 2024</v>
      </c>
      <c r="B13" s="11" t="s">
        <v>412</v>
      </c>
      <c r="C13" s="11">
        <v>53783</v>
      </c>
      <c r="D13" s="11">
        <v>53783</v>
      </c>
      <c r="E13" s="11">
        <v>7004751.0747999996</v>
      </c>
      <c r="F13" s="11" t="s">
        <v>412</v>
      </c>
      <c r="G13" s="11">
        <v>1696214</v>
      </c>
      <c r="H13" s="11" t="s">
        <v>412</v>
      </c>
      <c r="I13" s="11" t="s">
        <v>412</v>
      </c>
      <c r="J13" s="11">
        <v>8700965.0747999996</v>
      </c>
    </row>
    <row r="14" spans="1:10" ht="12" customHeight="1" x14ac:dyDescent="0.25">
      <c r="A14" s="2" t="str">
        <f>"May "&amp;RIGHT(A6,4)</f>
        <v>May 2024</v>
      </c>
      <c r="B14" s="11" t="s">
        <v>412</v>
      </c>
      <c r="C14" s="11">
        <v>53781</v>
      </c>
      <c r="D14" s="11">
        <v>53781</v>
      </c>
      <c r="E14" s="11">
        <v>6570830.1951000001</v>
      </c>
      <c r="F14" s="11" t="s">
        <v>412</v>
      </c>
      <c r="G14" s="11">
        <v>1696214</v>
      </c>
      <c r="H14" s="11" t="s">
        <v>412</v>
      </c>
      <c r="I14" s="11" t="s">
        <v>412</v>
      </c>
      <c r="J14" s="11">
        <v>8267044.1951000001</v>
      </c>
    </row>
    <row r="15" spans="1:10" ht="12" customHeight="1" x14ac:dyDescent="0.25">
      <c r="A15" s="2" t="str">
        <f>"Jun "&amp;RIGHT(A6,4)</f>
        <v>Jun 2024</v>
      </c>
      <c r="B15" s="11" t="s">
        <v>412</v>
      </c>
      <c r="C15" s="11">
        <v>52346</v>
      </c>
      <c r="D15" s="11">
        <v>52346</v>
      </c>
      <c r="E15" s="11">
        <v>7329642.1824000003</v>
      </c>
      <c r="F15" s="11">
        <v>13413750</v>
      </c>
      <c r="G15" s="11">
        <v>1696214</v>
      </c>
      <c r="H15" s="11" t="s">
        <v>412</v>
      </c>
      <c r="I15" s="11" t="s">
        <v>412</v>
      </c>
      <c r="J15" s="11">
        <v>22439606.182399999</v>
      </c>
    </row>
    <row r="16" spans="1:10" ht="12" customHeight="1" x14ac:dyDescent="0.25">
      <c r="A16" s="2" t="str">
        <f>"Jul "&amp;RIGHT(A6,4)</f>
        <v>Jul 2024</v>
      </c>
      <c r="B16" s="11" t="s">
        <v>412</v>
      </c>
      <c r="C16" s="11">
        <v>55544</v>
      </c>
      <c r="D16" s="11">
        <v>55544</v>
      </c>
      <c r="E16" s="11">
        <v>7858180.0680999998</v>
      </c>
      <c r="F16" s="11" t="s">
        <v>412</v>
      </c>
      <c r="G16" s="11">
        <v>1696214</v>
      </c>
      <c r="H16" s="11" t="s">
        <v>412</v>
      </c>
      <c r="I16" s="11" t="s">
        <v>412</v>
      </c>
      <c r="J16" s="11">
        <v>9554394.0680999998</v>
      </c>
    </row>
    <row r="17" spans="1:10" ht="12" customHeight="1" x14ac:dyDescent="0.25">
      <c r="A17" s="2" t="str">
        <f>"Aug "&amp;RIGHT(A6,4)</f>
        <v>Aug 2024</v>
      </c>
      <c r="B17" s="11" t="s">
        <v>412</v>
      </c>
      <c r="C17" s="11">
        <v>55521</v>
      </c>
      <c r="D17" s="11">
        <v>55521</v>
      </c>
      <c r="E17" s="11">
        <v>7637501.0338000003</v>
      </c>
      <c r="F17" s="11" t="s">
        <v>412</v>
      </c>
      <c r="G17" s="11">
        <v>1696214</v>
      </c>
      <c r="H17" s="11" t="s">
        <v>412</v>
      </c>
      <c r="I17" s="11" t="s">
        <v>412</v>
      </c>
      <c r="J17" s="11">
        <v>9333715.0338000003</v>
      </c>
    </row>
    <row r="18" spans="1:10" ht="12" customHeight="1" x14ac:dyDescent="0.25">
      <c r="A18" s="2" t="str">
        <f>"Sep "&amp;RIGHT(A6,4)</f>
        <v>Sep 2024</v>
      </c>
      <c r="B18" s="11" t="s">
        <v>412</v>
      </c>
      <c r="C18" s="11">
        <v>54204</v>
      </c>
      <c r="D18" s="11">
        <v>54204</v>
      </c>
      <c r="E18" s="11">
        <v>7432703.71</v>
      </c>
      <c r="F18" s="11">
        <v>45043301</v>
      </c>
      <c r="G18" s="11">
        <v>1696219</v>
      </c>
      <c r="H18" s="11">
        <v>722639</v>
      </c>
      <c r="I18" s="11" t="s">
        <v>412</v>
      </c>
      <c r="J18" s="11">
        <v>54894862.710000001</v>
      </c>
    </row>
    <row r="19" spans="1:10" ht="12" customHeight="1" x14ac:dyDescent="0.25">
      <c r="A19" s="12" t="s">
        <v>55</v>
      </c>
      <c r="B19" s="13" t="s">
        <v>412</v>
      </c>
      <c r="C19" s="13">
        <v>53508.916700000002</v>
      </c>
      <c r="D19" s="13">
        <v>53508.916700000002</v>
      </c>
      <c r="E19" s="13">
        <v>87665575.177399993</v>
      </c>
      <c r="F19" s="13">
        <v>75476556</v>
      </c>
      <c r="G19" s="13">
        <v>20354573</v>
      </c>
      <c r="H19" s="13">
        <v>722639</v>
      </c>
      <c r="I19" s="13" t="s">
        <v>412</v>
      </c>
      <c r="J19" s="13">
        <v>184219343.17739999</v>
      </c>
    </row>
    <row r="20" spans="1:10" ht="12" customHeight="1" x14ac:dyDescent="0.25">
      <c r="A20" s="14" t="s">
        <v>414</v>
      </c>
      <c r="B20" s="15" t="s">
        <v>412</v>
      </c>
      <c r="C20" s="15">
        <v>53061.5</v>
      </c>
      <c r="D20" s="15">
        <v>53061.5</v>
      </c>
      <c r="E20" s="15">
        <v>57407548.1831</v>
      </c>
      <c r="F20" s="15">
        <v>17019505</v>
      </c>
      <c r="G20" s="15">
        <v>13569712</v>
      </c>
      <c r="H20" s="15" t="s">
        <v>412</v>
      </c>
      <c r="I20" s="15" t="s">
        <v>412</v>
      </c>
      <c r="J20" s="15">
        <v>87996765.1831</v>
      </c>
    </row>
    <row r="21" spans="1:10" ht="12" customHeight="1" x14ac:dyDescent="0.25">
      <c r="A21" s="3" t="str">
        <f>"FY "&amp;RIGHT(A6,4)+1</f>
        <v>FY 2025</v>
      </c>
    </row>
    <row r="22" spans="1:10" ht="12" customHeight="1" x14ac:dyDescent="0.25">
      <c r="A22" s="2" t="str">
        <f>"Oct "&amp;RIGHT(A6,4)</f>
        <v>Oct 2024</v>
      </c>
      <c r="B22" s="11" t="s">
        <v>412</v>
      </c>
      <c r="C22" s="11">
        <v>56408</v>
      </c>
      <c r="D22" s="11">
        <v>56408</v>
      </c>
      <c r="E22" s="11">
        <v>7839759.0219999999</v>
      </c>
      <c r="F22" s="11" t="s">
        <v>412</v>
      </c>
      <c r="G22" s="11" t="s">
        <v>412</v>
      </c>
      <c r="H22" s="11" t="s">
        <v>412</v>
      </c>
      <c r="I22" s="11" t="s">
        <v>412</v>
      </c>
      <c r="J22" s="11">
        <v>7839759.0219999999</v>
      </c>
    </row>
    <row r="23" spans="1:10" ht="12" customHeight="1" x14ac:dyDescent="0.25">
      <c r="A23" s="2" t="str">
        <f>"Nov "&amp;RIGHT(A6,4)</f>
        <v>Nov 2024</v>
      </c>
      <c r="B23" s="11" t="s">
        <v>412</v>
      </c>
      <c r="C23" s="11">
        <v>54525</v>
      </c>
      <c r="D23" s="11">
        <v>54525</v>
      </c>
      <c r="E23" s="11">
        <v>7816361.5191000002</v>
      </c>
      <c r="F23" s="11" t="s">
        <v>412</v>
      </c>
      <c r="G23" s="11" t="s">
        <v>412</v>
      </c>
      <c r="H23" s="11" t="s">
        <v>412</v>
      </c>
      <c r="I23" s="11" t="s">
        <v>412</v>
      </c>
      <c r="J23" s="11">
        <v>7816361.5191000002</v>
      </c>
    </row>
    <row r="24" spans="1:10" ht="12" customHeight="1" x14ac:dyDescent="0.25">
      <c r="A24" s="2" t="str">
        <f>"Dec "&amp;RIGHT(A6,4)</f>
        <v>Dec 2024</v>
      </c>
      <c r="B24" s="11" t="s">
        <v>412</v>
      </c>
      <c r="C24" s="11">
        <v>53179</v>
      </c>
      <c r="D24" s="11">
        <v>53179</v>
      </c>
      <c r="E24" s="11">
        <v>7627913.0813999996</v>
      </c>
      <c r="F24" s="11">
        <v>6785627</v>
      </c>
      <c r="G24" s="11" t="s">
        <v>412</v>
      </c>
      <c r="H24" s="11" t="s">
        <v>412</v>
      </c>
      <c r="I24" s="11" t="s">
        <v>412</v>
      </c>
      <c r="J24" s="11">
        <v>14413540.0814</v>
      </c>
    </row>
    <row r="25" spans="1:10" ht="12" customHeight="1" x14ac:dyDescent="0.25">
      <c r="A25" s="2" t="str">
        <f>"Jan "&amp;RIGHT(A6,4)+1</f>
        <v>Jan 2025</v>
      </c>
      <c r="B25" s="11" t="s">
        <v>412</v>
      </c>
      <c r="C25" s="11">
        <v>58255</v>
      </c>
      <c r="D25" s="11">
        <v>58255</v>
      </c>
      <c r="E25" s="11">
        <v>8318616.6130999997</v>
      </c>
      <c r="F25" s="11" t="s">
        <v>412</v>
      </c>
      <c r="G25" s="11" t="s">
        <v>412</v>
      </c>
      <c r="H25" s="11" t="s">
        <v>412</v>
      </c>
      <c r="I25" s="11" t="s">
        <v>412</v>
      </c>
      <c r="J25" s="11">
        <v>8318616.6130999997</v>
      </c>
    </row>
    <row r="26" spans="1:10" ht="12" customHeight="1" x14ac:dyDescent="0.25">
      <c r="A26" s="2" t="str">
        <f>"Feb "&amp;RIGHT(A6,4)+1</f>
        <v>Feb 2025</v>
      </c>
      <c r="B26" s="11" t="s">
        <v>412</v>
      </c>
      <c r="C26" s="11">
        <v>55061</v>
      </c>
      <c r="D26" s="11">
        <v>55061</v>
      </c>
      <c r="E26" s="11">
        <v>7765784.2051999997</v>
      </c>
      <c r="F26" s="11" t="s">
        <v>412</v>
      </c>
      <c r="G26" s="11" t="s">
        <v>412</v>
      </c>
      <c r="H26" s="11" t="s">
        <v>412</v>
      </c>
      <c r="I26" s="11" t="s">
        <v>412</v>
      </c>
      <c r="J26" s="11">
        <v>7765784.2051999997</v>
      </c>
    </row>
    <row r="27" spans="1:10" ht="12" customHeight="1" x14ac:dyDescent="0.25">
      <c r="A27" s="2" t="str">
        <f>"Mar "&amp;RIGHT(A6,4)+1</f>
        <v>Mar 2025</v>
      </c>
      <c r="B27" s="11" t="s">
        <v>412</v>
      </c>
      <c r="C27" s="11">
        <v>57713</v>
      </c>
      <c r="D27" s="11">
        <v>57713</v>
      </c>
      <c r="E27" s="11">
        <v>8148492.3022999996</v>
      </c>
      <c r="F27" s="11">
        <v>10763753</v>
      </c>
      <c r="G27" s="11" t="s">
        <v>412</v>
      </c>
      <c r="H27" s="11" t="s">
        <v>412</v>
      </c>
      <c r="I27" s="11" t="s">
        <v>412</v>
      </c>
      <c r="J27" s="11">
        <v>18912245.302299999</v>
      </c>
    </row>
    <row r="28" spans="1:10" ht="12" customHeight="1" x14ac:dyDescent="0.25">
      <c r="A28" s="2" t="str">
        <f>"Apr "&amp;RIGHT(A6,4)+1</f>
        <v>Apr 2025</v>
      </c>
      <c r="B28" s="11" t="s">
        <v>412</v>
      </c>
      <c r="C28" s="11">
        <v>58583</v>
      </c>
      <c r="D28" s="11">
        <v>58583</v>
      </c>
      <c r="E28" s="11">
        <v>8369525.0947000002</v>
      </c>
      <c r="F28" s="11" t="s">
        <v>412</v>
      </c>
      <c r="G28" s="11" t="s">
        <v>412</v>
      </c>
      <c r="H28" s="11" t="s">
        <v>412</v>
      </c>
      <c r="I28" s="11" t="s">
        <v>412</v>
      </c>
      <c r="J28" s="11">
        <v>8369525.0947000002</v>
      </c>
    </row>
    <row r="29" spans="1:10" ht="12" customHeight="1" x14ac:dyDescent="0.25">
      <c r="A29" s="2" t="str">
        <f>"May "&amp;RIGHT(A6,4)+1</f>
        <v>May 2025</v>
      </c>
      <c r="B29" s="11" t="s">
        <v>412</v>
      </c>
      <c r="C29" s="11">
        <v>58119</v>
      </c>
      <c r="D29" s="11">
        <v>58119</v>
      </c>
      <c r="E29" s="11">
        <v>8549045.7427999992</v>
      </c>
      <c r="F29" s="11" t="s">
        <v>412</v>
      </c>
      <c r="G29" s="11" t="s">
        <v>412</v>
      </c>
      <c r="H29" s="11" t="s">
        <v>412</v>
      </c>
      <c r="I29" s="11" t="s">
        <v>412</v>
      </c>
      <c r="J29" s="11">
        <v>8549045.7427999992</v>
      </c>
    </row>
    <row r="30" spans="1:10"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t="s">
        <v>412</v>
      </c>
      <c r="C34" s="13">
        <v>56480.375</v>
      </c>
      <c r="D34" s="13">
        <v>56480.375</v>
      </c>
      <c r="E34" s="13">
        <v>64435497.580600001</v>
      </c>
      <c r="F34" s="13">
        <v>17549380</v>
      </c>
      <c r="G34" s="13" t="s">
        <v>412</v>
      </c>
      <c r="H34" s="13" t="s">
        <v>412</v>
      </c>
      <c r="I34" s="13" t="s">
        <v>412</v>
      </c>
      <c r="J34" s="13">
        <v>81984877.580599993</v>
      </c>
    </row>
    <row r="35" spans="1:10" ht="12" customHeight="1" x14ac:dyDescent="0.25">
      <c r="A35" s="14" t="str">
        <f>"Total "&amp;MID(A20,7,LEN(A20)-13)&amp;" Months"</f>
        <v>Total 8 Months</v>
      </c>
      <c r="B35" s="15" t="s">
        <v>412</v>
      </c>
      <c r="C35" s="15">
        <v>56480.375</v>
      </c>
      <c r="D35" s="15">
        <v>56480.375</v>
      </c>
      <c r="E35" s="15">
        <v>64435497.580600001</v>
      </c>
      <c r="F35" s="15">
        <v>17549380</v>
      </c>
      <c r="G35" s="15" t="s">
        <v>412</v>
      </c>
      <c r="H35" s="15" t="s">
        <v>412</v>
      </c>
      <c r="I35" s="15" t="s">
        <v>412</v>
      </c>
      <c r="J35" s="15">
        <v>81984877.580599993</v>
      </c>
    </row>
    <row r="36" spans="1:10" ht="12" customHeight="1" x14ac:dyDescent="0.25">
      <c r="A36" s="86"/>
      <c r="B36" s="86"/>
      <c r="C36" s="86"/>
      <c r="D36" s="86"/>
      <c r="E36" s="86"/>
      <c r="F36" s="86"/>
      <c r="G36" s="1"/>
    </row>
    <row r="37" spans="1:10" ht="70" customHeight="1" x14ac:dyDescent="0.25">
      <c r="A37" s="88" t="s">
        <v>390</v>
      </c>
      <c r="B37" s="88"/>
      <c r="C37" s="88"/>
      <c r="D37" s="88"/>
      <c r="E37" s="88"/>
      <c r="F37" s="88"/>
      <c r="G37" s="88"/>
      <c r="H37" s="88"/>
      <c r="I37" s="88"/>
      <c r="J37" s="88"/>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3" t="s">
        <v>416</v>
      </c>
      <c r="B1" s="93"/>
      <c r="C1" s="93"/>
      <c r="D1" s="93"/>
      <c r="E1" s="93"/>
      <c r="F1" s="93"/>
      <c r="G1" s="93"/>
      <c r="H1" s="93"/>
      <c r="I1" s="93"/>
      <c r="J1" s="93"/>
      <c r="K1" s="81">
        <v>45877</v>
      </c>
    </row>
    <row r="2" spans="1:11" ht="12" customHeight="1" x14ac:dyDescent="0.25">
      <c r="A2" s="95" t="s">
        <v>160</v>
      </c>
      <c r="B2" s="95"/>
      <c r="C2" s="95"/>
      <c r="D2" s="95"/>
      <c r="E2" s="95"/>
      <c r="F2" s="95"/>
      <c r="G2" s="95"/>
      <c r="H2" s="95"/>
      <c r="I2" s="95"/>
      <c r="J2" s="95"/>
      <c r="K2" s="1"/>
    </row>
    <row r="3" spans="1:11" ht="24" customHeight="1" x14ac:dyDescent="0.25">
      <c r="A3" s="97" t="s">
        <v>50</v>
      </c>
      <c r="B3" s="92" t="s">
        <v>69</v>
      </c>
      <c r="C3" s="92"/>
      <c r="D3" s="90"/>
      <c r="E3" s="92" t="s">
        <v>134</v>
      </c>
      <c r="F3" s="92"/>
      <c r="G3" s="90"/>
      <c r="H3" s="89" t="s">
        <v>232</v>
      </c>
      <c r="I3" s="92" t="s">
        <v>161</v>
      </c>
      <c r="J3" s="92"/>
      <c r="K3" s="92"/>
    </row>
    <row r="4" spans="1:11" ht="24" customHeight="1" x14ac:dyDescent="0.25">
      <c r="A4" s="98"/>
      <c r="B4" s="10" t="s">
        <v>230</v>
      </c>
      <c r="C4" s="10" t="s">
        <v>162</v>
      </c>
      <c r="D4" s="10" t="s">
        <v>55</v>
      </c>
      <c r="E4" s="10" t="s">
        <v>230</v>
      </c>
      <c r="F4" s="10" t="s">
        <v>231</v>
      </c>
      <c r="G4" s="10" t="s">
        <v>55</v>
      </c>
      <c r="H4" s="90"/>
      <c r="I4" s="10" t="s">
        <v>230</v>
      </c>
      <c r="J4" s="10" t="s">
        <v>231</v>
      </c>
      <c r="K4" s="9" t="s">
        <v>55</v>
      </c>
    </row>
    <row r="5" spans="1:11" ht="12" customHeight="1" x14ac:dyDescent="0.25">
      <c r="A5" s="1"/>
      <c r="B5" s="86" t="str">
        <f>REPT("-",102)&amp;" Dollars "&amp;REPT("-",148)</f>
        <v>------------------------------------------------------------------------------------------------------ Dollars ----------------------------------------------------------------------------------------------------------------------------------------------------</v>
      </c>
      <c r="C5" s="86"/>
      <c r="D5" s="86"/>
      <c r="E5" s="86"/>
      <c r="F5" s="86"/>
      <c r="G5" s="86"/>
      <c r="H5" s="86"/>
      <c r="I5" s="86"/>
      <c r="J5" s="86"/>
      <c r="K5" s="86"/>
    </row>
    <row r="6" spans="1:11" ht="12" customHeight="1" x14ac:dyDescent="0.25">
      <c r="A6" s="3" t="s">
        <v>413</v>
      </c>
    </row>
    <row r="7" spans="1:11" ht="12" customHeight="1" x14ac:dyDescent="0.25">
      <c r="A7" s="2" t="str">
        <f>"Oct "&amp;RIGHT(A6,4)-1</f>
        <v>Oct 2023</v>
      </c>
      <c r="B7" s="11">
        <v>197247631.97999999</v>
      </c>
      <c r="C7" s="11">
        <v>1705574.0649999999</v>
      </c>
      <c r="D7" s="11">
        <v>198953206.04499999</v>
      </c>
      <c r="E7" s="11">
        <v>192700.1</v>
      </c>
      <c r="F7" s="11" t="s">
        <v>412</v>
      </c>
      <c r="G7" s="11">
        <v>192700.1</v>
      </c>
      <c r="H7" s="11">
        <v>84083.87</v>
      </c>
      <c r="I7" s="11">
        <v>197524415.94999999</v>
      </c>
      <c r="J7" s="11">
        <v>1705574.0649999999</v>
      </c>
      <c r="K7" s="11">
        <v>199229990.01499999</v>
      </c>
    </row>
    <row r="8" spans="1:11" ht="12" customHeight="1" x14ac:dyDescent="0.25">
      <c r="A8" s="2" t="str">
        <f>"Nov "&amp;RIGHT(A6,4)-1</f>
        <v>Nov 2023</v>
      </c>
      <c r="B8" s="11">
        <v>154030192.96000001</v>
      </c>
      <c r="C8" s="11">
        <v>1535626.04</v>
      </c>
      <c r="D8" s="11">
        <v>155565819</v>
      </c>
      <c r="E8" s="11">
        <v>65527.13</v>
      </c>
      <c r="F8" s="11" t="s">
        <v>412</v>
      </c>
      <c r="G8" s="11">
        <v>65527.13</v>
      </c>
      <c r="H8" s="11">
        <v>77836.679999999993</v>
      </c>
      <c r="I8" s="11">
        <v>154173556.77000001</v>
      </c>
      <c r="J8" s="11">
        <v>1535626.04</v>
      </c>
      <c r="K8" s="11">
        <v>155709182.81</v>
      </c>
    </row>
    <row r="9" spans="1:11" ht="12" customHeight="1" x14ac:dyDescent="0.25">
      <c r="A9" s="2" t="str">
        <f>"Dec "&amp;RIGHT(A6,4)-1</f>
        <v>Dec 2023</v>
      </c>
      <c r="B9" s="11">
        <v>122274033.75</v>
      </c>
      <c r="C9" s="11">
        <v>1099111.5900000001</v>
      </c>
      <c r="D9" s="11">
        <v>123373145.34</v>
      </c>
      <c r="E9" s="11">
        <v>335775.22</v>
      </c>
      <c r="F9" s="11">
        <v>42948526</v>
      </c>
      <c r="G9" s="11">
        <v>43284301.219999999</v>
      </c>
      <c r="H9" s="11" t="s">
        <v>412</v>
      </c>
      <c r="I9" s="11">
        <v>122609808.97</v>
      </c>
      <c r="J9" s="11">
        <v>44047637.590000004</v>
      </c>
      <c r="K9" s="11">
        <v>166657446.56</v>
      </c>
    </row>
    <row r="10" spans="1:11" ht="12" customHeight="1" x14ac:dyDescent="0.25">
      <c r="A10" s="2" t="str">
        <f>"Jan "&amp;RIGHT(A6,4)</f>
        <v>Jan 2024</v>
      </c>
      <c r="B10" s="11">
        <v>167388204.68000001</v>
      </c>
      <c r="C10" s="11">
        <v>1318528.165</v>
      </c>
      <c r="D10" s="11">
        <v>168706732.845</v>
      </c>
      <c r="E10" s="11">
        <v>146450.84</v>
      </c>
      <c r="F10" s="11" t="s">
        <v>412</v>
      </c>
      <c r="G10" s="11">
        <v>146450.84</v>
      </c>
      <c r="H10" s="11">
        <v>55531.23</v>
      </c>
      <c r="I10" s="11">
        <v>167590186.75</v>
      </c>
      <c r="J10" s="11">
        <v>1318528.165</v>
      </c>
      <c r="K10" s="11">
        <v>168908714.91499999</v>
      </c>
    </row>
    <row r="11" spans="1:11" ht="12" customHeight="1" x14ac:dyDescent="0.25">
      <c r="A11" s="2" t="str">
        <f>"Feb "&amp;RIGHT(A6,4)</f>
        <v>Feb 2024</v>
      </c>
      <c r="B11" s="11">
        <v>121419067.09999999</v>
      </c>
      <c r="C11" s="11">
        <v>1592352.77</v>
      </c>
      <c r="D11" s="11">
        <v>123011419.87</v>
      </c>
      <c r="E11" s="11">
        <v>234992.59</v>
      </c>
      <c r="F11" s="11" t="s">
        <v>412</v>
      </c>
      <c r="G11" s="11">
        <v>234992.59</v>
      </c>
      <c r="H11" s="11">
        <v>110246.25</v>
      </c>
      <c r="I11" s="11">
        <v>121764305.94</v>
      </c>
      <c r="J11" s="11">
        <v>1592352.77</v>
      </c>
      <c r="K11" s="11">
        <v>123356658.70999999</v>
      </c>
    </row>
    <row r="12" spans="1:11" ht="12" customHeight="1" x14ac:dyDescent="0.25">
      <c r="A12" s="2" t="str">
        <f>"Mar "&amp;RIGHT(A6,4)</f>
        <v>Mar 2024</v>
      </c>
      <c r="B12" s="11">
        <v>108877999.3</v>
      </c>
      <c r="C12" s="11">
        <v>1247182.1200000001</v>
      </c>
      <c r="D12" s="11">
        <v>110125181.42</v>
      </c>
      <c r="E12" s="11">
        <v>226808.86</v>
      </c>
      <c r="F12" s="11">
        <v>38493636</v>
      </c>
      <c r="G12" s="11">
        <v>38720444.859999999</v>
      </c>
      <c r="H12" s="11">
        <v>201265.81</v>
      </c>
      <c r="I12" s="11">
        <v>109306073.97</v>
      </c>
      <c r="J12" s="11">
        <v>39740818.119999997</v>
      </c>
      <c r="K12" s="11">
        <v>149046892.09</v>
      </c>
    </row>
    <row r="13" spans="1:11" ht="12" customHeight="1" x14ac:dyDescent="0.25">
      <c r="A13" s="2" t="str">
        <f>"Apr "&amp;RIGHT(A6,4)</f>
        <v>Apr 2024</v>
      </c>
      <c r="B13" s="11">
        <v>72909775.260000005</v>
      </c>
      <c r="C13" s="11">
        <v>1763056.585</v>
      </c>
      <c r="D13" s="11">
        <v>74672831.844999999</v>
      </c>
      <c r="E13" s="11">
        <v>100719.87</v>
      </c>
      <c r="F13" s="11" t="s">
        <v>412</v>
      </c>
      <c r="G13" s="11">
        <v>100719.87</v>
      </c>
      <c r="H13" s="11">
        <v>114382.1</v>
      </c>
      <c r="I13" s="11">
        <v>73124877.230000004</v>
      </c>
      <c r="J13" s="11">
        <v>1763056.585</v>
      </c>
      <c r="K13" s="11">
        <v>74887933.814999998</v>
      </c>
    </row>
    <row r="14" spans="1:11" ht="12" customHeight="1" x14ac:dyDescent="0.25">
      <c r="A14" s="2" t="str">
        <f>"May "&amp;RIGHT(A6,4)</f>
        <v>May 2024</v>
      </c>
      <c r="B14" s="11">
        <v>34300390.329999998</v>
      </c>
      <c r="C14" s="11">
        <v>1231547.71</v>
      </c>
      <c r="D14" s="11">
        <v>35531938.039999999</v>
      </c>
      <c r="E14" s="11">
        <v>220320</v>
      </c>
      <c r="F14" s="11" t="s">
        <v>412</v>
      </c>
      <c r="G14" s="11">
        <v>220320</v>
      </c>
      <c r="H14" s="11">
        <v>-209957.07</v>
      </c>
      <c r="I14" s="11">
        <v>34310753.259999998</v>
      </c>
      <c r="J14" s="11">
        <v>1231547.71</v>
      </c>
      <c r="K14" s="11">
        <v>35542300.969999999</v>
      </c>
    </row>
    <row r="15" spans="1:11" ht="12" customHeight="1" x14ac:dyDescent="0.25">
      <c r="A15" s="2" t="str">
        <f>"Jun "&amp;RIGHT(A6,4)</f>
        <v>Jun 2024</v>
      </c>
      <c r="B15" s="11">
        <v>37993883.259999998</v>
      </c>
      <c r="C15" s="11">
        <v>18579.689999999999</v>
      </c>
      <c r="D15" s="11">
        <v>38012462.950000003</v>
      </c>
      <c r="E15" s="11" t="s">
        <v>412</v>
      </c>
      <c r="F15" s="11">
        <v>53010982</v>
      </c>
      <c r="G15" s="11">
        <v>53010982</v>
      </c>
      <c r="H15" s="11">
        <v>105838.13</v>
      </c>
      <c r="I15" s="11">
        <v>38099721.390000001</v>
      </c>
      <c r="J15" s="11">
        <v>53029561.689999998</v>
      </c>
      <c r="K15" s="11">
        <v>91129283.079999998</v>
      </c>
    </row>
    <row r="16" spans="1:11" ht="12" customHeight="1" x14ac:dyDescent="0.25">
      <c r="A16" s="2" t="str">
        <f>"Jul "&amp;RIGHT(A6,4)</f>
        <v>Jul 2024</v>
      </c>
      <c r="B16" s="11">
        <v>154682350.88</v>
      </c>
      <c r="C16" s="11">
        <v>8535.6</v>
      </c>
      <c r="D16" s="11">
        <v>154690886.47999999</v>
      </c>
      <c r="E16" s="11">
        <v>64844.81</v>
      </c>
      <c r="F16" s="11" t="s">
        <v>412</v>
      </c>
      <c r="G16" s="11">
        <v>64844.81</v>
      </c>
      <c r="H16" s="11">
        <v>56529.38</v>
      </c>
      <c r="I16" s="11">
        <v>154803725.06999999</v>
      </c>
      <c r="J16" s="11">
        <v>8535.6</v>
      </c>
      <c r="K16" s="11">
        <v>154812260.66999999</v>
      </c>
    </row>
    <row r="17" spans="1:11" ht="12" customHeight="1" x14ac:dyDescent="0.25">
      <c r="A17" s="2" t="str">
        <f>"Aug "&amp;RIGHT(A6,4)</f>
        <v>Aug 2024</v>
      </c>
      <c r="B17" s="11">
        <v>192078799.02000001</v>
      </c>
      <c r="C17" s="11">
        <v>1062660</v>
      </c>
      <c r="D17" s="11">
        <v>193141459.02000001</v>
      </c>
      <c r="E17" s="11">
        <v>195053.39</v>
      </c>
      <c r="F17" s="11" t="s">
        <v>412</v>
      </c>
      <c r="G17" s="11">
        <v>195053.39</v>
      </c>
      <c r="H17" s="11">
        <v>43212.36</v>
      </c>
      <c r="I17" s="11">
        <v>192317064.77000001</v>
      </c>
      <c r="J17" s="11">
        <v>1062660</v>
      </c>
      <c r="K17" s="11">
        <v>193379724.77000001</v>
      </c>
    </row>
    <row r="18" spans="1:11" ht="12" customHeight="1" x14ac:dyDescent="0.25">
      <c r="A18" s="2" t="str">
        <f>"Sep "&amp;RIGHT(A6,4)</f>
        <v>Sep 2024</v>
      </c>
      <c r="B18" s="11">
        <v>177000872.65000001</v>
      </c>
      <c r="C18" s="11">
        <v>1708174.2</v>
      </c>
      <c r="D18" s="11">
        <v>178709046.84999999</v>
      </c>
      <c r="E18" s="11">
        <v>110498.27</v>
      </c>
      <c r="F18" s="11">
        <v>47415037</v>
      </c>
      <c r="G18" s="11">
        <v>47525535.270000003</v>
      </c>
      <c r="H18" s="11">
        <v>13054.93</v>
      </c>
      <c r="I18" s="11">
        <v>177124425.84999999</v>
      </c>
      <c r="J18" s="11">
        <v>49123211.200000003</v>
      </c>
      <c r="K18" s="11">
        <v>226247637.05000001</v>
      </c>
    </row>
    <row r="19" spans="1:11" ht="12" customHeight="1" x14ac:dyDescent="0.25">
      <c r="A19" s="12" t="s">
        <v>55</v>
      </c>
      <c r="B19" s="13">
        <v>1540203201.1700001</v>
      </c>
      <c r="C19" s="13">
        <v>14290928.535</v>
      </c>
      <c r="D19" s="13">
        <v>1554494129.7049999</v>
      </c>
      <c r="E19" s="13">
        <v>1893691.08</v>
      </c>
      <c r="F19" s="13">
        <v>181868181</v>
      </c>
      <c r="G19" s="13">
        <v>183761872.08000001</v>
      </c>
      <c r="H19" s="13">
        <v>652023.67000000004</v>
      </c>
      <c r="I19" s="13">
        <v>1542748915.9200001</v>
      </c>
      <c r="J19" s="13">
        <v>196159109.535</v>
      </c>
      <c r="K19" s="13">
        <v>1738908025.4549999</v>
      </c>
    </row>
    <row r="20" spans="1:11" ht="12" customHeight="1" x14ac:dyDescent="0.25">
      <c r="A20" s="14" t="s">
        <v>414</v>
      </c>
      <c r="B20" s="15">
        <v>978447295.36000001</v>
      </c>
      <c r="C20" s="15">
        <v>11492979.045</v>
      </c>
      <c r="D20" s="15">
        <v>989940274.40499997</v>
      </c>
      <c r="E20" s="15">
        <v>1523294.61</v>
      </c>
      <c r="F20" s="15">
        <v>81442162</v>
      </c>
      <c r="G20" s="15">
        <v>82965456.609999999</v>
      </c>
      <c r="H20" s="15">
        <v>433388.87</v>
      </c>
      <c r="I20" s="15">
        <v>980403978.84000003</v>
      </c>
      <c r="J20" s="15">
        <v>92935141.045000002</v>
      </c>
      <c r="K20" s="15">
        <v>1073339119.885</v>
      </c>
    </row>
    <row r="21" spans="1:11" ht="12" customHeight="1" x14ac:dyDescent="0.25">
      <c r="A21" s="3" t="str">
        <f>"FY "&amp;RIGHT(A6,4)+1</f>
        <v>FY 2025</v>
      </c>
    </row>
    <row r="22" spans="1:11" ht="12" customHeight="1" x14ac:dyDescent="0.25">
      <c r="A22" s="2" t="str">
        <f>"Oct "&amp;RIGHT(A6,4)</f>
        <v>Oct 2024</v>
      </c>
      <c r="B22" s="11">
        <v>225386506.90000001</v>
      </c>
      <c r="C22" s="11">
        <v>1807062.3</v>
      </c>
      <c r="D22" s="11">
        <v>227193569.19999999</v>
      </c>
      <c r="E22" s="11">
        <v>142358.22</v>
      </c>
      <c r="F22" s="11" t="s">
        <v>412</v>
      </c>
      <c r="G22" s="11">
        <v>142358.22</v>
      </c>
      <c r="H22" s="11">
        <v>531.87</v>
      </c>
      <c r="I22" s="11">
        <v>225529396.99000001</v>
      </c>
      <c r="J22" s="11">
        <v>1807062.3</v>
      </c>
      <c r="K22" s="11">
        <v>227336459.28999999</v>
      </c>
    </row>
    <row r="23" spans="1:11" ht="12" customHeight="1" x14ac:dyDescent="0.25">
      <c r="A23" s="2" t="str">
        <f>"Nov "&amp;RIGHT(A6,4)</f>
        <v>Nov 2024</v>
      </c>
      <c r="B23" s="11">
        <v>164858510.41999999</v>
      </c>
      <c r="C23" s="11">
        <v>1427762.7</v>
      </c>
      <c r="D23" s="11">
        <v>166286273.12</v>
      </c>
      <c r="E23" s="11">
        <v>47811.54</v>
      </c>
      <c r="F23" s="11" t="s">
        <v>412</v>
      </c>
      <c r="G23" s="11">
        <v>47811.54</v>
      </c>
      <c r="H23" s="11">
        <v>4450.1400000000003</v>
      </c>
      <c r="I23" s="11">
        <v>164910772.09999999</v>
      </c>
      <c r="J23" s="11">
        <v>1427762.7</v>
      </c>
      <c r="K23" s="11">
        <v>166338534.80000001</v>
      </c>
    </row>
    <row r="24" spans="1:11" ht="12" customHeight="1" x14ac:dyDescent="0.25">
      <c r="A24" s="2" t="str">
        <f>"Dec "&amp;RIGHT(A6,4)</f>
        <v>Dec 2024</v>
      </c>
      <c r="B24" s="11">
        <v>130132236.98</v>
      </c>
      <c r="C24" s="11">
        <v>1257243.3</v>
      </c>
      <c r="D24" s="11">
        <v>131389480.28</v>
      </c>
      <c r="E24" s="11">
        <v>185934.35</v>
      </c>
      <c r="F24" s="11">
        <v>34460805</v>
      </c>
      <c r="G24" s="11">
        <v>34646739.350000001</v>
      </c>
      <c r="H24" s="11">
        <v>26128.080000000002</v>
      </c>
      <c r="I24" s="11">
        <v>130344299.41</v>
      </c>
      <c r="J24" s="11">
        <v>35718048.299999997</v>
      </c>
      <c r="K24" s="11">
        <v>166062347.71000001</v>
      </c>
    </row>
    <row r="25" spans="1:11" ht="12" customHeight="1" x14ac:dyDescent="0.25">
      <c r="A25" s="2" t="str">
        <f>"Jan "&amp;RIGHT(A6,4)+1</f>
        <v>Jan 2025</v>
      </c>
      <c r="B25" s="11">
        <v>166251739.55000001</v>
      </c>
      <c r="C25" s="11">
        <v>1324603.8</v>
      </c>
      <c r="D25" s="11">
        <v>167576343.34999999</v>
      </c>
      <c r="E25" s="11">
        <v>412214.21</v>
      </c>
      <c r="F25" s="11" t="s">
        <v>412</v>
      </c>
      <c r="G25" s="11">
        <v>412214.21</v>
      </c>
      <c r="H25" s="11">
        <v>12950.1</v>
      </c>
      <c r="I25" s="11">
        <v>166676903.86000001</v>
      </c>
      <c r="J25" s="11">
        <v>1324603.8</v>
      </c>
      <c r="K25" s="11">
        <v>168001507.66</v>
      </c>
    </row>
    <row r="26" spans="1:11" ht="12" customHeight="1" x14ac:dyDescent="0.25">
      <c r="A26" s="2" t="str">
        <f>"Feb "&amp;RIGHT(A6,4)+1</f>
        <v>Feb 2025</v>
      </c>
      <c r="B26" s="11">
        <v>135805269.31</v>
      </c>
      <c r="C26" s="11">
        <v>1099725.3</v>
      </c>
      <c r="D26" s="11">
        <v>136904994.61000001</v>
      </c>
      <c r="E26" s="11">
        <v>283700.49</v>
      </c>
      <c r="F26" s="11" t="s">
        <v>412</v>
      </c>
      <c r="G26" s="11">
        <v>283700.49</v>
      </c>
      <c r="H26" s="11">
        <v>920.32</v>
      </c>
      <c r="I26" s="11">
        <v>136089890.12</v>
      </c>
      <c r="J26" s="11">
        <v>1099725.3</v>
      </c>
      <c r="K26" s="11">
        <v>137189615.41999999</v>
      </c>
    </row>
    <row r="27" spans="1:11" ht="12" customHeight="1" x14ac:dyDescent="0.25">
      <c r="A27" s="2" t="str">
        <f>"Mar "&amp;RIGHT(A6,4)+1</f>
        <v>Mar 2025</v>
      </c>
      <c r="B27" s="11">
        <v>119520998.83</v>
      </c>
      <c r="C27" s="11">
        <v>1201307.1000000001</v>
      </c>
      <c r="D27" s="11">
        <v>120722305.93000001</v>
      </c>
      <c r="E27" s="11">
        <v>95022.1</v>
      </c>
      <c r="F27" s="11">
        <v>44840897</v>
      </c>
      <c r="G27" s="11">
        <v>44935919.100000001</v>
      </c>
      <c r="H27" s="11">
        <v>111307.74</v>
      </c>
      <c r="I27" s="11">
        <v>119727328.67</v>
      </c>
      <c r="J27" s="11">
        <v>46042204.100000001</v>
      </c>
      <c r="K27" s="11">
        <v>165769532.77000001</v>
      </c>
    </row>
    <row r="28" spans="1:11" ht="12" customHeight="1" x14ac:dyDescent="0.25">
      <c r="A28" s="2" t="str">
        <f>"Apr "&amp;RIGHT(A6,4)+1</f>
        <v>Apr 2025</v>
      </c>
      <c r="B28" s="11">
        <v>82507939.859999999</v>
      </c>
      <c r="C28" s="11">
        <v>1673515.8</v>
      </c>
      <c r="D28" s="11">
        <v>84181455.659999996</v>
      </c>
      <c r="E28" s="11">
        <v>187009.91</v>
      </c>
      <c r="F28" s="11" t="s">
        <v>412</v>
      </c>
      <c r="G28" s="11">
        <v>187009.91</v>
      </c>
      <c r="H28" s="11">
        <v>359009.2</v>
      </c>
      <c r="I28" s="11">
        <v>83053958.969999999</v>
      </c>
      <c r="J28" s="11">
        <v>1673515.8</v>
      </c>
      <c r="K28" s="11">
        <v>84727474.769999996</v>
      </c>
    </row>
    <row r="29" spans="1:11" ht="12" customHeight="1" x14ac:dyDescent="0.25">
      <c r="A29" s="2" t="str">
        <f>"May "&amp;RIGHT(A6,4)+1</f>
        <v>May 2025</v>
      </c>
      <c r="B29" s="11">
        <v>51844989.689999998</v>
      </c>
      <c r="C29" s="11">
        <v>1193926.8</v>
      </c>
      <c r="D29" s="11">
        <v>53038916.490000002</v>
      </c>
      <c r="E29" s="11" t="s">
        <v>412</v>
      </c>
      <c r="F29" s="11" t="s">
        <v>412</v>
      </c>
      <c r="G29" s="11" t="s">
        <v>412</v>
      </c>
      <c r="H29" s="11" t="s">
        <v>412</v>
      </c>
      <c r="I29" s="11">
        <v>51844989.689999998</v>
      </c>
      <c r="J29" s="11">
        <v>1193926.8</v>
      </c>
      <c r="K29" s="11">
        <v>53038916.490000002</v>
      </c>
    </row>
    <row r="30" spans="1:11"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c r="K30" s="11" t="s">
        <v>412</v>
      </c>
    </row>
    <row r="31" spans="1:11"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c r="K31" s="11" t="s">
        <v>412</v>
      </c>
    </row>
    <row r="32" spans="1:11"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c r="K32" s="11" t="s">
        <v>412</v>
      </c>
    </row>
    <row r="33" spans="1:11"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c r="K33" s="11" t="s">
        <v>412</v>
      </c>
    </row>
    <row r="34" spans="1:11" ht="12" customHeight="1" x14ac:dyDescent="0.25">
      <c r="A34" s="12" t="s">
        <v>55</v>
      </c>
      <c r="B34" s="13">
        <v>1076308191.54</v>
      </c>
      <c r="C34" s="13">
        <v>10985147.1</v>
      </c>
      <c r="D34" s="13">
        <v>1087293338.6400001</v>
      </c>
      <c r="E34" s="13">
        <v>1354050.82</v>
      </c>
      <c r="F34" s="13">
        <v>79301702</v>
      </c>
      <c r="G34" s="13">
        <v>80655752.819999993</v>
      </c>
      <c r="H34" s="13">
        <v>515297.45</v>
      </c>
      <c r="I34" s="13">
        <v>1078177539.8099999</v>
      </c>
      <c r="J34" s="13">
        <v>90286849.099999994</v>
      </c>
      <c r="K34" s="13">
        <v>1168464388.9100001</v>
      </c>
    </row>
    <row r="35" spans="1:11" ht="12" customHeight="1" x14ac:dyDescent="0.25">
      <c r="A35" s="14" t="str">
        <f>"Total "&amp;MID(A20,7,LEN(A20)-13)&amp;" Months"</f>
        <v>Total 8 Months</v>
      </c>
      <c r="B35" s="15">
        <v>1076308191.54</v>
      </c>
      <c r="C35" s="15">
        <v>10985147.1</v>
      </c>
      <c r="D35" s="15">
        <v>1087293338.6400001</v>
      </c>
      <c r="E35" s="15">
        <v>1354050.82</v>
      </c>
      <c r="F35" s="15">
        <v>79301702</v>
      </c>
      <c r="G35" s="15">
        <v>80655752.819999993</v>
      </c>
      <c r="H35" s="15">
        <v>515297.45</v>
      </c>
      <c r="I35" s="15">
        <v>1078177539.8099999</v>
      </c>
      <c r="J35" s="15">
        <v>90286849.099999994</v>
      </c>
      <c r="K35" s="15">
        <v>1168464388.9100001</v>
      </c>
    </row>
    <row r="36" spans="1:11" ht="12" customHeight="1" x14ac:dyDescent="0.25">
      <c r="A36" s="86"/>
      <c r="B36" s="86"/>
      <c r="C36" s="86"/>
      <c r="D36" s="86"/>
      <c r="E36" s="86"/>
      <c r="F36" s="86"/>
      <c r="G36" s="86"/>
      <c r="H36" s="86"/>
      <c r="I36" s="86"/>
      <c r="J36" s="86"/>
    </row>
    <row r="37" spans="1:11" ht="70" customHeight="1" x14ac:dyDescent="0.25">
      <c r="A37" s="88" t="s">
        <v>323</v>
      </c>
      <c r="B37" s="88"/>
      <c r="C37" s="88"/>
      <c r="D37" s="88"/>
      <c r="E37" s="88"/>
      <c r="F37" s="88"/>
      <c r="G37" s="88"/>
      <c r="H37" s="88"/>
      <c r="I37" s="88"/>
      <c r="J37" s="88"/>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workbookViewId="0">
      <selection sqref="A1:I1"/>
    </sheetView>
  </sheetViews>
  <sheetFormatPr defaultRowHeight="12.5" x14ac:dyDescent="0.25"/>
  <cols>
    <col min="1" max="1" width="11.453125" customWidth="1"/>
    <col min="2" max="2" width="12.1796875" customWidth="1"/>
    <col min="3" max="10" width="11.453125" customWidth="1"/>
  </cols>
  <sheetData>
    <row r="1" spans="1:10" ht="12" customHeight="1" x14ac:dyDescent="0.25">
      <c r="A1" s="93" t="s">
        <v>416</v>
      </c>
      <c r="B1" s="93"/>
      <c r="C1" s="93"/>
      <c r="D1" s="93"/>
      <c r="E1" s="93"/>
      <c r="F1" s="93"/>
      <c r="G1" s="93"/>
      <c r="H1" s="93"/>
      <c r="I1" s="93"/>
      <c r="J1" s="81">
        <v>45877</v>
      </c>
    </row>
    <row r="2" spans="1:10" ht="12" customHeight="1" x14ac:dyDescent="0.25">
      <c r="A2" s="95" t="s">
        <v>163</v>
      </c>
      <c r="B2" s="95"/>
      <c r="C2" s="95"/>
      <c r="D2" s="95"/>
      <c r="E2" s="95"/>
      <c r="F2" s="95"/>
      <c r="G2" s="95"/>
      <c r="H2" s="95"/>
      <c r="I2" s="95"/>
      <c r="J2" s="1"/>
    </row>
    <row r="3" spans="1:10" ht="24" customHeight="1" x14ac:dyDescent="0.25">
      <c r="A3" s="97" t="s">
        <v>50</v>
      </c>
      <c r="B3" s="89" t="s">
        <v>233</v>
      </c>
      <c r="C3" s="89" t="s">
        <v>234</v>
      </c>
      <c r="D3" s="92" t="s">
        <v>164</v>
      </c>
      <c r="E3" s="92"/>
      <c r="F3" s="90"/>
      <c r="G3" s="92" t="s">
        <v>165</v>
      </c>
      <c r="H3" s="92"/>
      <c r="I3" s="90"/>
      <c r="J3" s="91" t="s">
        <v>238</v>
      </c>
    </row>
    <row r="4" spans="1:10" ht="24" customHeight="1" x14ac:dyDescent="0.25">
      <c r="A4" s="98"/>
      <c r="B4" s="90"/>
      <c r="C4" s="90"/>
      <c r="D4" s="10" t="s">
        <v>235</v>
      </c>
      <c r="E4" s="10" t="s">
        <v>236</v>
      </c>
      <c r="F4" s="10" t="s">
        <v>237</v>
      </c>
      <c r="G4" s="10" t="s">
        <v>154</v>
      </c>
      <c r="H4" s="10" t="s">
        <v>162</v>
      </c>
      <c r="I4" s="10" t="s">
        <v>55</v>
      </c>
      <c r="J4" s="92"/>
    </row>
    <row r="5" spans="1:10" ht="12" customHeight="1" x14ac:dyDescent="0.25">
      <c r="A5" s="1"/>
      <c r="B5" s="86" t="str">
        <f>REPT("-",100)&amp;" Dollars "&amp;REPT("-",136)</f>
        <v>---------------------------------------------------------------------------------------------------- Dollars ----------------------------------------------------------------------------------------------------------------------------------------</v>
      </c>
      <c r="C5" s="86"/>
      <c r="D5" s="86"/>
      <c r="E5" s="86"/>
      <c r="F5" s="86"/>
      <c r="G5" s="86"/>
      <c r="H5" s="86"/>
      <c r="I5" s="86"/>
      <c r="J5" s="86"/>
    </row>
    <row r="6" spans="1:10" ht="12" customHeight="1" x14ac:dyDescent="0.25">
      <c r="A6" s="3" t="s">
        <v>413</v>
      </c>
    </row>
    <row r="7" spans="1:10" ht="12" customHeight="1" x14ac:dyDescent="0.25">
      <c r="A7" s="2" t="str">
        <f>"Oct "&amp;RIGHT(A6,4)-1</f>
        <v>Oct 2023</v>
      </c>
      <c r="B7" s="11">
        <v>24104629.394699998</v>
      </c>
      <c r="C7" s="11">
        <v>6900337.4784000004</v>
      </c>
      <c r="D7" s="11" t="s">
        <v>412</v>
      </c>
      <c r="E7" s="11" t="s">
        <v>412</v>
      </c>
      <c r="F7" s="11" t="s">
        <v>412</v>
      </c>
      <c r="G7" s="11">
        <v>6900337.4784000004</v>
      </c>
      <c r="H7" s="11" t="str">
        <f t="shared" ref="H7:H20" si="0">IF(ISBLANK(E7),"",E7)</f>
        <v>--</v>
      </c>
      <c r="I7" s="11">
        <v>6900337.4784000004</v>
      </c>
      <c r="J7" s="11" t="s">
        <v>412</v>
      </c>
    </row>
    <row r="8" spans="1:10" ht="12" customHeight="1" x14ac:dyDescent="0.25">
      <c r="A8" s="2" t="str">
        <f>"Nov "&amp;RIGHT(A6,4)-1</f>
        <v>Nov 2023</v>
      </c>
      <c r="B8" s="11">
        <v>24344422.8695</v>
      </c>
      <c r="C8" s="11">
        <v>8634766.1283</v>
      </c>
      <c r="D8" s="11">
        <v>39313.31</v>
      </c>
      <c r="E8" s="11">
        <v>0</v>
      </c>
      <c r="F8" s="11">
        <v>39313.31</v>
      </c>
      <c r="G8" s="11">
        <v>8674079.4383000005</v>
      </c>
      <c r="H8" s="11">
        <f t="shared" si="0"/>
        <v>0</v>
      </c>
      <c r="I8" s="11">
        <v>8674079.4383000005</v>
      </c>
      <c r="J8" s="11" t="s">
        <v>412</v>
      </c>
    </row>
    <row r="9" spans="1:10" ht="12" customHeight="1" x14ac:dyDescent="0.25">
      <c r="A9" s="2" t="str">
        <f>"Dec "&amp;RIGHT(A6,4)-1</f>
        <v>Dec 2023</v>
      </c>
      <c r="B9" s="11">
        <v>23774365.5121</v>
      </c>
      <c r="C9" s="11">
        <v>7339400.1985999998</v>
      </c>
      <c r="D9" s="11" t="s">
        <v>412</v>
      </c>
      <c r="E9" s="11" t="s">
        <v>412</v>
      </c>
      <c r="F9" s="11" t="s">
        <v>412</v>
      </c>
      <c r="G9" s="11">
        <v>7339400.1985999998</v>
      </c>
      <c r="H9" s="11" t="str">
        <f t="shared" si="0"/>
        <v>--</v>
      </c>
      <c r="I9" s="11">
        <v>7339400.1985999998</v>
      </c>
      <c r="J9" s="11" t="s">
        <v>412</v>
      </c>
    </row>
    <row r="10" spans="1:10" ht="12" customHeight="1" x14ac:dyDescent="0.25">
      <c r="A10" s="2" t="str">
        <f>"Jan "&amp;RIGHT(A6,4)</f>
        <v>Jan 2024</v>
      </c>
      <c r="B10" s="11">
        <v>23964722.269200001</v>
      </c>
      <c r="C10" s="11">
        <v>7104532.4271999998</v>
      </c>
      <c r="D10" s="11" t="s">
        <v>412</v>
      </c>
      <c r="E10" s="11" t="s">
        <v>412</v>
      </c>
      <c r="F10" s="11" t="s">
        <v>412</v>
      </c>
      <c r="G10" s="11">
        <v>7104532.4271999998</v>
      </c>
      <c r="H10" s="11" t="str">
        <f t="shared" si="0"/>
        <v>--</v>
      </c>
      <c r="I10" s="11">
        <v>7104532.4271999998</v>
      </c>
      <c r="J10" s="11" t="s">
        <v>412</v>
      </c>
    </row>
    <row r="11" spans="1:10" ht="12" customHeight="1" x14ac:dyDescent="0.25">
      <c r="A11" s="2" t="str">
        <f>"Feb "&amp;RIGHT(A6,4)</f>
        <v>Feb 2024</v>
      </c>
      <c r="B11" s="11">
        <v>23579549.5436</v>
      </c>
      <c r="C11" s="11">
        <v>6781785.7444000002</v>
      </c>
      <c r="D11" s="11" t="s">
        <v>412</v>
      </c>
      <c r="E11" s="11" t="s">
        <v>412</v>
      </c>
      <c r="F11" s="11" t="s">
        <v>412</v>
      </c>
      <c r="G11" s="11">
        <v>6781785.7444000002</v>
      </c>
      <c r="H11" s="11" t="str">
        <f t="shared" si="0"/>
        <v>--</v>
      </c>
      <c r="I11" s="11">
        <v>6781785.7444000002</v>
      </c>
      <c r="J11" s="11" t="s">
        <v>412</v>
      </c>
    </row>
    <row r="12" spans="1:10" ht="12" customHeight="1" x14ac:dyDescent="0.25">
      <c r="A12" s="2" t="str">
        <f>"Mar "&amp;RIGHT(A6,4)</f>
        <v>Mar 2024</v>
      </c>
      <c r="B12" s="11">
        <v>25797199.861099999</v>
      </c>
      <c r="C12" s="11">
        <v>7071144.9363000002</v>
      </c>
      <c r="D12" s="11" t="s">
        <v>412</v>
      </c>
      <c r="E12" s="11" t="s">
        <v>412</v>
      </c>
      <c r="F12" s="11" t="s">
        <v>412</v>
      </c>
      <c r="G12" s="11">
        <v>7071144.9363000002</v>
      </c>
      <c r="H12" s="11" t="str">
        <f t="shared" si="0"/>
        <v>--</v>
      </c>
      <c r="I12" s="11">
        <v>7071144.9363000002</v>
      </c>
      <c r="J12" s="11" t="s">
        <v>412</v>
      </c>
    </row>
    <row r="13" spans="1:10" ht="12" customHeight="1" x14ac:dyDescent="0.25">
      <c r="A13" s="2" t="str">
        <f>"Apr "&amp;RIGHT(A6,4)</f>
        <v>Apr 2024</v>
      </c>
      <c r="B13" s="11">
        <v>25242696.980700001</v>
      </c>
      <c r="C13" s="11">
        <v>7004751.0747999996</v>
      </c>
      <c r="D13" s="11" t="s">
        <v>412</v>
      </c>
      <c r="E13" s="11" t="s">
        <v>412</v>
      </c>
      <c r="F13" s="11" t="s">
        <v>412</v>
      </c>
      <c r="G13" s="11">
        <v>7004751.0747999996</v>
      </c>
      <c r="H13" s="11" t="str">
        <f t="shared" si="0"/>
        <v>--</v>
      </c>
      <c r="I13" s="11">
        <v>7004751.0747999996</v>
      </c>
      <c r="J13" s="11" t="s">
        <v>412</v>
      </c>
    </row>
    <row r="14" spans="1:10" ht="12" customHeight="1" x14ac:dyDescent="0.25">
      <c r="A14" s="2" t="str">
        <f>"May "&amp;RIGHT(A6,4)</f>
        <v>May 2024</v>
      </c>
      <c r="B14" s="11">
        <v>23966901.418699998</v>
      </c>
      <c r="C14" s="11">
        <v>6570830.1951000001</v>
      </c>
      <c r="D14" s="11" t="s">
        <v>412</v>
      </c>
      <c r="E14" s="11" t="s">
        <v>412</v>
      </c>
      <c r="F14" s="11" t="s">
        <v>412</v>
      </c>
      <c r="G14" s="11">
        <v>6570830.1951000001</v>
      </c>
      <c r="H14" s="11" t="str">
        <f t="shared" si="0"/>
        <v>--</v>
      </c>
      <c r="I14" s="11">
        <v>6570830.1951000001</v>
      </c>
      <c r="J14" s="11" t="s">
        <v>412</v>
      </c>
    </row>
    <row r="15" spans="1:10" ht="12" customHeight="1" x14ac:dyDescent="0.25">
      <c r="A15" s="2" t="str">
        <f>"Jun "&amp;RIGHT(A6,4)</f>
        <v>Jun 2024</v>
      </c>
      <c r="B15" s="11">
        <v>23521015.908599999</v>
      </c>
      <c r="C15" s="11">
        <v>7329642.1824000003</v>
      </c>
      <c r="D15" s="11" t="s">
        <v>412</v>
      </c>
      <c r="E15" s="11" t="s">
        <v>412</v>
      </c>
      <c r="F15" s="11" t="s">
        <v>412</v>
      </c>
      <c r="G15" s="11">
        <v>7329642.1824000003</v>
      </c>
      <c r="H15" s="11" t="str">
        <f t="shared" si="0"/>
        <v>--</v>
      </c>
      <c r="I15" s="11">
        <v>7329642.1824000003</v>
      </c>
      <c r="J15" s="11" t="s">
        <v>412</v>
      </c>
    </row>
    <row r="16" spans="1:10" ht="12" customHeight="1" x14ac:dyDescent="0.25">
      <c r="A16" s="2" t="str">
        <f>"Jul "&amp;RIGHT(A6,4)</f>
        <v>Jul 2024</v>
      </c>
      <c r="B16" s="11">
        <v>22489605.730099998</v>
      </c>
      <c r="C16" s="11">
        <v>7858180.0680999998</v>
      </c>
      <c r="D16" s="11">
        <v>893679.77</v>
      </c>
      <c r="E16" s="11">
        <v>0</v>
      </c>
      <c r="F16" s="11">
        <v>893679.77</v>
      </c>
      <c r="G16" s="11">
        <v>8751859.8380999994</v>
      </c>
      <c r="H16" s="11">
        <f t="shared" si="0"/>
        <v>0</v>
      </c>
      <c r="I16" s="11">
        <v>8751859.8380999994</v>
      </c>
      <c r="J16" s="11" t="s">
        <v>412</v>
      </c>
    </row>
    <row r="17" spans="1:10" ht="12" customHeight="1" x14ac:dyDescent="0.25">
      <c r="A17" s="2" t="str">
        <f>"Aug "&amp;RIGHT(A6,4)</f>
        <v>Aug 2024</v>
      </c>
      <c r="B17" s="11">
        <v>23558541.760499999</v>
      </c>
      <c r="C17" s="11">
        <v>7637501.0338000003</v>
      </c>
      <c r="D17" s="11">
        <v>477136.28</v>
      </c>
      <c r="E17" s="11">
        <v>0</v>
      </c>
      <c r="F17" s="11">
        <v>477136.28</v>
      </c>
      <c r="G17" s="11">
        <v>8114637.3137999997</v>
      </c>
      <c r="H17" s="11">
        <f t="shared" si="0"/>
        <v>0</v>
      </c>
      <c r="I17" s="11">
        <v>8114637.3137999997</v>
      </c>
      <c r="J17" s="11" t="s">
        <v>412</v>
      </c>
    </row>
    <row r="18" spans="1:10" ht="12" customHeight="1" x14ac:dyDescent="0.25">
      <c r="A18" s="2" t="str">
        <f>"Sep "&amp;RIGHT(A6,4)</f>
        <v>Sep 2024</v>
      </c>
      <c r="B18" s="11">
        <v>23510216.9793</v>
      </c>
      <c r="C18" s="11">
        <v>7432703.71</v>
      </c>
      <c r="D18" s="11">
        <v>475949.44</v>
      </c>
      <c r="E18" s="11">
        <v>0</v>
      </c>
      <c r="F18" s="11">
        <v>475949.44</v>
      </c>
      <c r="G18" s="11">
        <v>7908653.1500000004</v>
      </c>
      <c r="H18" s="11">
        <f t="shared" si="0"/>
        <v>0</v>
      </c>
      <c r="I18" s="11">
        <v>7908653.1500000004</v>
      </c>
      <c r="J18" s="11" t="s">
        <v>412</v>
      </c>
    </row>
    <row r="19" spans="1:10" ht="12" customHeight="1" x14ac:dyDescent="0.25">
      <c r="A19" s="12" t="s">
        <v>55</v>
      </c>
      <c r="B19" s="13">
        <v>287853868.2281</v>
      </c>
      <c r="C19" s="13">
        <v>87665575.177399993</v>
      </c>
      <c r="D19" s="13">
        <v>1886078.8</v>
      </c>
      <c r="E19" s="13">
        <v>0</v>
      </c>
      <c r="F19" s="13">
        <v>1886078.8</v>
      </c>
      <c r="G19" s="13">
        <v>89551653.977400005</v>
      </c>
      <c r="H19" s="13">
        <f t="shared" si="0"/>
        <v>0</v>
      </c>
      <c r="I19" s="13">
        <v>89551653.977400005</v>
      </c>
      <c r="J19" s="13" t="s">
        <v>412</v>
      </c>
    </row>
    <row r="20" spans="1:10" ht="12" customHeight="1" x14ac:dyDescent="0.25">
      <c r="A20" s="14" t="s">
        <v>414</v>
      </c>
      <c r="B20" s="15">
        <v>194774487.84959999</v>
      </c>
      <c r="C20" s="15">
        <v>57407548.1831</v>
      </c>
      <c r="D20" s="15">
        <v>39313.31</v>
      </c>
      <c r="E20" s="15">
        <v>0</v>
      </c>
      <c r="F20" s="15">
        <v>39313.31</v>
      </c>
      <c r="G20" s="15">
        <v>57446861.493100002</v>
      </c>
      <c r="H20" s="15">
        <f t="shared" si="0"/>
        <v>0</v>
      </c>
      <c r="I20" s="15">
        <v>57446861.493100002</v>
      </c>
      <c r="J20" s="15" t="s">
        <v>412</v>
      </c>
    </row>
    <row r="21" spans="1:10" ht="12" customHeight="1" x14ac:dyDescent="0.25">
      <c r="A21" s="3" t="str">
        <f>"FY "&amp;RIGHT(A6,4)+1</f>
        <v>FY 2025</v>
      </c>
    </row>
    <row r="22" spans="1:10" ht="12" customHeight="1" x14ac:dyDescent="0.25">
      <c r="A22" s="2" t="str">
        <f>"Oct "&amp;RIGHT(A6,4)</f>
        <v>Oct 2024</v>
      </c>
      <c r="B22" s="11">
        <v>23640029.861499999</v>
      </c>
      <c r="C22" s="11">
        <v>7839759.0219999999</v>
      </c>
      <c r="D22" s="11" t="s">
        <v>412</v>
      </c>
      <c r="E22" s="11" t="s">
        <v>412</v>
      </c>
      <c r="F22" s="11" t="s">
        <v>412</v>
      </c>
      <c r="G22" s="11">
        <v>7839759.0219999999</v>
      </c>
      <c r="H22" s="11" t="str">
        <f t="shared" ref="H22:H35" si="1">IF(ISBLANK(E22),"",E22)</f>
        <v>--</v>
      </c>
      <c r="I22" s="11">
        <v>7839759.0219999999</v>
      </c>
      <c r="J22" s="11" t="s">
        <v>412</v>
      </c>
    </row>
    <row r="23" spans="1:10" ht="12" customHeight="1" x14ac:dyDescent="0.25">
      <c r="A23" s="2" t="str">
        <f>"Nov "&amp;RIGHT(A6,4)</f>
        <v>Nov 2024</v>
      </c>
      <c r="B23" s="11">
        <v>23617313.781399999</v>
      </c>
      <c r="C23" s="11">
        <v>7816361.5191000002</v>
      </c>
      <c r="D23" s="11" t="s">
        <v>412</v>
      </c>
      <c r="E23" s="11" t="s">
        <v>412</v>
      </c>
      <c r="F23" s="11" t="s">
        <v>412</v>
      </c>
      <c r="G23" s="11">
        <v>7816361.5191000002</v>
      </c>
      <c r="H23" s="11" t="str">
        <f t="shared" si="1"/>
        <v>--</v>
      </c>
      <c r="I23" s="11">
        <v>7816361.5191000002</v>
      </c>
      <c r="J23" s="11" t="s">
        <v>412</v>
      </c>
    </row>
    <row r="24" spans="1:10" ht="12" customHeight="1" x14ac:dyDescent="0.25">
      <c r="A24" s="2" t="str">
        <f>"Dec "&amp;RIGHT(A6,4)</f>
        <v>Dec 2024</v>
      </c>
      <c r="B24" s="11">
        <v>22913652.0517</v>
      </c>
      <c r="C24" s="11">
        <v>7627913.0813999996</v>
      </c>
      <c r="D24" s="11" t="s">
        <v>412</v>
      </c>
      <c r="E24" s="11" t="s">
        <v>412</v>
      </c>
      <c r="F24" s="11" t="s">
        <v>412</v>
      </c>
      <c r="G24" s="11">
        <v>7627913.0813999996</v>
      </c>
      <c r="H24" s="11" t="str">
        <f t="shared" si="1"/>
        <v>--</v>
      </c>
      <c r="I24" s="11">
        <v>7627913.0813999996</v>
      </c>
      <c r="J24" s="11" t="s">
        <v>412</v>
      </c>
    </row>
    <row r="25" spans="1:10" ht="12" customHeight="1" x14ac:dyDescent="0.25">
      <c r="A25" s="2" t="str">
        <f>"Jan "&amp;RIGHT(A6,4)+1</f>
        <v>Jan 2025</v>
      </c>
      <c r="B25" s="11">
        <v>23061701.972899999</v>
      </c>
      <c r="C25" s="11">
        <v>8318616.6130999997</v>
      </c>
      <c r="D25" s="11" t="s">
        <v>412</v>
      </c>
      <c r="E25" s="11" t="s">
        <v>412</v>
      </c>
      <c r="F25" s="11" t="s">
        <v>412</v>
      </c>
      <c r="G25" s="11">
        <v>8318616.6130999997</v>
      </c>
      <c r="H25" s="11" t="str">
        <f t="shared" si="1"/>
        <v>--</v>
      </c>
      <c r="I25" s="11">
        <v>8318616.6130999997</v>
      </c>
      <c r="J25" s="11" t="s">
        <v>412</v>
      </c>
    </row>
    <row r="26" spans="1:10" ht="12" customHeight="1" x14ac:dyDescent="0.25">
      <c r="A26" s="2" t="str">
        <f>"Feb "&amp;RIGHT(A6,4)+1</f>
        <v>Feb 2025</v>
      </c>
      <c r="B26" s="11">
        <v>23199240.335299999</v>
      </c>
      <c r="C26" s="11">
        <v>7765784.2051999997</v>
      </c>
      <c r="D26" s="11" t="s">
        <v>412</v>
      </c>
      <c r="E26" s="11" t="s">
        <v>412</v>
      </c>
      <c r="F26" s="11" t="s">
        <v>412</v>
      </c>
      <c r="G26" s="11">
        <v>7765784.2051999997</v>
      </c>
      <c r="H26" s="11" t="str">
        <f t="shared" si="1"/>
        <v>--</v>
      </c>
      <c r="I26" s="11">
        <v>7765784.2051999997</v>
      </c>
      <c r="J26" s="11" t="s">
        <v>412</v>
      </c>
    </row>
    <row r="27" spans="1:10" ht="12" customHeight="1" x14ac:dyDescent="0.25">
      <c r="A27" s="2" t="str">
        <f>"Mar "&amp;RIGHT(A6,4)+1</f>
        <v>Mar 2025</v>
      </c>
      <c r="B27" s="11">
        <v>23849947.6567</v>
      </c>
      <c r="C27" s="11">
        <v>8148492.3022999996</v>
      </c>
      <c r="D27" s="11" t="s">
        <v>412</v>
      </c>
      <c r="E27" s="11" t="s">
        <v>412</v>
      </c>
      <c r="F27" s="11" t="s">
        <v>412</v>
      </c>
      <c r="G27" s="11">
        <v>8148492.3022999996</v>
      </c>
      <c r="H27" s="11" t="str">
        <f t="shared" si="1"/>
        <v>--</v>
      </c>
      <c r="I27" s="11">
        <v>8148492.3022999996</v>
      </c>
      <c r="J27" s="11" t="s">
        <v>412</v>
      </c>
    </row>
    <row r="28" spans="1:10" ht="12" customHeight="1" x14ac:dyDescent="0.25">
      <c r="A28" s="2" t="str">
        <f>"Apr "&amp;RIGHT(A6,4)+1</f>
        <v>Apr 2025</v>
      </c>
      <c r="B28" s="11">
        <v>23601040.007800002</v>
      </c>
      <c r="C28" s="11">
        <v>8369525.0947000002</v>
      </c>
      <c r="D28" s="11">
        <v>104687.7</v>
      </c>
      <c r="E28" s="11">
        <v>0</v>
      </c>
      <c r="F28" s="11">
        <v>104687.7</v>
      </c>
      <c r="G28" s="11">
        <v>8474212.7947000004</v>
      </c>
      <c r="H28" s="11">
        <f t="shared" si="1"/>
        <v>0</v>
      </c>
      <c r="I28" s="11">
        <v>8474212.7947000004</v>
      </c>
      <c r="J28" s="11" t="s">
        <v>412</v>
      </c>
    </row>
    <row r="29" spans="1:10" ht="12" customHeight="1" x14ac:dyDescent="0.25">
      <c r="A29" s="2" t="str">
        <f>"May "&amp;RIGHT(A6,4)+1</f>
        <v>May 2025</v>
      </c>
      <c r="B29" s="11">
        <v>23721335.365600001</v>
      </c>
      <c r="C29" s="11">
        <v>8549045.7427999992</v>
      </c>
      <c r="D29" s="11" t="s">
        <v>412</v>
      </c>
      <c r="E29" s="11" t="s">
        <v>412</v>
      </c>
      <c r="F29" s="11" t="s">
        <v>412</v>
      </c>
      <c r="G29" s="11">
        <v>8549045.7427999992</v>
      </c>
      <c r="H29" s="11" t="str">
        <f t="shared" si="1"/>
        <v>--</v>
      </c>
      <c r="I29" s="11">
        <v>8549045.7427999992</v>
      </c>
      <c r="J29" s="11" t="s">
        <v>412</v>
      </c>
    </row>
    <row r="30" spans="1:10" ht="12" customHeight="1" x14ac:dyDescent="0.25">
      <c r="A30" s="2" t="str">
        <f>"Jun "&amp;RIGHT(A6,4)+1</f>
        <v>Jun 2025</v>
      </c>
      <c r="B30" s="11" t="s">
        <v>412</v>
      </c>
      <c r="C30" s="11" t="s">
        <v>412</v>
      </c>
      <c r="D30" s="11" t="s">
        <v>412</v>
      </c>
      <c r="E30" s="11" t="s">
        <v>412</v>
      </c>
      <c r="F30" s="11" t="s">
        <v>412</v>
      </c>
      <c r="G30" s="11" t="s">
        <v>412</v>
      </c>
      <c r="H30" s="11" t="str">
        <f t="shared" si="1"/>
        <v>--</v>
      </c>
      <c r="I30" s="11" t="s">
        <v>412</v>
      </c>
      <c r="J30" s="11" t="s">
        <v>412</v>
      </c>
    </row>
    <row r="31" spans="1:10" ht="12" customHeight="1" x14ac:dyDescent="0.25">
      <c r="A31" s="2" t="str">
        <f>"Jul "&amp;RIGHT(A6,4)+1</f>
        <v>Jul 2025</v>
      </c>
      <c r="B31" s="11" t="s">
        <v>412</v>
      </c>
      <c r="C31" s="11" t="s">
        <v>412</v>
      </c>
      <c r="D31" s="11" t="s">
        <v>412</v>
      </c>
      <c r="E31" s="11" t="s">
        <v>412</v>
      </c>
      <c r="F31" s="11" t="s">
        <v>412</v>
      </c>
      <c r="G31" s="11" t="s">
        <v>412</v>
      </c>
      <c r="H31" s="11" t="str">
        <f t="shared" si="1"/>
        <v>--</v>
      </c>
      <c r="I31" s="11" t="s">
        <v>412</v>
      </c>
      <c r="J31" s="11" t="s">
        <v>412</v>
      </c>
    </row>
    <row r="32" spans="1:10" ht="12" customHeight="1" x14ac:dyDescent="0.25">
      <c r="A32" s="2" t="str">
        <f>"Aug "&amp;RIGHT(A6,4)+1</f>
        <v>Aug 2025</v>
      </c>
      <c r="B32" s="11" t="s">
        <v>412</v>
      </c>
      <c r="C32" s="11" t="s">
        <v>412</v>
      </c>
      <c r="D32" s="11" t="s">
        <v>412</v>
      </c>
      <c r="E32" s="11" t="s">
        <v>412</v>
      </c>
      <c r="F32" s="11" t="s">
        <v>412</v>
      </c>
      <c r="G32" s="11" t="s">
        <v>412</v>
      </c>
      <c r="H32" s="11" t="str">
        <f t="shared" si="1"/>
        <v>--</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tr">
        <f t="shared" si="1"/>
        <v>--</v>
      </c>
      <c r="I33" s="11" t="s">
        <v>412</v>
      </c>
      <c r="J33" s="11" t="s">
        <v>412</v>
      </c>
    </row>
    <row r="34" spans="1:10" ht="12" customHeight="1" x14ac:dyDescent="0.25">
      <c r="A34" s="12" t="s">
        <v>55</v>
      </c>
      <c r="B34" s="13">
        <v>187604261.03290001</v>
      </c>
      <c r="C34" s="13">
        <v>64435497.580600001</v>
      </c>
      <c r="D34" s="13">
        <v>104687.7</v>
      </c>
      <c r="E34" s="13">
        <v>0</v>
      </c>
      <c r="F34" s="13">
        <v>104687.7</v>
      </c>
      <c r="G34" s="13">
        <v>64540185.280599996</v>
      </c>
      <c r="H34" s="13">
        <f t="shared" si="1"/>
        <v>0</v>
      </c>
      <c r="I34" s="13">
        <v>64540185.280599996</v>
      </c>
      <c r="J34" s="13" t="s">
        <v>412</v>
      </c>
    </row>
    <row r="35" spans="1:10" ht="12" customHeight="1" x14ac:dyDescent="0.25">
      <c r="A35" s="14" t="str">
        <f>"Total "&amp;MID(A20,7,LEN(A20)-13)&amp;" Months"</f>
        <v>Total 8 Months</v>
      </c>
      <c r="B35" s="15">
        <v>187604261.03290001</v>
      </c>
      <c r="C35" s="15">
        <v>64435497.580600001</v>
      </c>
      <c r="D35" s="15">
        <v>104687.7</v>
      </c>
      <c r="E35" s="15">
        <v>0</v>
      </c>
      <c r="F35" s="15">
        <v>104687.7</v>
      </c>
      <c r="G35" s="15">
        <v>64540185.280599996</v>
      </c>
      <c r="H35" s="15">
        <f t="shared" si="1"/>
        <v>0</v>
      </c>
      <c r="I35" s="15">
        <v>64540185.280599996</v>
      </c>
      <c r="J35" s="15" t="s">
        <v>412</v>
      </c>
    </row>
    <row r="36" spans="1:10" ht="12" customHeight="1" x14ac:dyDescent="0.25">
      <c r="A36" s="86"/>
      <c r="B36" s="86"/>
      <c r="C36" s="86"/>
      <c r="D36" s="86"/>
      <c r="E36" s="86"/>
      <c r="F36" s="86"/>
      <c r="G36" s="86"/>
      <c r="H36" s="86"/>
      <c r="I36" s="86"/>
      <c r="J36" s="86"/>
    </row>
    <row r="37" spans="1:10" ht="70" customHeight="1" x14ac:dyDescent="0.25">
      <c r="A37" s="88" t="s">
        <v>389</v>
      </c>
      <c r="B37" s="88"/>
      <c r="C37" s="88"/>
      <c r="D37" s="88"/>
      <c r="E37" s="88"/>
      <c r="F37" s="88"/>
      <c r="G37" s="88"/>
      <c r="H37" s="88"/>
      <c r="I37" s="88"/>
      <c r="J37" s="88"/>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93" t="s">
        <v>416</v>
      </c>
      <c r="B1" s="93"/>
      <c r="C1" s="93"/>
      <c r="D1" s="93"/>
      <c r="E1" s="93"/>
      <c r="F1" s="93"/>
      <c r="G1" s="93"/>
      <c r="H1" s="93"/>
      <c r="I1" s="81">
        <v>45877</v>
      </c>
    </row>
    <row r="2" spans="1:9" ht="12" customHeight="1" x14ac:dyDescent="0.25">
      <c r="A2" s="95" t="s">
        <v>166</v>
      </c>
      <c r="B2" s="95"/>
      <c r="C2" s="95"/>
      <c r="D2" s="95"/>
      <c r="E2" s="95"/>
      <c r="F2" s="95"/>
      <c r="G2" s="95"/>
      <c r="H2" s="95"/>
      <c r="I2" s="1"/>
    </row>
    <row r="3" spans="1:9" ht="24" customHeight="1" x14ac:dyDescent="0.25">
      <c r="A3" s="97" t="s">
        <v>50</v>
      </c>
      <c r="B3" s="89" t="s">
        <v>240</v>
      </c>
      <c r="C3" s="92" t="s">
        <v>167</v>
      </c>
      <c r="D3" s="92"/>
      <c r="E3" s="90"/>
      <c r="F3" s="92" t="s">
        <v>239</v>
      </c>
      <c r="G3" s="92"/>
      <c r="H3" s="90"/>
      <c r="I3" s="91" t="s">
        <v>241</v>
      </c>
    </row>
    <row r="4" spans="1:9" ht="24" customHeight="1" x14ac:dyDescent="0.25">
      <c r="A4" s="98"/>
      <c r="B4" s="90"/>
      <c r="C4" s="10" t="s">
        <v>154</v>
      </c>
      <c r="D4" s="10" t="s">
        <v>162</v>
      </c>
      <c r="E4" s="10" t="s">
        <v>55</v>
      </c>
      <c r="F4" s="10" t="s">
        <v>141</v>
      </c>
      <c r="G4" s="10" t="s">
        <v>168</v>
      </c>
      <c r="H4" s="10" t="s">
        <v>55</v>
      </c>
      <c r="I4" s="92"/>
    </row>
    <row r="5" spans="1:9" ht="12" customHeight="1" x14ac:dyDescent="0.25">
      <c r="A5" s="1"/>
      <c r="B5" s="86" t="str">
        <f>REPT("-",88)&amp;" Dollars "&amp;REPT("-",148)</f>
        <v>---------------------------------------------------------------------------------------- Dollars ----------------------------------------------------------------------------------------------------------------------------------------------------</v>
      </c>
      <c r="C5" s="86"/>
      <c r="D5" s="86"/>
      <c r="E5" s="86"/>
      <c r="F5" s="86"/>
      <c r="G5" s="86"/>
      <c r="H5" s="86"/>
      <c r="I5" s="86"/>
    </row>
    <row r="6" spans="1:9" ht="12" customHeight="1" x14ac:dyDescent="0.25">
      <c r="A6" s="3" t="s">
        <v>413</v>
      </c>
    </row>
    <row r="7" spans="1:9" ht="12" customHeight="1" x14ac:dyDescent="0.25">
      <c r="A7" s="2" t="str">
        <f>"Oct "&amp;RIGHT(A6,4)-1</f>
        <v>Oct 2023</v>
      </c>
      <c r="B7" s="11" t="s">
        <v>412</v>
      </c>
      <c r="C7" s="11">
        <v>228529382.8231</v>
      </c>
      <c r="D7" s="11">
        <v>1705574.0649999999</v>
      </c>
      <c r="E7" s="11">
        <v>230234956.8881</v>
      </c>
      <c r="F7" s="11" t="s">
        <v>412</v>
      </c>
      <c r="G7" s="11" t="s">
        <v>412</v>
      </c>
      <c r="H7" s="11" t="s">
        <v>412</v>
      </c>
      <c r="I7" s="11">
        <v>230234956.8881</v>
      </c>
    </row>
    <row r="8" spans="1:9" ht="12" customHeight="1" x14ac:dyDescent="0.25">
      <c r="A8" s="2" t="str">
        <f>"Nov "&amp;RIGHT(A6,4)-1</f>
        <v>Nov 2023</v>
      </c>
      <c r="B8" s="11" t="s">
        <v>412</v>
      </c>
      <c r="C8" s="11">
        <v>187192059.07780001</v>
      </c>
      <c r="D8" s="11">
        <v>1535626.04</v>
      </c>
      <c r="E8" s="11">
        <v>188727685.1178</v>
      </c>
      <c r="F8" s="11" t="s">
        <v>412</v>
      </c>
      <c r="G8" s="11" t="s">
        <v>412</v>
      </c>
      <c r="H8" s="11" t="s">
        <v>412</v>
      </c>
      <c r="I8" s="11">
        <v>188727685.1178</v>
      </c>
    </row>
    <row r="9" spans="1:9" ht="12" customHeight="1" x14ac:dyDescent="0.25">
      <c r="A9" s="2" t="str">
        <f>"Dec "&amp;RIGHT(A6,4)-1</f>
        <v>Dec 2023</v>
      </c>
      <c r="B9" s="11" t="s">
        <v>412</v>
      </c>
      <c r="C9" s="11">
        <v>153723574.6807</v>
      </c>
      <c r="D9" s="11">
        <v>44047637.590000004</v>
      </c>
      <c r="E9" s="11">
        <v>197771212.27070001</v>
      </c>
      <c r="F9" s="11" t="s">
        <v>412</v>
      </c>
      <c r="G9" s="11" t="s">
        <v>412</v>
      </c>
      <c r="H9" s="11" t="s">
        <v>412</v>
      </c>
      <c r="I9" s="11">
        <v>197771212.27070001</v>
      </c>
    </row>
    <row r="10" spans="1:9" ht="12" customHeight="1" x14ac:dyDescent="0.25">
      <c r="A10" s="2" t="str">
        <f>"Jan "&amp;RIGHT(A6,4)</f>
        <v>Jan 2024</v>
      </c>
      <c r="B10" s="11" t="s">
        <v>412</v>
      </c>
      <c r="C10" s="11">
        <v>198659441.44639999</v>
      </c>
      <c r="D10" s="11">
        <v>1318528.165</v>
      </c>
      <c r="E10" s="11">
        <v>199977969.61140001</v>
      </c>
      <c r="F10" s="11" t="s">
        <v>412</v>
      </c>
      <c r="G10" s="11" t="s">
        <v>412</v>
      </c>
      <c r="H10" s="11" t="s">
        <v>412</v>
      </c>
      <c r="I10" s="11">
        <v>199977969.61140001</v>
      </c>
    </row>
    <row r="11" spans="1:9" ht="12" customHeight="1" x14ac:dyDescent="0.25">
      <c r="A11" s="2" t="str">
        <f>"Feb "&amp;RIGHT(A6,4)</f>
        <v>Feb 2024</v>
      </c>
      <c r="B11" s="11" t="s">
        <v>412</v>
      </c>
      <c r="C11" s="11">
        <v>152125641.22799999</v>
      </c>
      <c r="D11" s="11">
        <v>1592352.77</v>
      </c>
      <c r="E11" s="11">
        <v>153717993.998</v>
      </c>
      <c r="F11" s="11" t="s">
        <v>412</v>
      </c>
      <c r="G11" s="11" t="s">
        <v>412</v>
      </c>
      <c r="H11" s="11" t="s">
        <v>412</v>
      </c>
      <c r="I11" s="11">
        <v>153717993.998</v>
      </c>
    </row>
    <row r="12" spans="1:9" ht="12" customHeight="1" x14ac:dyDescent="0.25">
      <c r="A12" s="2" t="str">
        <f>"Mar "&amp;RIGHT(A6,4)</f>
        <v>Mar 2024</v>
      </c>
      <c r="B12" s="11" t="s">
        <v>412</v>
      </c>
      <c r="C12" s="11">
        <v>142174418.7674</v>
      </c>
      <c r="D12" s="11">
        <v>39740818.119999997</v>
      </c>
      <c r="E12" s="11">
        <v>181915236.8874</v>
      </c>
      <c r="F12" s="11" t="s">
        <v>412</v>
      </c>
      <c r="G12" s="11" t="s">
        <v>412</v>
      </c>
      <c r="H12" s="11" t="s">
        <v>412</v>
      </c>
      <c r="I12" s="11">
        <v>181915236.8874</v>
      </c>
    </row>
    <row r="13" spans="1:9" ht="12" customHeight="1" x14ac:dyDescent="0.25">
      <c r="A13" s="2" t="str">
        <f>"Apr "&amp;RIGHT(A6,4)</f>
        <v>Apr 2024</v>
      </c>
      <c r="B13" s="11" t="s">
        <v>412</v>
      </c>
      <c r="C13" s="11">
        <v>105372325.2855</v>
      </c>
      <c r="D13" s="11">
        <v>1763056.585</v>
      </c>
      <c r="E13" s="11">
        <v>107135381.8705</v>
      </c>
      <c r="F13" s="11" t="s">
        <v>412</v>
      </c>
      <c r="G13" s="11" t="s">
        <v>412</v>
      </c>
      <c r="H13" s="11" t="s">
        <v>412</v>
      </c>
      <c r="I13" s="11">
        <v>107135381.8705</v>
      </c>
    </row>
    <row r="14" spans="1:9" ht="12" customHeight="1" x14ac:dyDescent="0.25">
      <c r="A14" s="2" t="str">
        <f>"May "&amp;RIGHT(A6,4)</f>
        <v>May 2024</v>
      </c>
      <c r="B14" s="11" t="s">
        <v>412</v>
      </c>
      <c r="C14" s="11">
        <v>64848484.873800002</v>
      </c>
      <c r="D14" s="11">
        <v>1231547.71</v>
      </c>
      <c r="E14" s="11">
        <v>66080032.583800003</v>
      </c>
      <c r="F14" s="11" t="s">
        <v>412</v>
      </c>
      <c r="G14" s="11" t="s">
        <v>412</v>
      </c>
      <c r="H14" s="11" t="s">
        <v>412</v>
      </c>
      <c r="I14" s="11">
        <v>66080032.583800003</v>
      </c>
    </row>
    <row r="15" spans="1:9" ht="12" customHeight="1" x14ac:dyDescent="0.25">
      <c r="A15" s="2" t="str">
        <f>"Jun "&amp;RIGHT(A6,4)</f>
        <v>Jun 2024</v>
      </c>
      <c r="B15" s="11" t="s">
        <v>412</v>
      </c>
      <c r="C15" s="11">
        <v>68950379.481000006</v>
      </c>
      <c r="D15" s="11">
        <v>53029561.689999998</v>
      </c>
      <c r="E15" s="11">
        <v>121979941.171</v>
      </c>
      <c r="F15" s="11" t="s">
        <v>412</v>
      </c>
      <c r="G15" s="11" t="s">
        <v>412</v>
      </c>
      <c r="H15" s="11" t="s">
        <v>412</v>
      </c>
      <c r="I15" s="11">
        <v>121979941.171</v>
      </c>
    </row>
    <row r="16" spans="1:9" ht="12" customHeight="1" x14ac:dyDescent="0.25">
      <c r="A16" s="2" t="str">
        <f>"Jul "&amp;RIGHT(A6,4)</f>
        <v>Jul 2024</v>
      </c>
      <c r="B16" s="11" t="s">
        <v>412</v>
      </c>
      <c r="C16" s="11">
        <v>186045190.63820001</v>
      </c>
      <c r="D16" s="11">
        <v>8535.6</v>
      </c>
      <c r="E16" s="11">
        <v>186053726.23820001</v>
      </c>
      <c r="F16" s="11" t="s">
        <v>412</v>
      </c>
      <c r="G16" s="11" t="s">
        <v>412</v>
      </c>
      <c r="H16" s="11" t="s">
        <v>412</v>
      </c>
      <c r="I16" s="11">
        <v>186053726.23820001</v>
      </c>
    </row>
    <row r="17" spans="1:9" ht="12" customHeight="1" x14ac:dyDescent="0.25">
      <c r="A17" s="2" t="str">
        <f>"Aug "&amp;RIGHT(A6,4)</f>
        <v>Aug 2024</v>
      </c>
      <c r="B17" s="11" t="s">
        <v>412</v>
      </c>
      <c r="C17" s="11">
        <v>223990243.8443</v>
      </c>
      <c r="D17" s="11">
        <v>1062660</v>
      </c>
      <c r="E17" s="11">
        <v>225052903.8443</v>
      </c>
      <c r="F17" s="11" t="s">
        <v>412</v>
      </c>
      <c r="G17" s="11" t="s">
        <v>412</v>
      </c>
      <c r="H17" s="11" t="s">
        <v>412</v>
      </c>
      <c r="I17" s="11">
        <v>225052903.8443</v>
      </c>
    </row>
    <row r="18" spans="1:9" ht="12" customHeight="1" x14ac:dyDescent="0.25">
      <c r="A18" s="2" t="str">
        <f>"Sep "&amp;RIGHT(A6,4)</f>
        <v>Sep 2024</v>
      </c>
      <c r="B18" s="11" t="s">
        <v>412</v>
      </c>
      <c r="C18" s="11">
        <v>208543295.97929999</v>
      </c>
      <c r="D18" s="11">
        <v>49123211.200000003</v>
      </c>
      <c r="E18" s="11">
        <v>257666507.17930001</v>
      </c>
      <c r="F18" s="11" t="s">
        <v>412</v>
      </c>
      <c r="G18" s="11" t="s">
        <v>412</v>
      </c>
      <c r="H18" s="11" t="s">
        <v>412</v>
      </c>
      <c r="I18" s="11">
        <v>257666507.17930001</v>
      </c>
    </row>
    <row r="19" spans="1:9" ht="12" customHeight="1" x14ac:dyDescent="0.25">
      <c r="A19" s="12" t="s">
        <v>55</v>
      </c>
      <c r="B19" s="13" t="s">
        <v>412</v>
      </c>
      <c r="C19" s="13">
        <v>1920154438.1255</v>
      </c>
      <c r="D19" s="13">
        <v>196159109.535</v>
      </c>
      <c r="E19" s="13">
        <v>2116313547.6605</v>
      </c>
      <c r="F19" s="13" t="s">
        <v>412</v>
      </c>
      <c r="G19" s="13" t="s">
        <v>412</v>
      </c>
      <c r="H19" s="13" t="s">
        <v>412</v>
      </c>
      <c r="I19" s="13">
        <v>2116313547.6605</v>
      </c>
    </row>
    <row r="20" spans="1:9" ht="12" customHeight="1" x14ac:dyDescent="0.25">
      <c r="A20" s="14" t="s">
        <v>414</v>
      </c>
      <c r="B20" s="15" t="s">
        <v>412</v>
      </c>
      <c r="C20" s="15">
        <v>1232625328.1826999</v>
      </c>
      <c r="D20" s="15">
        <v>92935141.045000002</v>
      </c>
      <c r="E20" s="15">
        <v>1325560469.2277</v>
      </c>
      <c r="F20" s="15" t="s">
        <v>412</v>
      </c>
      <c r="G20" s="15" t="s">
        <v>412</v>
      </c>
      <c r="H20" s="15" t="s">
        <v>412</v>
      </c>
      <c r="I20" s="15">
        <v>1325560469.2277</v>
      </c>
    </row>
    <row r="21" spans="1:9" ht="12" customHeight="1" x14ac:dyDescent="0.25">
      <c r="A21" s="3" t="str">
        <f>"FY "&amp;RIGHT(A6,4)+1</f>
        <v>FY 2025</v>
      </c>
    </row>
    <row r="22" spans="1:9" ht="12" customHeight="1" x14ac:dyDescent="0.25">
      <c r="A22" s="2" t="str">
        <f>"Oct "&amp;RIGHT(A6,4)</f>
        <v>Oct 2024</v>
      </c>
      <c r="B22" s="11" t="s">
        <v>412</v>
      </c>
      <c r="C22" s="11">
        <v>257009185.87349999</v>
      </c>
      <c r="D22" s="11">
        <v>1807062.3</v>
      </c>
      <c r="E22" s="11">
        <v>258816248.1735</v>
      </c>
      <c r="F22" s="11" t="s">
        <v>412</v>
      </c>
      <c r="G22" s="11" t="s">
        <v>412</v>
      </c>
      <c r="H22" s="11" t="s">
        <v>412</v>
      </c>
      <c r="I22" s="11">
        <v>258816248.1735</v>
      </c>
    </row>
    <row r="23" spans="1:9" ht="12" customHeight="1" x14ac:dyDescent="0.25">
      <c r="A23" s="2" t="str">
        <f>"Nov "&amp;RIGHT(A6,4)</f>
        <v>Nov 2024</v>
      </c>
      <c r="B23" s="11" t="s">
        <v>412</v>
      </c>
      <c r="C23" s="11">
        <v>196344447.4005</v>
      </c>
      <c r="D23" s="11">
        <v>1427762.7</v>
      </c>
      <c r="E23" s="11">
        <v>197772210.10049999</v>
      </c>
      <c r="F23" s="11" t="s">
        <v>412</v>
      </c>
      <c r="G23" s="11" t="s">
        <v>412</v>
      </c>
      <c r="H23" s="11" t="s">
        <v>412</v>
      </c>
      <c r="I23" s="11">
        <v>197772210.10049999</v>
      </c>
    </row>
    <row r="24" spans="1:9" ht="12" customHeight="1" x14ac:dyDescent="0.25">
      <c r="A24" s="2" t="str">
        <f>"Dec "&amp;RIGHT(A6,4)</f>
        <v>Dec 2024</v>
      </c>
      <c r="B24" s="11" t="s">
        <v>412</v>
      </c>
      <c r="C24" s="11">
        <v>160885864.5431</v>
      </c>
      <c r="D24" s="11">
        <v>35718048.299999997</v>
      </c>
      <c r="E24" s="11">
        <v>196603912.84310001</v>
      </c>
      <c r="F24" s="11" t="s">
        <v>412</v>
      </c>
      <c r="G24" s="11" t="s">
        <v>412</v>
      </c>
      <c r="H24" s="11" t="s">
        <v>412</v>
      </c>
      <c r="I24" s="11">
        <v>196603912.84310001</v>
      </c>
    </row>
    <row r="25" spans="1:9" ht="12" customHeight="1" x14ac:dyDescent="0.25">
      <c r="A25" s="2" t="str">
        <f>"Jan "&amp;RIGHT(A6,4)+1</f>
        <v>Jan 2025</v>
      </c>
      <c r="B25" s="11" t="s">
        <v>412</v>
      </c>
      <c r="C25" s="11">
        <v>198057222.44600001</v>
      </c>
      <c r="D25" s="11">
        <v>1324603.8</v>
      </c>
      <c r="E25" s="11">
        <v>199381826.24599999</v>
      </c>
      <c r="F25" s="11" t="s">
        <v>412</v>
      </c>
      <c r="G25" s="11" t="s">
        <v>412</v>
      </c>
      <c r="H25" s="11" t="s">
        <v>412</v>
      </c>
      <c r="I25" s="11">
        <v>199381826.24599999</v>
      </c>
    </row>
    <row r="26" spans="1:9" ht="12" customHeight="1" x14ac:dyDescent="0.25">
      <c r="A26" s="2" t="str">
        <f>"Feb "&amp;RIGHT(A6,4)+1</f>
        <v>Feb 2025</v>
      </c>
      <c r="B26" s="11" t="s">
        <v>412</v>
      </c>
      <c r="C26" s="11">
        <v>167054914.66049999</v>
      </c>
      <c r="D26" s="11">
        <v>1099725.3</v>
      </c>
      <c r="E26" s="11">
        <v>168154639.9605</v>
      </c>
      <c r="F26" s="11" t="s">
        <v>412</v>
      </c>
      <c r="G26" s="11" t="s">
        <v>412</v>
      </c>
      <c r="H26" s="11" t="s">
        <v>412</v>
      </c>
      <c r="I26" s="11">
        <v>168154639.9605</v>
      </c>
    </row>
    <row r="27" spans="1:9" ht="12" customHeight="1" x14ac:dyDescent="0.25">
      <c r="A27" s="2" t="str">
        <f>"Mar "&amp;RIGHT(A6,4)+1</f>
        <v>Mar 2025</v>
      </c>
      <c r="B27" s="11" t="s">
        <v>412</v>
      </c>
      <c r="C27" s="11">
        <v>151725768.62900001</v>
      </c>
      <c r="D27" s="11">
        <v>46042204.100000001</v>
      </c>
      <c r="E27" s="11">
        <v>197767972.729</v>
      </c>
      <c r="F27" s="11" t="s">
        <v>412</v>
      </c>
      <c r="G27" s="11" t="s">
        <v>412</v>
      </c>
      <c r="H27" s="11" t="s">
        <v>412</v>
      </c>
      <c r="I27" s="11">
        <v>197767972.729</v>
      </c>
    </row>
    <row r="28" spans="1:9" ht="12" customHeight="1" x14ac:dyDescent="0.25">
      <c r="A28" s="2" t="str">
        <f>"Apr "&amp;RIGHT(A6,4)+1</f>
        <v>Apr 2025</v>
      </c>
      <c r="B28" s="11" t="s">
        <v>412</v>
      </c>
      <c r="C28" s="11">
        <v>115129211.77249999</v>
      </c>
      <c r="D28" s="11">
        <v>1673515.8</v>
      </c>
      <c r="E28" s="11">
        <v>116802727.57250001</v>
      </c>
      <c r="F28" s="11" t="s">
        <v>412</v>
      </c>
      <c r="G28" s="11" t="s">
        <v>412</v>
      </c>
      <c r="H28" s="11" t="s">
        <v>412</v>
      </c>
      <c r="I28" s="11">
        <v>116802727.57250001</v>
      </c>
    </row>
    <row r="29" spans="1:9" ht="12" customHeight="1" x14ac:dyDescent="0.25">
      <c r="A29" s="2" t="str">
        <f>"May "&amp;RIGHT(A6,4)+1</f>
        <v>May 2025</v>
      </c>
      <c r="B29" s="11" t="s">
        <v>412</v>
      </c>
      <c r="C29" s="11">
        <v>84115370.7984</v>
      </c>
      <c r="D29" s="11">
        <v>1193926.8</v>
      </c>
      <c r="E29" s="11">
        <v>85309297.598399997</v>
      </c>
      <c r="F29" s="11" t="s">
        <v>412</v>
      </c>
      <c r="G29" s="11" t="s">
        <v>412</v>
      </c>
      <c r="H29" s="11" t="s">
        <v>412</v>
      </c>
      <c r="I29" s="11">
        <v>85309297.598399997</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t="s">
        <v>412</v>
      </c>
      <c r="C34" s="13">
        <v>1330321986.1235001</v>
      </c>
      <c r="D34" s="13">
        <v>90286849.099999994</v>
      </c>
      <c r="E34" s="13">
        <v>1420608835.2235</v>
      </c>
      <c r="F34" s="13" t="s">
        <v>412</v>
      </c>
      <c r="G34" s="13" t="s">
        <v>412</v>
      </c>
      <c r="H34" s="13" t="s">
        <v>412</v>
      </c>
      <c r="I34" s="13">
        <v>1420608835.2235</v>
      </c>
    </row>
    <row r="35" spans="1:9" ht="12" customHeight="1" x14ac:dyDescent="0.25">
      <c r="A35" s="14" t="str">
        <f>"Total "&amp;MID(A20,7,LEN(A20)-13)&amp;" Months"</f>
        <v>Total 8 Months</v>
      </c>
      <c r="B35" s="15" t="s">
        <v>412</v>
      </c>
      <c r="C35" s="15">
        <v>1330321986.1235001</v>
      </c>
      <c r="D35" s="15">
        <v>90286849.099999994</v>
      </c>
      <c r="E35" s="15">
        <v>1420608835.2235</v>
      </c>
      <c r="F35" s="15" t="s">
        <v>412</v>
      </c>
      <c r="G35" s="15" t="s">
        <v>412</v>
      </c>
      <c r="H35" s="15" t="s">
        <v>412</v>
      </c>
      <c r="I35" s="15">
        <v>1420608835.2235</v>
      </c>
    </row>
    <row r="36" spans="1:9" ht="12" customHeight="1" x14ac:dyDescent="0.25">
      <c r="A36" s="86"/>
      <c r="B36" s="86"/>
      <c r="C36" s="86"/>
      <c r="D36" s="86"/>
      <c r="E36" s="86"/>
      <c r="F36" s="86"/>
      <c r="G36" s="86"/>
      <c r="H36" s="86"/>
      <c r="I36" s="86"/>
    </row>
    <row r="37" spans="1:9" ht="70" customHeight="1" x14ac:dyDescent="0.25">
      <c r="A37" s="88" t="s">
        <v>325</v>
      </c>
      <c r="B37" s="88"/>
      <c r="C37" s="88"/>
      <c r="D37" s="88"/>
      <c r="E37" s="88"/>
      <c r="F37" s="88"/>
      <c r="G37" s="88"/>
      <c r="H37" s="88"/>
      <c r="I37" s="88"/>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workbookViewId="0">
      <selection sqref="A1:G1"/>
    </sheetView>
  </sheetViews>
  <sheetFormatPr defaultRowHeight="12.5" x14ac:dyDescent="0.25"/>
  <cols>
    <col min="1" max="1" width="12.1796875" customWidth="1"/>
    <col min="2" max="6" width="11.453125" customWidth="1"/>
    <col min="7" max="7" width="12.26953125" customWidth="1"/>
    <col min="8" max="8" width="12.1796875" customWidth="1"/>
  </cols>
  <sheetData>
    <row r="1" spans="1:8" ht="12" customHeight="1" x14ac:dyDescent="0.25">
      <c r="A1" s="93" t="s">
        <v>416</v>
      </c>
      <c r="B1" s="93"/>
      <c r="C1" s="93"/>
      <c r="D1" s="93"/>
      <c r="E1" s="93"/>
      <c r="F1" s="93"/>
      <c r="G1" s="93"/>
      <c r="H1" s="81">
        <v>45877</v>
      </c>
    </row>
    <row r="2" spans="1:8" ht="12" customHeight="1" x14ac:dyDescent="0.25">
      <c r="A2" s="95" t="s">
        <v>169</v>
      </c>
      <c r="B2" s="95"/>
      <c r="C2" s="95"/>
      <c r="D2" s="95"/>
      <c r="E2" s="95"/>
      <c r="F2" s="95"/>
      <c r="G2" s="95"/>
      <c r="H2" s="1"/>
    </row>
    <row r="3" spans="1:8" ht="24" customHeight="1" x14ac:dyDescent="0.25">
      <c r="A3" s="97" t="s">
        <v>50</v>
      </c>
      <c r="B3" s="92" t="s">
        <v>242</v>
      </c>
      <c r="C3" s="92"/>
      <c r="D3" s="92"/>
      <c r="E3" s="90"/>
      <c r="F3" s="89" t="s">
        <v>243</v>
      </c>
      <c r="G3" s="89" t="s">
        <v>244</v>
      </c>
      <c r="H3" s="91" t="s">
        <v>245</v>
      </c>
    </row>
    <row r="4" spans="1:8" ht="24" customHeight="1" x14ac:dyDescent="0.25">
      <c r="A4" s="98"/>
      <c r="B4" s="10" t="s">
        <v>170</v>
      </c>
      <c r="C4" s="10" t="s">
        <v>171</v>
      </c>
      <c r="D4" s="10" t="s">
        <v>135</v>
      </c>
      <c r="E4" s="10" t="s">
        <v>55</v>
      </c>
      <c r="F4" s="90"/>
      <c r="G4" s="90"/>
      <c r="H4" s="92"/>
    </row>
    <row r="5" spans="1:8" ht="12" customHeight="1" x14ac:dyDescent="0.25">
      <c r="A5" s="1"/>
      <c r="B5" s="86" t="str">
        <f>REPT("-",80)&amp;" Dollars "&amp;REPT("-",80)</f>
        <v>-------------------------------------------------------------------------------- Dollars --------------------------------------------------------------------------------</v>
      </c>
      <c r="C5" s="86"/>
      <c r="D5" s="86"/>
      <c r="E5" s="86"/>
      <c r="F5" s="86"/>
      <c r="G5" s="86"/>
      <c r="H5" s="86"/>
    </row>
    <row r="6" spans="1:8" ht="12" customHeight="1" x14ac:dyDescent="0.25">
      <c r="A6" s="3" t="s">
        <v>413</v>
      </c>
    </row>
    <row r="7" spans="1:8" ht="12" customHeight="1" x14ac:dyDescent="0.25">
      <c r="A7" s="2" t="str">
        <f>"Oct "&amp;RIGHT(A6,4)-1</f>
        <v>Oct 2023</v>
      </c>
      <c r="B7" s="11">
        <v>0</v>
      </c>
      <c r="C7" s="11" t="s">
        <v>412</v>
      </c>
      <c r="D7" s="11" t="s">
        <v>412</v>
      </c>
      <c r="E7" s="11">
        <v>0</v>
      </c>
      <c r="F7" s="11" t="s">
        <v>412</v>
      </c>
      <c r="G7" s="11">
        <v>0</v>
      </c>
      <c r="H7" s="11" t="s">
        <v>412</v>
      </c>
    </row>
    <row r="8" spans="1:8" ht="12" customHeight="1" x14ac:dyDescent="0.25">
      <c r="A8" s="2" t="str">
        <f>"Nov "&amp;RIGHT(A6,4)-1</f>
        <v>Nov 2023</v>
      </c>
      <c r="B8" s="11">
        <v>686154</v>
      </c>
      <c r="C8" s="11" t="s">
        <v>412</v>
      </c>
      <c r="D8" s="11" t="s">
        <v>412</v>
      </c>
      <c r="E8" s="11">
        <v>686154</v>
      </c>
      <c r="F8" s="11" t="s">
        <v>412</v>
      </c>
      <c r="G8" s="11">
        <v>0</v>
      </c>
      <c r="H8" s="11" t="s">
        <v>412</v>
      </c>
    </row>
    <row r="9" spans="1:8" ht="12" customHeight="1" x14ac:dyDescent="0.25">
      <c r="A9" s="2" t="str">
        <f>"Dec "&amp;RIGHT(A6,4)-1</f>
        <v>Dec 2023</v>
      </c>
      <c r="B9" s="11" t="s">
        <v>412</v>
      </c>
      <c r="C9" s="11" t="s">
        <v>412</v>
      </c>
      <c r="D9" s="11" t="s">
        <v>412</v>
      </c>
      <c r="E9" s="11" t="s">
        <v>412</v>
      </c>
      <c r="F9" s="11" t="s">
        <v>412</v>
      </c>
      <c r="G9" s="11">
        <v>0</v>
      </c>
      <c r="H9" s="11" t="s">
        <v>412</v>
      </c>
    </row>
    <row r="10" spans="1:8" ht="12" customHeight="1" x14ac:dyDescent="0.25">
      <c r="A10" s="2" t="str">
        <f>"Jan "&amp;RIGHT(A6,4)</f>
        <v>Jan 2024</v>
      </c>
      <c r="B10" s="11" t="s">
        <v>412</v>
      </c>
      <c r="C10" s="11" t="s">
        <v>412</v>
      </c>
      <c r="D10" s="11" t="s">
        <v>412</v>
      </c>
      <c r="E10" s="11" t="s">
        <v>412</v>
      </c>
      <c r="F10" s="11" t="s">
        <v>412</v>
      </c>
      <c r="G10" s="11">
        <v>0</v>
      </c>
      <c r="H10" s="11" t="s">
        <v>412</v>
      </c>
    </row>
    <row r="11" spans="1:8" ht="12" customHeight="1" x14ac:dyDescent="0.25">
      <c r="A11" s="2" t="str">
        <f>"Feb "&amp;RIGHT(A6,4)</f>
        <v>Feb 2024</v>
      </c>
      <c r="B11" s="11">
        <v>981927.81</v>
      </c>
      <c r="C11" s="11" t="s">
        <v>412</v>
      </c>
      <c r="D11" s="11" t="s">
        <v>412</v>
      </c>
      <c r="E11" s="11">
        <v>981927.81</v>
      </c>
      <c r="F11" s="11" t="s">
        <v>412</v>
      </c>
      <c r="G11" s="11">
        <v>0</v>
      </c>
      <c r="H11" s="11" t="s">
        <v>412</v>
      </c>
    </row>
    <row r="12" spans="1:8" ht="12" customHeight="1" x14ac:dyDescent="0.25">
      <c r="A12" s="2" t="str">
        <f>"Mar "&amp;RIGHT(A6,4)</f>
        <v>Mar 2024</v>
      </c>
      <c r="B12" s="11">
        <v>1760059.3</v>
      </c>
      <c r="C12" s="11" t="s">
        <v>412</v>
      </c>
      <c r="D12" s="11" t="s">
        <v>412</v>
      </c>
      <c r="E12" s="11">
        <v>1760059.3</v>
      </c>
      <c r="F12" s="11" t="s">
        <v>412</v>
      </c>
      <c r="G12" s="11">
        <v>0</v>
      </c>
      <c r="H12" s="11" t="s">
        <v>412</v>
      </c>
    </row>
    <row r="13" spans="1:8" ht="12" customHeight="1" x14ac:dyDescent="0.25">
      <c r="A13" s="2" t="str">
        <f>"Apr "&amp;RIGHT(A6,4)</f>
        <v>Apr 2024</v>
      </c>
      <c r="B13" s="11">
        <v>1760059.31</v>
      </c>
      <c r="C13" s="11" t="s">
        <v>412</v>
      </c>
      <c r="D13" s="11" t="s">
        <v>412</v>
      </c>
      <c r="E13" s="11">
        <v>1760059.31</v>
      </c>
      <c r="F13" s="11" t="s">
        <v>412</v>
      </c>
      <c r="G13" s="11">
        <v>0</v>
      </c>
      <c r="H13" s="11" t="s">
        <v>412</v>
      </c>
    </row>
    <row r="14" spans="1:8" ht="12" customHeight="1" x14ac:dyDescent="0.25">
      <c r="A14" s="2" t="str">
        <f>"May "&amp;RIGHT(A6,4)</f>
        <v>May 2024</v>
      </c>
      <c r="B14" s="11">
        <v>1537736.03</v>
      </c>
      <c r="C14" s="11" t="s">
        <v>412</v>
      </c>
      <c r="D14" s="11" t="s">
        <v>412</v>
      </c>
      <c r="E14" s="11">
        <v>1537736.03</v>
      </c>
      <c r="F14" s="11" t="s">
        <v>412</v>
      </c>
      <c r="G14" s="11">
        <v>0</v>
      </c>
      <c r="H14" s="11" t="s">
        <v>412</v>
      </c>
    </row>
    <row r="15" spans="1:8" ht="12" customHeight="1" x14ac:dyDescent="0.25">
      <c r="A15" s="2" t="str">
        <f>"Jun "&amp;RIGHT(A6,4)</f>
        <v>Jun 2024</v>
      </c>
      <c r="B15" s="11">
        <v>722550.67</v>
      </c>
      <c r="C15" s="11" t="s">
        <v>412</v>
      </c>
      <c r="D15" s="11" t="s">
        <v>412</v>
      </c>
      <c r="E15" s="11">
        <v>722550.67</v>
      </c>
      <c r="F15" s="11" t="s">
        <v>412</v>
      </c>
      <c r="G15" s="11">
        <v>0</v>
      </c>
      <c r="H15" s="11" t="s">
        <v>412</v>
      </c>
    </row>
    <row r="16" spans="1:8" ht="12" customHeight="1" x14ac:dyDescent="0.25">
      <c r="A16" s="2" t="str">
        <f>"Jul "&amp;RIGHT(A6,4)</f>
        <v>Jul 2024</v>
      </c>
      <c r="B16" s="11">
        <v>389065.74</v>
      </c>
      <c r="C16" s="11" t="s">
        <v>412</v>
      </c>
      <c r="D16" s="11" t="s">
        <v>412</v>
      </c>
      <c r="E16" s="11">
        <v>389065.74</v>
      </c>
      <c r="F16" s="11" t="s">
        <v>412</v>
      </c>
      <c r="G16" s="11">
        <v>2559.06</v>
      </c>
      <c r="H16" s="11" t="s">
        <v>412</v>
      </c>
    </row>
    <row r="17" spans="1:8" ht="12" customHeight="1" x14ac:dyDescent="0.25">
      <c r="A17" s="2" t="str">
        <f>"Aug "&amp;RIGHT(A6,4)</f>
        <v>Aug 2024</v>
      </c>
      <c r="B17" s="11">
        <v>1000454.76</v>
      </c>
      <c r="C17" s="11" t="s">
        <v>412</v>
      </c>
      <c r="D17" s="11" t="s">
        <v>412</v>
      </c>
      <c r="E17" s="11">
        <v>1000454.76</v>
      </c>
      <c r="F17" s="11" t="s">
        <v>412</v>
      </c>
      <c r="G17" s="11">
        <v>0</v>
      </c>
      <c r="H17" s="11" t="s">
        <v>412</v>
      </c>
    </row>
    <row r="18" spans="1:8" ht="12" customHeight="1" x14ac:dyDescent="0.25">
      <c r="A18" s="2" t="str">
        <f>"Sep "&amp;RIGHT(A6,4)</f>
        <v>Sep 2024</v>
      </c>
      <c r="B18" s="11" t="s">
        <v>412</v>
      </c>
      <c r="C18" s="11" t="s">
        <v>412</v>
      </c>
      <c r="D18" s="11" t="s">
        <v>412</v>
      </c>
      <c r="E18" s="11" t="s">
        <v>412</v>
      </c>
      <c r="F18" s="11" t="s">
        <v>412</v>
      </c>
      <c r="G18" s="11">
        <v>0</v>
      </c>
      <c r="H18" s="11" t="s">
        <v>412</v>
      </c>
    </row>
    <row r="19" spans="1:8" ht="12" customHeight="1" x14ac:dyDescent="0.25">
      <c r="A19" s="12" t="s">
        <v>55</v>
      </c>
      <c r="B19" s="13">
        <v>8838007.6199999992</v>
      </c>
      <c r="C19" s="13" t="s">
        <v>412</v>
      </c>
      <c r="D19" s="13" t="s">
        <v>412</v>
      </c>
      <c r="E19" s="13">
        <v>8838007.6199999992</v>
      </c>
      <c r="F19" s="13" t="s">
        <v>412</v>
      </c>
      <c r="G19" s="13">
        <v>2559.06</v>
      </c>
      <c r="H19" s="13" t="s">
        <v>412</v>
      </c>
    </row>
    <row r="20" spans="1:8" ht="12" customHeight="1" x14ac:dyDescent="0.25">
      <c r="A20" s="14" t="s">
        <v>414</v>
      </c>
      <c r="B20" s="15">
        <v>6725936.4500000002</v>
      </c>
      <c r="C20" s="15" t="s">
        <v>412</v>
      </c>
      <c r="D20" s="15" t="s">
        <v>412</v>
      </c>
      <c r="E20" s="15">
        <v>6725936.4500000002</v>
      </c>
      <c r="F20" s="15" t="s">
        <v>412</v>
      </c>
      <c r="G20" s="15">
        <v>0</v>
      </c>
      <c r="H20" s="15" t="s">
        <v>412</v>
      </c>
    </row>
    <row r="21" spans="1:8" ht="12" customHeight="1" x14ac:dyDescent="0.25">
      <c r="A21" s="3" t="str">
        <f>"FY "&amp;RIGHT(A6,4)+1</f>
        <v>FY 2025</v>
      </c>
    </row>
    <row r="22" spans="1:8" ht="12" customHeight="1" x14ac:dyDescent="0.25">
      <c r="A22" s="2" t="str">
        <f>"Oct "&amp;RIGHT(A6,4)</f>
        <v>Oct 2024</v>
      </c>
      <c r="B22" s="11" t="s">
        <v>412</v>
      </c>
      <c r="C22" s="11" t="s">
        <v>412</v>
      </c>
      <c r="D22" s="11" t="s">
        <v>412</v>
      </c>
      <c r="E22" s="11" t="s">
        <v>412</v>
      </c>
      <c r="F22" s="11" t="s">
        <v>412</v>
      </c>
      <c r="G22" s="11">
        <v>0</v>
      </c>
      <c r="H22" s="11" t="s">
        <v>412</v>
      </c>
    </row>
    <row r="23" spans="1:8" ht="12" customHeight="1" x14ac:dyDescent="0.25">
      <c r="A23" s="2" t="str">
        <f>"Nov "&amp;RIGHT(A6,4)</f>
        <v>Nov 2024</v>
      </c>
      <c r="B23" s="11" t="s">
        <v>412</v>
      </c>
      <c r="C23" s="11" t="s">
        <v>412</v>
      </c>
      <c r="D23" s="11" t="s">
        <v>412</v>
      </c>
      <c r="E23" s="11" t="s">
        <v>412</v>
      </c>
      <c r="F23" s="11">
        <v>80481.600000000006</v>
      </c>
      <c r="G23" s="11">
        <v>0</v>
      </c>
      <c r="H23" s="11" t="s">
        <v>412</v>
      </c>
    </row>
    <row r="24" spans="1:8" ht="12" customHeight="1" x14ac:dyDescent="0.25">
      <c r="A24" s="2" t="str">
        <f>"Dec "&amp;RIGHT(A6,4)</f>
        <v>Dec 2024</v>
      </c>
      <c r="B24" s="11" t="s">
        <v>412</v>
      </c>
      <c r="C24" s="11" t="s">
        <v>412</v>
      </c>
      <c r="D24" s="11" t="s">
        <v>412</v>
      </c>
      <c r="E24" s="11" t="s">
        <v>412</v>
      </c>
      <c r="F24" s="11">
        <v>20102.02</v>
      </c>
      <c r="G24" s="11">
        <v>0</v>
      </c>
      <c r="H24" s="11" t="s">
        <v>412</v>
      </c>
    </row>
    <row r="25" spans="1:8" ht="12" customHeight="1" x14ac:dyDescent="0.25">
      <c r="A25" s="2" t="str">
        <f>"Jan "&amp;RIGHT(A6,4)+1</f>
        <v>Jan 2025</v>
      </c>
      <c r="B25" s="11" t="s">
        <v>412</v>
      </c>
      <c r="C25" s="11" t="s">
        <v>412</v>
      </c>
      <c r="D25" s="11" t="s">
        <v>412</v>
      </c>
      <c r="E25" s="11" t="s">
        <v>412</v>
      </c>
      <c r="F25" s="11" t="s">
        <v>412</v>
      </c>
      <c r="G25" s="11">
        <v>0</v>
      </c>
      <c r="H25" s="11" t="s">
        <v>412</v>
      </c>
    </row>
    <row r="26" spans="1:8" ht="12" customHeight="1" x14ac:dyDescent="0.25">
      <c r="A26" s="2" t="str">
        <f>"Feb "&amp;RIGHT(A6,4)+1</f>
        <v>Feb 2025</v>
      </c>
      <c r="B26" s="11" t="s">
        <v>412</v>
      </c>
      <c r="C26" s="11" t="s">
        <v>412</v>
      </c>
      <c r="D26" s="11" t="s">
        <v>412</v>
      </c>
      <c r="E26" s="11" t="s">
        <v>412</v>
      </c>
      <c r="F26" s="11" t="s">
        <v>412</v>
      </c>
      <c r="G26" s="11">
        <v>0</v>
      </c>
      <c r="H26" s="11" t="s">
        <v>412</v>
      </c>
    </row>
    <row r="27" spans="1:8" ht="12" customHeight="1" x14ac:dyDescent="0.25">
      <c r="A27" s="2" t="str">
        <f>"Mar "&amp;RIGHT(A6,4)+1</f>
        <v>Mar 2025</v>
      </c>
      <c r="B27" s="11" t="s">
        <v>412</v>
      </c>
      <c r="C27" s="11" t="s">
        <v>412</v>
      </c>
      <c r="D27" s="11" t="s">
        <v>412</v>
      </c>
      <c r="E27" s="11" t="s">
        <v>412</v>
      </c>
      <c r="F27" s="11" t="s">
        <v>412</v>
      </c>
      <c r="G27" s="11">
        <v>0</v>
      </c>
      <c r="H27" s="11" t="s">
        <v>412</v>
      </c>
    </row>
    <row r="28" spans="1:8" ht="12" customHeight="1" x14ac:dyDescent="0.25">
      <c r="A28" s="2" t="str">
        <f>"Apr "&amp;RIGHT(A6,4)+1</f>
        <v>Apr 2025</v>
      </c>
      <c r="B28" s="11" t="s">
        <v>412</v>
      </c>
      <c r="C28" s="11" t="s">
        <v>412</v>
      </c>
      <c r="D28" s="11" t="s">
        <v>412</v>
      </c>
      <c r="E28" s="11" t="s">
        <v>412</v>
      </c>
      <c r="F28" s="11" t="s">
        <v>412</v>
      </c>
      <c r="G28" s="11">
        <v>0</v>
      </c>
      <c r="H28" s="11" t="s">
        <v>412</v>
      </c>
    </row>
    <row r="29" spans="1:8" ht="12" customHeight="1" x14ac:dyDescent="0.25">
      <c r="A29" s="2" t="str">
        <f>"May "&amp;RIGHT(A6,4)+1</f>
        <v>May 2025</v>
      </c>
      <c r="B29" s="11" t="s">
        <v>412</v>
      </c>
      <c r="C29" s="11" t="s">
        <v>412</v>
      </c>
      <c r="D29" s="11" t="s">
        <v>412</v>
      </c>
      <c r="E29" s="11" t="s">
        <v>412</v>
      </c>
      <c r="F29" s="11" t="s">
        <v>412</v>
      </c>
      <c r="G29" s="11">
        <v>0</v>
      </c>
      <c r="H29" s="11" t="s">
        <v>412</v>
      </c>
    </row>
    <row r="30" spans="1:8" ht="12" customHeight="1" x14ac:dyDescent="0.25">
      <c r="A30" s="2" t="str">
        <f>"Jun "&amp;RIGHT(A6,4)+1</f>
        <v>Jun 2025</v>
      </c>
      <c r="B30" s="11" t="s">
        <v>412</v>
      </c>
      <c r="C30" s="11" t="s">
        <v>412</v>
      </c>
      <c r="D30" s="11" t="s">
        <v>412</v>
      </c>
      <c r="E30" s="11" t="s">
        <v>412</v>
      </c>
      <c r="F30" s="11" t="s">
        <v>412</v>
      </c>
      <c r="G30" s="11" t="s">
        <v>412</v>
      </c>
      <c r="H30" s="11" t="s">
        <v>412</v>
      </c>
    </row>
    <row r="31" spans="1:8" ht="12" customHeight="1" x14ac:dyDescent="0.25">
      <c r="A31" s="2" t="str">
        <f>"Jul "&amp;RIGHT(A6,4)+1</f>
        <v>Jul 2025</v>
      </c>
      <c r="B31" s="11" t="s">
        <v>412</v>
      </c>
      <c r="C31" s="11" t="s">
        <v>412</v>
      </c>
      <c r="D31" s="11" t="s">
        <v>412</v>
      </c>
      <c r="E31" s="11" t="s">
        <v>412</v>
      </c>
      <c r="F31" s="11" t="s">
        <v>412</v>
      </c>
      <c r="G31" s="11" t="s">
        <v>412</v>
      </c>
      <c r="H31" s="11" t="s">
        <v>412</v>
      </c>
    </row>
    <row r="32" spans="1:8" ht="12" customHeight="1" x14ac:dyDescent="0.25">
      <c r="A32" s="2" t="str">
        <f>"Aug "&amp;RIGHT(A6,4)+1</f>
        <v>Aug 2025</v>
      </c>
      <c r="B32" s="11" t="s">
        <v>412</v>
      </c>
      <c r="C32" s="11" t="s">
        <v>412</v>
      </c>
      <c r="D32" s="11" t="s">
        <v>412</v>
      </c>
      <c r="E32" s="11" t="s">
        <v>412</v>
      </c>
      <c r="F32" s="11" t="s">
        <v>412</v>
      </c>
      <c r="G32" s="11" t="s">
        <v>412</v>
      </c>
      <c r="H32" s="11" t="s">
        <v>412</v>
      </c>
    </row>
    <row r="33" spans="1:8" ht="12" customHeight="1" x14ac:dyDescent="0.25">
      <c r="A33" s="2" t="str">
        <f>"Sep "&amp;RIGHT(A6,4)+1</f>
        <v>Sep 2025</v>
      </c>
      <c r="B33" s="11" t="s">
        <v>412</v>
      </c>
      <c r="C33" s="11" t="s">
        <v>412</v>
      </c>
      <c r="D33" s="11" t="s">
        <v>412</v>
      </c>
      <c r="E33" s="11" t="s">
        <v>412</v>
      </c>
      <c r="F33" s="11" t="s">
        <v>412</v>
      </c>
      <c r="G33" s="11" t="s">
        <v>412</v>
      </c>
      <c r="H33" s="11" t="s">
        <v>412</v>
      </c>
    </row>
    <row r="34" spans="1:8" ht="12" customHeight="1" x14ac:dyDescent="0.25">
      <c r="A34" s="12" t="s">
        <v>55</v>
      </c>
      <c r="B34" s="13" t="s">
        <v>412</v>
      </c>
      <c r="C34" s="13" t="s">
        <v>412</v>
      </c>
      <c r="D34" s="13" t="s">
        <v>412</v>
      </c>
      <c r="E34" s="13" t="s">
        <v>412</v>
      </c>
      <c r="F34" s="13">
        <v>100583.62</v>
      </c>
      <c r="G34" s="13">
        <v>0</v>
      </c>
      <c r="H34" s="13" t="s">
        <v>412</v>
      </c>
    </row>
    <row r="35" spans="1:8" ht="12" customHeight="1" x14ac:dyDescent="0.25">
      <c r="A35" s="14" t="str">
        <f>"Total "&amp;MID(A20,7,LEN(A20)-13)&amp;" Months"</f>
        <v>Total 8 Months</v>
      </c>
      <c r="B35" s="15" t="s">
        <v>412</v>
      </c>
      <c r="C35" s="15" t="s">
        <v>412</v>
      </c>
      <c r="D35" s="15" t="s">
        <v>412</v>
      </c>
      <c r="E35" s="15" t="s">
        <v>412</v>
      </c>
      <c r="F35" s="15">
        <v>100583.62</v>
      </c>
      <c r="G35" s="15">
        <v>0</v>
      </c>
      <c r="H35" s="15" t="s">
        <v>412</v>
      </c>
    </row>
    <row r="36" spans="1:8" ht="12" customHeight="1" x14ac:dyDescent="0.25">
      <c r="A36" s="86"/>
      <c r="B36" s="86"/>
      <c r="C36" s="86"/>
      <c r="D36" s="86"/>
      <c r="E36" s="86"/>
      <c r="F36" s="86"/>
      <c r="G36" s="86"/>
      <c r="H36" s="86"/>
    </row>
    <row r="37" spans="1:8" ht="70" customHeight="1" x14ac:dyDescent="0.25">
      <c r="A37" s="88" t="s">
        <v>388</v>
      </c>
      <c r="B37" s="88"/>
      <c r="C37" s="88"/>
      <c r="D37" s="88"/>
      <c r="E37" s="88"/>
      <c r="F37" s="88"/>
      <c r="G37" s="88"/>
      <c r="H37" s="88"/>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workbookViewId="0">
      <selection sqref="A1:H1"/>
    </sheetView>
  </sheetViews>
  <sheetFormatPr defaultRowHeight="12.5" x14ac:dyDescent="0.25"/>
  <cols>
    <col min="1" max="1" width="12.1796875" customWidth="1"/>
    <col min="2" max="9" width="11.453125" customWidth="1"/>
    <col min="10" max="10" width="27.453125" customWidth="1"/>
  </cols>
  <sheetData>
    <row r="1" spans="1:9" ht="12" customHeight="1" x14ac:dyDescent="0.25">
      <c r="A1" s="93" t="s">
        <v>416</v>
      </c>
      <c r="B1" s="93"/>
      <c r="C1" s="93"/>
      <c r="D1" s="93"/>
      <c r="E1" s="93"/>
      <c r="F1" s="93"/>
      <c r="G1" s="93"/>
      <c r="H1" s="93"/>
      <c r="I1" s="81">
        <v>45877</v>
      </c>
    </row>
    <row r="2" spans="1:9" ht="12" customHeight="1" x14ac:dyDescent="0.25">
      <c r="A2" s="95" t="s">
        <v>247</v>
      </c>
      <c r="B2" s="95"/>
      <c r="C2" s="95"/>
      <c r="D2" s="95"/>
      <c r="E2" s="95"/>
      <c r="F2" s="95"/>
      <c r="G2" s="95"/>
      <c r="H2" s="95"/>
      <c r="I2" s="1"/>
    </row>
    <row r="3" spans="1:9" ht="24" customHeight="1" x14ac:dyDescent="0.25">
      <c r="A3" s="97" t="s">
        <v>50</v>
      </c>
      <c r="B3" s="92" t="s">
        <v>172</v>
      </c>
      <c r="C3" s="92"/>
      <c r="D3" s="90"/>
      <c r="E3" s="89" t="s">
        <v>173</v>
      </c>
      <c r="F3" s="89" t="s">
        <v>174</v>
      </c>
      <c r="G3" s="89" t="s">
        <v>175</v>
      </c>
      <c r="H3" s="89" t="s">
        <v>248</v>
      </c>
      <c r="I3" s="91" t="s">
        <v>176</v>
      </c>
    </row>
    <row r="4" spans="1:9" ht="24" customHeight="1" x14ac:dyDescent="0.25">
      <c r="A4" s="98"/>
      <c r="B4" s="10" t="s">
        <v>246</v>
      </c>
      <c r="C4" s="10" t="s">
        <v>177</v>
      </c>
      <c r="D4" s="10" t="s">
        <v>55</v>
      </c>
      <c r="E4" s="90"/>
      <c r="F4" s="90"/>
      <c r="G4" s="90"/>
      <c r="H4" s="90"/>
      <c r="I4" s="92"/>
    </row>
    <row r="5" spans="1:9" ht="12" customHeight="1" x14ac:dyDescent="0.25">
      <c r="A5" s="1"/>
      <c r="B5" s="86" t="str">
        <f>REPT("-",88)&amp;" Dollars "&amp;REPT("-",148)</f>
        <v>---------------------------------------------------------------------------------------- Dollars ----------------------------------------------------------------------------------------------------------------------------------------------------</v>
      </c>
      <c r="C5" s="86"/>
      <c r="D5" s="86"/>
      <c r="E5" s="86"/>
      <c r="F5" s="86"/>
      <c r="G5" s="86"/>
      <c r="H5" s="86"/>
      <c r="I5" s="86"/>
    </row>
    <row r="6" spans="1:9" ht="12" customHeight="1" x14ac:dyDescent="0.25">
      <c r="A6" s="3" t="s">
        <v>413</v>
      </c>
    </row>
    <row r="7" spans="1:9" ht="12" customHeight="1" x14ac:dyDescent="0.25">
      <c r="A7" s="2" t="str">
        <f>"Oct "&amp;RIGHT(A6,4)-1</f>
        <v>Oct 2023</v>
      </c>
      <c r="B7" s="11">
        <v>1741.76</v>
      </c>
      <c r="C7" s="11" t="s">
        <v>412</v>
      </c>
      <c r="D7" s="11">
        <v>1741.76</v>
      </c>
      <c r="E7" s="11" t="s">
        <v>412</v>
      </c>
      <c r="F7" s="11" t="s">
        <v>412</v>
      </c>
      <c r="G7" s="11">
        <v>1741.76</v>
      </c>
      <c r="H7" s="11">
        <v>264760602.53999999</v>
      </c>
      <c r="I7" s="11">
        <v>264762344.30000001</v>
      </c>
    </row>
    <row r="8" spans="1:9" ht="12" customHeight="1" x14ac:dyDescent="0.25">
      <c r="A8" s="2" t="str">
        <f>"Nov "&amp;RIGHT(A6,4)-1</f>
        <v>Nov 2023</v>
      </c>
      <c r="B8" s="11">
        <v>1738.1842999999999</v>
      </c>
      <c r="C8" s="11" t="s">
        <v>412</v>
      </c>
      <c r="D8" s="11">
        <v>1738.1842999999999</v>
      </c>
      <c r="E8" s="11" t="s">
        <v>412</v>
      </c>
      <c r="F8" s="11" t="s">
        <v>412</v>
      </c>
      <c r="G8" s="11">
        <v>687892.18429999996</v>
      </c>
      <c r="H8" s="11">
        <v>213931127.71000001</v>
      </c>
      <c r="I8" s="11">
        <v>214619019.89430001</v>
      </c>
    </row>
    <row r="9" spans="1:9" ht="12" customHeight="1" x14ac:dyDescent="0.25">
      <c r="A9" s="2" t="str">
        <f>"Dec "&amp;RIGHT(A6,4)-1</f>
        <v>Dec 2023</v>
      </c>
      <c r="B9" s="11">
        <v>1196.807</v>
      </c>
      <c r="C9" s="11" t="s">
        <v>412</v>
      </c>
      <c r="D9" s="11">
        <v>1196.807</v>
      </c>
      <c r="E9" s="11" t="s">
        <v>412</v>
      </c>
      <c r="F9" s="11" t="s">
        <v>412</v>
      </c>
      <c r="G9" s="11">
        <v>1196.807</v>
      </c>
      <c r="H9" s="11">
        <v>186028620.72</v>
      </c>
      <c r="I9" s="11">
        <v>186029817.52700001</v>
      </c>
    </row>
    <row r="10" spans="1:9" ht="12" customHeight="1" x14ac:dyDescent="0.25">
      <c r="A10" s="2" t="str">
        <f>"Jan "&amp;RIGHT(A6,4)</f>
        <v>Jan 2024</v>
      </c>
      <c r="B10" s="11">
        <v>1366.88</v>
      </c>
      <c r="C10" s="11" t="s">
        <v>412</v>
      </c>
      <c r="D10" s="11">
        <v>1366.88</v>
      </c>
      <c r="E10" s="11" t="s">
        <v>412</v>
      </c>
      <c r="F10" s="11" t="s">
        <v>412</v>
      </c>
      <c r="G10" s="11">
        <v>1366.88</v>
      </c>
      <c r="H10" s="11">
        <v>163115760.66</v>
      </c>
      <c r="I10" s="11">
        <v>163117127.53999999</v>
      </c>
    </row>
    <row r="11" spans="1:9" ht="12" customHeight="1" x14ac:dyDescent="0.25">
      <c r="A11" s="2" t="str">
        <f>"Feb "&amp;RIGHT(A6,4)</f>
        <v>Feb 2024</v>
      </c>
      <c r="B11" s="11">
        <v>1973.62</v>
      </c>
      <c r="C11" s="11" t="s">
        <v>412</v>
      </c>
      <c r="D11" s="11">
        <v>1973.62</v>
      </c>
      <c r="E11" s="11" t="s">
        <v>412</v>
      </c>
      <c r="F11" s="11" t="s">
        <v>412</v>
      </c>
      <c r="G11" s="11">
        <v>983901.43</v>
      </c>
      <c r="H11" s="11">
        <v>157404464.28999999</v>
      </c>
      <c r="I11" s="11">
        <v>158388365.72</v>
      </c>
    </row>
    <row r="12" spans="1:9" ht="12" customHeight="1" x14ac:dyDescent="0.25">
      <c r="A12" s="2" t="str">
        <f>"Mar "&amp;RIGHT(A6,4)</f>
        <v>Mar 2024</v>
      </c>
      <c r="B12" s="11">
        <v>1286.2143000000001</v>
      </c>
      <c r="C12" s="11" t="s">
        <v>412</v>
      </c>
      <c r="D12" s="11">
        <v>1286.2143000000001</v>
      </c>
      <c r="E12" s="11" t="s">
        <v>412</v>
      </c>
      <c r="F12" s="11" t="s">
        <v>412</v>
      </c>
      <c r="G12" s="11">
        <v>1761345.5142999999</v>
      </c>
      <c r="H12" s="11">
        <v>163657342.93000001</v>
      </c>
      <c r="I12" s="11">
        <v>165418688.4443</v>
      </c>
    </row>
    <row r="13" spans="1:9" ht="12" customHeight="1" x14ac:dyDescent="0.25">
      <c r="A13" s="2" t="str">
        <f>"Apr "&amp;RIGHT(A6,4)</f>
        <v>Apr 2024</v>
      </c>
      <c r="B13" s="11">
        <v>1091.9449</v>
      </c>
      <c r="C13" s="11" t="s">
        <v>412</v>
      </c>
      <c r="D13" s="11">
        <v>1091.9449</v>
      </c>
      <c r="E13" s="11" t="s">
        <v>412</v>
      </c>
      <c r="F13" s="11" t="s">
        <v>412</v>
      </c>
      <c r="G13" s="11">
        <v>1761151.2549000001</v>
      </c>
      <c r="H13" s="11">
        <v>202410621.16</v>
      </c>
      <c r="I13" s="11">
        <v>204171772.4149</v>
      </c>
    </row>
    <row r="14" spans="1:9" ht="12" customHeight="1" x14ac:dyDescent="0.25">
      <c r="A14" s="2" t="str">
        <f>"May "&amp;RIGHT(A6,4)</f>
        <v>May 2024</v>
      </c>
      <c r="B14" s="11">
        <v>1043.0373</v>
      </c>
      <c r="C14" s="11">
        <v>36712.19</v>
      </c>
      <c r="D14" s="11">
        <v>37755.227299999999</v>
      </c>
      <c r="E14" s="11" t="s">
        <v>412</v>
      </c>
      <c r="F14" s="11" t="s">
        <v>412</v>
      </c>
      <c r="G14" s="11">
        <v>1575491.2572999999</v>
      </c>
      <c r="H14" s="11">
        <v>181387408.72999999</v>
      </c>
      <c r="I14" s="11">
        <v>182962899.98730001</v>
      </c>
    </row>
    <row r="15" spans="1:9" ht="12" customHeight="1" x14ac:dyDescent="0.25">
      <c r="A15" s="2" t="str">
        <f>"Jun "&amp;RIGHT(A6,4)</f>
        <v>Jun 2024</v>
      </c>
      <c r="B15" s="11">
        <v>1172.8047999999999</v>
      </c>
      <c r="C15" s="11" t="s">
        <v>412</v>
      </c>
      <c r="D15" s="11">
        <v>1172.8047999999999</v>
      </c>
      <c r="E15" s="11" t="s">
        <v>412</v>
      </c>
      <c r="F15" s="11" t="s">
        <v>412</v>
      </c>
      <c r="G15" s="11">
        <v>723723.47479999997</v>
      </c>
      <c r="H15" s="11">
        <v>179073920.41999999</v>
      </c>
      <c r="I15" s="11">
        <v>179797643.89480001</v>
      </c>
    </row>
    <row r="16" spans="1:9" ht="12" customHeight="1" x14ac:dyDescent="0.25">
      <c r="A16" s="2" t="str">
        <f>"Jul "&amp;RIGHT(A6,4)</f>
        <v>Jul 2024</v>
      </c>
      <c r="B16" s="11">
        <v>1943.915</v>
      </c>
      <c r="C16" s="11">
        <v>73424.38</v>
      </c>
      <c r="D16" s="11">
        <v>75368.294999999998</v>
      </c>
      <c r="E16" s="11" t="s">
        <v>412</v>
      </c>
      <c r="F16" s="11" t="s">
        <v>412</v>
      </c>
      <c r="G16" s="11">
        <v>466993.09499999997</v>
      </c>
      <c r="H16" s="11">
        <v>186099807.97999999</v>
      </c>
      <c r="I16" s="11">
        <v>186566801.07499999</v>
      </c>
    </row>
    <row r="17" spans="1:9" ht="12" customHeight="1" x14ac:dyDescent="0.25">
      <c r="A17" s="2" t="str">
        <f>"Aug "&amp;RIGHT(A6,4)</f>
        <v>Aug 2024</v>
      </c>
      <c r="B17" s="11">
        <v>1981.71</v>
      </c>
      <c r="C17" s="11">
        <v>179324.52</v>
      </c>
      <c r="D17" s="11">
        <v>181306.23</v>
      </c>
      <c r="E17" s="11" t="s">
        <v>412</v>
      </c>
      <c r="F17" s="11" t="s">
        <v>412</v>
      </c>
      <c r="G17" s="11">
        <v>1181760.99</v>
      </c>
      <c r="H17" s="11">
        <v>215728349.19</v>
      </c>
      <c r="I17" s="11">
        <v>216910110.18000001</v>
      </c>
    </row>
    <row r="18" spans="1:9" ht="12" customHeight="1" x14ac:dyDescent="0.25">
      <c r="A18" s="2" t="str">
        <f>"Sep "&amp;RIGHT(A6,4)</f>
        <v>Sep 2024</v>
      </c>
      <c r="B18" s="11">
        <v>504.38240000000002</v>
      </c>
      <c r="C18" s="11">
        <v>73424.38</v>
      </c>
      <c r="D18" s="11">
        <v>73928.762400000007</v>
      </c>
      <c r="E18" s="11" t="s">
        <v>412</v>
      </c>
      <c r="F18" s="11" t="s">
        <v>412</v>
      </c>
      <c r="G18" s="11">
        <v>73928.762400000007</v>
      </c>
      <c r="H18" s="11">
        <v>165544880.43000001</v>
      </c>
      <c r="I18" s="11">
        <v>165618809.19240001</v>
      </c>
    </row>
    <row r="19" spans="1:9" ht="12" customHeight="1" x14ac:dyDescent="0.25">
      <c r="A19" s="12" t="s">
        <v>55</v>
      </c>
      <c r="B19" s="13">
        <v>17041.259999999998</v>
      </c>
      <c r="C19" s="13">
        <v>362885.47</v>
      </c>
      <c r="D19" s="13">
        <v>379926.73</v>
      </c>
      <c r="E19" s="13" t="s">
        <v>412</v>
      </c>
      <c r="F19" s="13" t="s">
        <v>412</v>
      </c>
      <c r="G19" s="13">
        <v>9220493.4100000001</v>
      </c>
      <c r="H19" s="13">
        <v>2279142906.7600002</v>
      </c>
      <c r="I19" s="13">
        <v>2288363400.1700001</v>
      </c>
    </row>
    <row r="20" spans="1:9" ht="12" customHeight="1" x14ac:dyDescent="0.25">
      <c r="A20" s="14" t="s">
        <v>414</v>
      </c>
      <c r="B20" s="15">
        <v>11438.4478</v>
      </c>
      <c r="C20" s="15">
        <v>36712.19</v>
      </c>
      <c r="D20" s="15">
        <v>48150.637799999997</v>
      </c>
      <c r="E20" s="15" t="s">
        <v>412</v>
      </c>
      <c r="F20" s="15" t="s">
        <v>412</v>
      </c>
      <c r="G20" s="15">
        <v>6774087.0877999999</v>
      </c>
      <c r="H20" s="15">
        <v>1532695948.74</v>
      </c>
      <c r="I20" s="15">
        <v>1539470035.8278</v>
      </c>
    </row>
    <row r="21" spans="1:9" ht="12" customHeight="1" x14ac:dyDescent="0.25">
      <c r="A21" s="3" t="str">
        <f>"FY "&amp;RIGHT(A6,4)+1</f>
        <v>FY 2025</v>
      </c>
    </row>
    <row r="22" spans="1:9" ht="12" customHeight="1" x14ac:dyDescent="0.25">
      <c r="A22" s="2" t="str">
        <f>"Oct "&amp;RIGHT(A6,4)</f>
        <v>Oct 2024</v>
      </c>
      <c r="B22" s="11">
        <v>793.22</v>
      </c>
      <c r="C22" s="11">
        <v>112322.34</v>
      </c>
      <c r="D22" s="11">
        <v>113115.56</v>
      </c>
      <c r="E22" s="11" t="s">
        <v>412</v>
      </c>
      <c r="F22" s="11" t="s">
        <v>412</v>
      </c>
      <c r="G22" s="11">
        <v>113115.56</v>
      </c>
      <c r="H22" s="11">
        <v>198081553.69999999</v>
      </c>
      <c r="I22" s="11">
        <v>198194669.25999999</v>
      </c>
    </row>
    <row r="23" spans="1:9" ht="12" customHeight="1" x14ac:dyDescent="0.25">
      <c r="A23" s="2" t="str">
        <f>"Nov "&amp;RIGHT(A6,4)</f>
        <v>Nov 2024</v>
      </c>
      <c r="B23" s="11">
        <v>1103.1849</v>
      </c>
      <c r="C23" s="11">
        <v>157733.42000000001</v>
      </c>
      <c r="D23" s="11">
        <v>158836.60490000001</v>
      </c>
      <c r="E23" s="11" t="s">
        <v>412</v>
      </c>
      <c r="F23" s="11" t="s">
        <v>412</v>
      </c>
      <c r="G23" s="11">
        <v>239318.20490000001</v>
      </c>
      <c r="H23" s="11">
        <v>175741344.49000001</v>
      </c>
      <c r="I23" s="11">
        <v>175980662.69490001</v>
      </c>
    </row>
    <row r="24" spans="1:9" ht="12" customHeight="1" x14ac:dyDescent="0.25">
      <c r="A24" s="2" t="str">
        <f>"Dec "&amp;RIGHT(A6,4)</f>
        <v>Dec 2024</v>
      </c>
      <c r="B24" s="11">
        <v>844.51229999999998</v>
      </c>
      <c r="C24" s="11">
        <v>77135.5</v>
      </c>
      <c r="D24" s="11">
        <v>77980.012300000002</v>
      </c>
      <c r="E24" s="11" t="s">
        <v>412</v>
      </c>
      <c r="F24" s="11" t="s">
        <v>412</v>
      </c>
      <c r="G24" s="11">
        <v>98082.032300000006</v>
      </c>
      <c r="H24" s="11">
        <v>163044351.71000001</v>
      </c>
      <c r="I24" s="11">
        <v>163142433.7423</v>
      </c>
    </row>
    <row r="25" spans="1:9" ht="12" customHeight="1" x14ac:dyDescent="0.25">
      <c r="A25" s="2" t="str">
        <f>"Jan "&amp;RIGHT(A6,4)+1</f>
        <v>Jan 2025</v>
      </c>
      <c r="B25" s="11">
        <v>662.03</v>
      </c>
      <c r="C25" s="11">
        <v>44887.12</v>
      </c>
      <c r="D25" s="11">
        <v>45549.15</v>
      </c>
      <c r="E25" s="11" t="s">
        <v>412</v>
      </c>
      <c r="F25" s="11" t="s">
        <v>412</v>
      </c>
      <c r="G25" s="11">
        <v>45549.15</v>
      </c>
      <c r="H25" s="11">
        <v>128402606.91</v>
      </c>
      <c r="I25" s="11">
        <v>128448156.06</v>
      </c>
    </row>
    <row r="26" spans="1:9" ht="12" customHeight="1" x14ac:dyDescent="0.25">
      <c r="A26" s="2" t="str">
        <f>"Feb "&amp;RIGHT(A6,4)+1</f>
        <v>Feb 2025</v>
      </c>
      <c r="B26" s="11">
        <v>728.30499999999995</v>
      </c>
      <c r="C26" s="11" t="s">
        <v>412</v>
      </c>
      <c r="D26" s="11">
        <v>728.30499999999995</v>
      </c>
      <c r="E26" s="11" t="s">
        <v>412</v>
      </c>
      <c r="F26" s="11" t="s">
        <v>412</v>
      </c>
      <c r="G26" s="11">
        <v>728.30499999999995</v>
      </c>
      <c r="H26" s="11">
        <v>96539729.920000002</v>
      </c>
      <c r="I26" s="11">
        <v>96540458.224999994</v>
      </c>
    </row>
    <row r="27" spans="1:9" ht="12" customHeight="1" x14ac:dyDescent="0.25">
      <c r="A27" s="2" t="str">
        <f>"Mar "&amp;RIGHT(A6,4)+1</f>
        <v>Mar 2025</v>
      </c>
      <c r="B27" s="11">
        <v>854.75</v>
      </c>
      <c r="C27" s="11" t="s">
        <v>412</v>
      </c>
      <c r="D27" s="11">
        <v>854.75</v>
      </c>
      <c r="E27" s="11" t="s">
        <v>412</v>
      </c>
      <c r="F27" s="11" t="s">
        <v>412</v>
      </c>
      <c r="G27" s="11">
        <v>854.75</v>
      </c>
      <c r="H27" s="11">
        <v>95781082.329999998</v>
      </c>
      <c r="I27" s="11">
        <v>95781937.079999998</v>
      </c>
    </row>
    <row r="28" spans="1:9" ht="12" customHeight="1" x14ac:dyDescent="0.25">
      <c r="A28" s="2" t="str">
        <f>"Apr "&amp;RIGHT(A6,4)+1</f>
        <v>Apr 2025</v>
      </c>
      <c r="B28" s="11">
        <v>728.72</v>
      </c>
      <c r="C28" s="11">
        <v>24570</v>
      </c>
      <c r="D28" s="11">
        <v>25298.720000000001</v>
      </c>
      <c r="E28" s="11" t="s">
        <v>412</v>
      </c>
      <c r="F28" s="11" t="s">
        <v>412</v>
      </c>
      <c r="G28" s="11">
        <v>25298.720000000001</v>
      </c>
      <c r="H28" s="11">
        <v>95424167.959999993</v>
      </c>
      <c r="I28" s="11">
        <v>95449466.680000007</v>
      </c>
    </row>
    <row r="29" spans="1:9" ht="12" customHeight="1" x14ac:dyDescent="0.25">
      <c r="A29" s="2" t="str">
        <f>"May "&amp;RIGHT(A6,4)+1</f>
        <v>May 2025</v>
      </c>
      <c r="B29" s="11">
        <v>595.04499999999996</v>
      </c>
      <c r="C29" s="11" t="s">
        <v>412</v>
      </c>
      <c r="D29" s="11">
        <v>595.04499999999996</v>
      </c>
      <c r="E29" s="11" t="s">
        <v>412</v>
      </c>
      <c r="F29" s="11" t="s">
        <v>412</v>
      </c>
      <c r="G29" s="11">
        <v>595.04499999999996</v>
      </c>
      <c r="H29" s="11">
        <v>109416084.25</v>
      </c>
      <c r="I29" s="11">
        <v>109416679.295</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row>
    <row r="34" spans="1:10" ht="12" customHeight="1" x14ac:dyDescent="0.25">
      <c r="A34" s="12" t="s">
        <v>55</v>
      </c>
      <c r="B34" s="13">
        <v>6309.7672000000002</v>
      </c>
      <c r="C34" s="13">
        <v>416648.38</v>
      </c>
      <c r="D34" s="13">
        <v>422958.14720000001</v>
      </c>
      <c r="E34" s="13" t="s">
        <v>412</v>
      </c>
      <c r="F34" s="13" t="s">
        <v>412</v>
      </c>
      <c r="G34" s="13">
        <v>523541.7672</v>
      </c>
      <c r="H34" s="13">
        <v>1062430921.27</v>
      </c>
      <c r="I34" s="13">
        <v>1062954463.0372</v>
      </c>
    </row>
    <row r="35" spans="1:10" ht="12" customHeight="1" x14ac:dyDescent="0.25">
      <c r="A35" s="14" t="str">
        <f>"Total "&amp;MID(A20,7,LEN(A20)-13)&amp;" Months"</f>
        <v>Total 8 Months</v>
      </c>
      <c r="B35" s="15">
        <v>6309.7672000000002</v>
      </c>
      <c r="C35" s="15">
        <v>416648.38</v>
      </c>
      <c r="D35" s="15">
        <v>422958.14720000001</v>
      </c>
      <c r="E35" s="15" t="s">
        <v>412</v>
      </c>
      <c r="F35" s="15" t="s">
        <v>412</v>
      </c>
      <c r="G35" s="15">
        <v>523541.7672</v>
      </c>
      <c r="H35" s="15">
        <v>1062430921.27</v>
      </c>
      <c r="I35" s="15">
        <v>1062954463.0372</v>
      </c>
    </row>
    <row r="36" spans="1:10" ht="12" customHeight="1" x14ac:dyDescent="0.25">
      <c r="A36" s="113"/>
      <c r="B36" s="113"/>
      <c r="C36" s="113"/>
      <c r="D36" s="113"/>
      <c r="E36" s="113"/>
      <c r="F36" s="113"/>
      <c r="G36" s="113"/>
      <c r="H36" s="113"/>
      <c r="I36" s="113"/>
      <c r="J36" s="113"/>
    </row>
    <row r="37" spans="1:10" ht="70" customHeight="1" x14ac:dyDescent="0.25">
      <c r="A37" s="88" t="s">
        <v>387</v>
      </c>
      <c r="B37" s="88"/>
      <c r="C37" s="88"/>
      <c r="D37" s="88"/>
      <c r="E37" s="88"/>
      <c r="F37" s="88"/>
      <c r="G37" s="88"/>
      <c r="H37" s="88"/>
      <c r="I37" s="88"/>
      <c r="J37" s="88"/>
    </row>
  </sheetData>
  <mergeCells count="12">
    <mergeCell ref="A37:J37"/>
    <mergeCell ref="A1:H1"/>
    <mergeCell ref="A2:H2"/>
    <mergeCell ref="A3:A4"/>
    <mergeCell ref="B3:D3"/>
    <mergeCell ref="E3:E4"/>
    <mergeCell ref="F3:F4"/>
    <mergeCell ref="G3:G4"/>
    <mergeCell ref="H3:H4"/>
    <mergeCell ref="I3:I4"/>
    <mergeCell ref="B5:I5"/>
    <mergeCell ref="A36:J36"/>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2.5" x14ac:dyDescent="0.25"/>
  <cols>
    <col min="1" max="5" width="11.453125" customWidth="1"/>
    <col min="6" max="7" width="12.26953125" customWidth="1"/>
    <col min="8" max="8" width="12.453125" customWidth="1"/>
    <col min="9" max="9" width="10.54296875" bestFit="1" customWidth="1"/>
    <col min="10" max="10" width="12.54296875" bestFit="1" customWidth="1"/>
  </cols>
  <sheetData>
    <row r="1" spans="1:10" ht="12" customHeight="1" x14ac:dyDescent="0.25">
      <c r="A1" s="93" t="s">
        <v>416</v>
      </c>
      <c r="B1" s="93"/>
      <c r="C1" s="93"/>
      <c r="D1" s="93"/>
      <c r="E1" s="93"/>
      <c r="F1" s="93"/>
      <c r="G1" s="93"/>
      <c r="H1" s="93"/>
      <c r="I1" s="93"/>
      <c r="J1" s="81">
        <v>45877</v>
      </c>
    </row>
    <row r="2" spans="1:10" ht="12" customHeight="1" x14ac:dyDescent="0.25">
      <c r="A2" s="95" t="s">
        <v>315</v>
      </c>
      <c r="B2" s="95"/>
      <c r="C2" s="95"/>
      <c r="D2" s="95"/>
      <c r="E2" s="95"/>
      <c r="F2" s="95"/>
      <c r="G2" s="95"/>
      <c r="H2" s="95"/>
      <c r="I2" s="95"/>
      <c r="J2" s="1"/>
    </row>
    <row r="3" spans="1:10" ht="24" customHeight="1" x14ac:dyDescent="0.25">
      <c r="A3" s="97" t="s">
        <v>50</v>
      </c>
      <c r="B3" s="92" t="s">
        <v>194</v>
      </c>
      <c r="C3" s="90"/>
      <c r="D3" s="92" t="s">
        <v>56</v>
      </c>
      <c r="E3" s="90"/>
      <c r="F3" s="89" t="s">
        <v>195</v>
      </c>
      <c r="G3" s="89" t="s">
        <v>327</v>
      </c>
      <c r="H3" s="89" t="s">
        <v>57</v>
      </c>
      <c r="I3" s="89" t="s">
        <v>326</v>
      </c>
      <c r="J3" s="91" t="s">
        <v>58</v>
      </c>
    </row>
    <row r="4" spans="1:10" ht="24" customHeight="1" x14ac:dyDescent="0.25">
      <c r="A4" s="98"/>
      <c r="B4" s="10" t="s">
        <v>59</v>
      </c>
      <c r="C4" s="10" t="s">
        <v>60</v>
      </c>
      <c r="D4" s="10" t="s">
        <v>61</v>
      </c>
      <c r="E4" s="10" t="s">
        <v>201</v>
      </c>
      <c r="F4" s="90"/>
      <c r="G4" s="99"/>
      <c r="H4" s="90"/>
      <c r="I4" s="90"/>
      <c r="J4" s="92"/>
    </row>
    <row r="5" spans="1:10" ht="12" customHeight="1" x14ac:dyDescent="0.25">
      <c r="A5" s="1"/>
      <c r="B5" s="86" t="str">
        <f>REPT("-",17)&amp;" Number "&amp;REPT("-",17)</f>
        <v>----------------- Number -----------------</v>
      </c>
      <c r="C5" s="86"/>
      <c r="D5" s="86" t="str">
        <f>REPT("-",67)&amp;" Dollars "&amp;REPT("-",67)</f>
        <v>------------------------------------------------------------------- Dollars -------------------------------------------------------------------</v>
      </c>
      <c r="E5" s="86"/>
      <c r="F5" s="86"/>
      <c r="G5" s="86"/>
      <c r="H5" s="86"/>
      <c r="I5" s="86"/>
      <c r="J5" s="86"/>
    </row>
    <row r="6" spans="1:10" ht="12" customHeight="1" x14ac:dyDescent="0.25">
      <c r="A6" s="3" t="s">
        <v>413</v>
      </c>
    </row>
    <row r="7" spans="1:10" ht="12" customHeight="1" x14ac:dyDescent="0.25">
      <c r="A7" s="2" t="str">
        <f>"Oct "&amp;RIGHT(A6,4)-1</f>
        <v>Oct 2023</v>
      </c>
      <c r="B7" s="11">
        <v>22126282</v>
      </c>
      <c r="C7" s="11">
        <v>41694229</v>
      </c>
      <c r="D7" s="16">
        <v>188.1191</v>
      </c>
      <c r="E7" s="11">
        <v>7843479192</v>
      </c>
      <c r="F7" s="11" t="s">
        <v>412</v>
      </c>
      <c r="G7" s="11" t="s">
        <v>412</v>
      </c>
      <c r="H7" s="11" t="s">
        <v>412</v>
      </c>
      <c r="I7" s="11">
        <v>33112666</v>
      </c>
      <c r="J7" s="11">
        <v>7876591858</v>
      </c>
    </row>
    <row r="8" spans="1:10" ht="12" customHeight="1" x14ac:dyDescent="0.25">
      <c r="A8" s="2" t="str">
        <f>"Nov "&amp;RIGHT(A6,4)-1</f>
        <v>Nov 2023</v>
      </c>
      <c r="B8" s="11">
        <v>21989417</v>
      </c>
      <c r="C8" s="11">
        <v>41464728</v>
      </c>
      <c r="D8" s="16">
        <v>188.52510000000001</v>
      </c>
      <c r="E8" s="11">
        <v>7817141088</v>
      </c>
      <c r="F8" s="11" t="s">
        <v>412</v>
      </c>
      <c r="G8" s="11" t="s">
        <v>412</v>
      </c>
      <c r="H8" s="11" t="s">
        <v>412</v>
      </c>
      <c r="I8" s="11">
        <v>33112666</v>
      </c>
      <c r="J8" s="11">
        <v>7850253754</v>
      </c>
    </row>
    <row r="9" spans="1:10" ht="12" customHeight="1" x14ac:dyDescent="0.25">
      <c r="A9" s="2" t="str">
        <f>"Dec "&amp;RIGHT(A6,4)-1</f>
        <v>Dec 2023</v>
      </c>
      <c r="B9" s="11">
        <v>21950141</v>
      </c>
      <c r="C9" s="11">
        <v>41335813</v>
      </c>
      <c r="D9" s="16">
        <v>189.99209999999999</v>
      </c>
      <c r="E9" s="11">
        <v>7853476967</v>
      </c>
      <c r="F9" s="11">
        <v>1203134886</v>
      </c>
      <c r="G9" s="11">
        <v>78478330</v>
      </c>
      <c r="H9" s="11">
        <v>105446850</v>
      </c>
      <c r="I9" s="11">
        <v>33112666</v>
      </c>
      <c r="J9" s="11">
        <v>9273649699</v>
      </c>
    </row>
    <row r="10" spans="1:10" ht="12" customHeight="1" x14ac:dyDescent="0.25">
      <c r="A10" s="2" t="str">
        <f>"Jan "&amp;RIGHT(A6,4)</f>
        <v>Jan 2024</v>
      </c>
      <c r="B10" s="11">
        <v>21955757</v>
      </c>
      <c r="C10" s="11">
        <v>41279845</v>
      </c>
      <c r="D10" s="16">
        <v>187.68690000000001</v>
      </c>
      <c r="E10" s="11">
        <v>7747684631</v>
      </c>
      <c r="F10" s="11" t="s">
        <v>412</v>
      </c>
      <c r="G10" s="11" t="s">
        <v>412</v>
      </c>
      <c r="H10" s="11" t="s">
        <v>412</v>
      </c>
      <c r="I10" s="11">
        <v>33112666</v>
      </c>
      <c r="J10" s="11">
        <v>7780797297</v>
      </c>
    </row>
    <row r="11" spans="1:10" ht="12" customHeight="1" x14ac:dyDescent="0.25">
      <c r="A11" s="2" t="str">
        <f>"Feb "&amp;RIGHT(A6,4)</f>
        <v>Feb 2024</v>
      </c>
      <c r="B11" s="11">
        <v>21958843</v>
      </c>
      <c r="C11" s="11">
        <v>41261754</v>
      </c>
      <c r="D11" s="16">
        <v>183.10650000000001</v>
      </c>
      <c r="E11" s="11">
        <v>7555293403</v>
      </c>
      <c r="F11" s="11" t="s">
        <v>412</v>
      </c>
      <c r="G11" s="11" t="s">
        <v>412</v>
      </c>
      <c r="H11" s="11" t="s">
        <v>412</v>
      </c>
      <c r="I11" s="11">
        <v>33112666</v>
      </c>
      <c r="J11" s="11">
        <v>7588406069</v>
      </c>
    </row>
    <row r="12" spans="1:10" ht="12" customHeight="1" x14ac:dyDescent="0.25">
      <c r="A12" s="2" t="str">
        <f>"Mar "&amp;RIGHT(A6,4)</f>
        <v>Mar 2024</v>
      </c>
      <c r="B12" s="11">
        <v>22157600</v>
      </c>
      <c r="C12" s="11">
        <v>41571972</v>
      </c>
      <c r="D12" s="16">
        <v>186.11879999999999</v>
      </c>
      <c r="E12" s="11">
        <v>7737326496</v>
      </c>
      <c r="F12" s="11">
        <v>1185440464</v>
      </c>
      <c r="G12" s="11">
        <v>93983260</v>
      </c>
      <c r="H12" s="11">
        <v>75233836</v>
      </c>
      <c r="I12" s="11">
        <v>33112666</v>
      </c>
      <c r="J12" s="11">
        <v>9125096722</v>
      </c>
    </row>
    <row r="13" spans="1:10" ht="12" customHeight="1" x14ac:dyDescent="0.25">
      <c r="A13" s="2" t="str">
        <f>"Apr "&amp;RIGHT(A6,4)</f>
        <v>Apr 2024</v>
      </c>
      <c r="B13" s="11">
        <v>22210789</v>
      </c>
      <c r="C13" s="11">
        <v>41596806</v>
      </c>
      <c r="D13" s="16">
        <v>179.3664</v>
      </c>
      <c r="E13" s="11">
        <v>7461068165</v>
      </c>
      <c r="F13" s="11" t="s">
        <v>412</v>
      </c>
      <c r="G13" s="11" t="s">
        <v>412</v>
      </c>
      <c r="H13" s="11" t="s">
        <v>412</v>
      </c>
      <c r="I13" s="11">
        <v>33112666</v>
      </c>
      <c r="J13" s="11">
        <v>7494180831</v>
      </c>
    </row>
    <row r="14" spans="1:10" ht="12" customHeight="1" x14ac:dyDescent="0.25">
      <c r="A14" s="2" t="str">
        <f>"May "&amp;RIGHT(A6,4)</f>
        <v>May 2024</v>
      </c>
      <c r="B14" s="11">
        <v>22280987</v>
      </c>
      <c r="C14" s="11">
        <v>41742557</v>
      </c>
      <c r="D14" s="16">
        <v>184.9007</v>
      </c>
      <c r="E14" s="11">
        <v>7718229226</v>
      </c>
      <c r="F14" s="11" t="s">
        <v>412</v>
      </c>
      <c r="G14" s="11" t="s">
        <v>412</v>
      </c>
      <c r="H14" s="11" t="s">
        <v>412</v>
      </c>
      <c r="I14" s="11">
        <v>33112666</v>
      </c>
      <c r="J14" s="11">
        <v>7751341892</v>
      </c>
    </row>
    <row r="15" spans="1:10" ht="12" customHeight="1" x14ac:dyDescent="0.25">
      <c r="A15" s="2" t="str">
        <f>"Jun "&amp;RIGHT(A6,4)</f>
        <v>Jun 2024</v>
      </c>
      <c r="B15" s="11">
        <v>22311979</v>
      </c>
      <c r="C15" s="11">
        <v>41865578</v>
      </c>
      <c r="D15" s="16">
        <v>185.66990000000001</v>
      </c>
      <c r="E15" s="11">
        <v>7773176914</v>
      </c>
      <c r="F15" s="11">
        <v>1315037958</v>
      </c>
      <c r="G15" s="11">
        <v>59043931</v>
      </c>
      <c r="H15" s="11">
        <v>88600555</v>
      </c>
      <c r="I15" s="11">
        <v>33112666</v>
      </c>
      <c r="J15" s="11">
        <v>9268972024</v>
      </c>
    </row>
    <row r="16" spans="1:10" ht="12" customHeight="1" x14ac:dyDescent="0.25">
      <c r="A16" s="2" t="str">
        <f>"Jul "&amp;RIGHT(A6,4)</f>
        <v>Jul 2024</v>
      </c>
      <c r="B16" s="11">
        <v>22424680</v>
      </c>
      <c r="C16" s="11">
        <v>42027532</v>
      </c>
      <c r="D16" s="16">
        <v>191.29640000000001</v>
      </c>
      <c r="E16" s="11">
        <v>8039717185</v>
      </c>
      <c r="F16" s="11" t="s">
        <v>412</v>
      </c>
      <c r="G16" s="11" t="s">
        <v>412</v>
      </c>
      <c r="H16" s="11" t="s">
        <v>412</v>
      </c>
      <c r="I16" s="11">
        <v>33112666</v>
      </c>
      <c r="J16" s="11">
        <v>8072829851</v>
      </c>
    </row>
    <row r="17" spans="1:10" ht="12" customHeight="1" x14ac:dyDescent="0.25">
      <c r="A17" s="2" t="str">
        <f>"Aug "&amp;RIGHT(A6,4)</f>
        <v>Aug 2024</v>
      </c>
      <c r="B17" s="11">
        <v>22537448</v>
      </c>
      <c r="C17" s="11">
        <v>42274429</v>
      </c>
      <c r="D17" s="16">
        <v>191.49289999999999</v>
      </c>
      <c r="E17" s="11">
        <v>8095250971</v>
      </c>
      <c r="F17" s="11" t="s">
        <v>412</v>
      </c>
      <c r="G17" s="11" t="s">
        <v>412</v>
      </c>
      <c r="H17" s="11" t="s">
        <v>412</v>
      </c>
      <c r="I17" s="11">
        <v>33112666</v>
      </c>
      <c r="J17" s="11">
        <v>8128363637</v>
      </c>
    </row>
    <row r="18" spans="1:10" ht="12" customHeight="1" x14ac:dyDescent="0.25">
      <c r="A18" s="2" t="str">
        <f>"Sep "&amp;RIGHT(A6,4)</f>
        <v>Sep 2024</v>
      </c>
      <c r="B18" s="11">
        <v>22575014</v>
      </c>
      <c r="C18" s="11">
        <v>42316586</v>
      </c>
      <c r="D18" s="16">
        <v>189.61590000000001</v>
      </c>
      <c r="E18" s="11">
        <v>8023898620</v>
      </c>
      <c r="F18" s="11">
        <v>1643106396</v>
      </c>
      <c r="G18" s="11">
        <v>246126676</v>
      </c>
      <c r="H18" s="11">
        <v>117837544</v>
      </c>
      <c r="I18" s="11">
        <v>33112674</v>
      </c>
      <c r="J18" s="11">
        <v>10064081910</v>
      </c>
    </row>
    <row r="19" spans="1:10" ht="12" customHeight="1" x14ac:dyDescent="0.25">
      <c r="A19" s="12" t="s">
        <v>55</v>
      </c>
      <c r="B19" s="13">
        <v>22206578.083299998</v>
      </c>
      <c r="C19" s="13">
        <v>41702652.416699998</v>
      </c>
      <c r="D19" s="17">
        <v>187.16980000000001</v>
      </c>
      <c r="E19" s="13">
        <v>93665742858</v>
      </c>
      <c r="F19" s="13">
        <v>5346719704</v>
      </c>
      <c r="G19" s="13">
        <v>477632197</v>
      </c>
      <c r="H19" s="13">
        <v>387118785</v>
      </c>
      <c r="I19" s="13">
        <v>397352000</v>
      </c>
      <c r="J19" s="13">
        <v>100274565544</v>
      </c>
    </row>
    <row r="20" spans="1:10" ht="12" customHeight="1" x14ac:dyDescent="0.25">
      <c r="A20" s="14" t="s">
        <v>414</v>
      </c>
      <c r="B20" s="15">
        <v>22078727</v>
      </c>
      <c r="C20" s="15">
        <v>41493463</v>
      </c>
      <c r="D20" s="18">
        <v>185.9742</v>
      </c>
      <c r="E20" s="15">
        <v>61733699168</v>
      </c>
      <c r="F20" s="15">
        <v>2388575350</v>
      </c>
      <c r="G20" s="15">
        <v>172461590</v>
      </c>
      <c r="H20" s="15">
        <v>180680686</v>
      </c>
      <c r="I20" s="15">
        <v>264901328</v>
      </c>
      <c r="J20" s="15">
        <v>64740318122</v>
      </c>
    </row>
    <row r="21" spans="1:10" ht="12" customHeight="1" x14ac:dyDescent="0.25">
      <c r="A21" s="3" t="str">
        <f>"FY "&amp;RIGHT(A6,4)+1</f>
        <v>FY 2025</v>
      </c>
      <c r="B21" s="11"/>
      <c r="C21" s="11"/>
      <c r="D21" s="11"/>
      <c r="E21" s="11"/>
      <c r="F21" s="11"/>
      <c r="G21" s="11"/>
      <c r="H21" s="11"/>
      <c r="I21" s="11"/>
      <c r="J21" s="11"/>
    </row>
    <row r="22" spans="1:10" ht="12" customHeight="1" x14ac:dyDescent="0.25">
      <c r="A22" s="2" t="str">
        <f>"Oct "&amp;RIGHT(A6,4)</f>
        <v>Oct 2024</v>
      </c>
      <c r="B22" s="11">
        <v>23013814</v>
      </c>
      <c r="C22" s="11">
        <v>43250829</v>
      </c>
      <c r="D22" s="16">
        <v>196.56880000000001</v>
      </c>
      <c r="E22" s="11">
        <v>8501762803</v>
      </c>
      <c r="F22" s="11" t="s">
        <v>412</v>
      </c>
      <c r="G22" s="11" t="s">
        <v>412</v>
      </c>
      <c r="H22" s="11" t="s">
        <v>412</v>
      </c>
      <c r="I22" s="11" t="s">
        <v>412</v>
      </c>
      <c r="J22" s="11">
        <v>8501762803</v>
      </c>
    </row>
    <row r="23" spans="1:10" ht="12" customHeight="1" x14ac:dyDescent="0.25">
      <c r="A23" s="2" t="str">
        <f>"Nov "&amp;RIGHT(A6,4)</f>
        <v>Nov 2024</v>
      </c>
      <c r="B23" s="11">
        <v>22928793</v>
      </c>
      <c r="C23" s="11">
        <v>43018848</v>
      </c>
      <c r="D23" s="16">
        <v>194.2825</v>
      </c>
      <c r="E23" s="11">
        <v>8357808474</v>
      </c>
      <c r="F23" s="11" t="s">
        <v>412</v>
      </c>
      <c r="G23" s="11" t="s">
        <v>412</v>
      </c>
      <c r="H23" s="11" t="s">
        <v>412</v>
      </c>
      <c r="I23" s="11" t="s">
        <v>412</v>
      </c>
      <c r="J23" s="11">
        <v>8357808474</v>
      </c>
    </row>
    <row r="24" spans="1:10" ht="12" customHeight="1" x14ac:dyDescent="0.25">
      <c r="A24" s="2" t="str">
        <f>"Dec "&amp;RIGHT(A6,4)</f>
        <v>Dec 2024</v>
      </c>
      <c r="B24" s="11">
        <v>22902423</v>
      </c>
      <c r="C24" s="11">
        <v>42957379</v>
      </c>
      <c r="D24" s="16">
        <v>190.63630000000001</v>
      </c>
      <c r="E24" s="11">
        <v>8189233896</v>
      </c>
      <c r="F24" s="11">
        <v>1238891416</v>
      </c>
      <c r="G24" s="11">
        <v>86600821</v>
      </c>
      <c r="H24" s="11">
        <v>102062585</v>
      </c>
      <c r="I24" s="11" t="s">
        <v>412</v>
      </c>
      <c r="J24" s="11">
        <v>9616788718</v>
      </c>
    </row>
    <row r="25" spans="1:10" ht="12" customHeight="1" x14ac:dyDescent="0.25">
      <c r="A25" s="2" t="str">
        <f>"Jan "&amp;RIGHT(A6,4)+1</f>
        <v>Jan 2025</v>
      </c>
      <c r="B25" s="11">
        <v>22693334</v>
      </c>
      <c r="C25" s="11">
        <v>42380525</v>
      </c>
      <c r="D25" s="16">
        <v>188.01519999999999</v>
      </c>
      <c r="E25" s="11">
        <v>7968182092</v>
      </c>
      <c r="F25" s="11" t="s">
        <v>412</v>
      </c>
      <c r="G25" s="11" t="s">
        <v>412</v>
      </c>
      <c r="H25" s="11" t="s">
        <v>412</v>
      </c>
      <c r="I25" s="11" t="s">
        <v>412</v>
      </c>
      <c r="J25" s="11">
        <v>7968182092</v>
      </c>
    </row>
    <row r="26" spans="1:10" ht="12" customHeight="1" x14ac:dyDescent="0.25">
      <c r="A26" s="2" t="str">
        <f>"Feb "&amp;RIGHT(A6,4)+1</f>
        <v>Feb 2025</v>
      </c>
      <c r="B26" s="11">
        <v>22538496</v>
      </c>
      <c r="C26" s="11">
        <v>42042063</v>
      </c>
      <c r="D26" s="16">
        <v>188.61349999999999</v>
      </c>
      <c r="E26" s="11">
        <v>7929699542</v>
      </c>
      <c r="F26" s="11" t="s">
        <v>412</v>
      </c>
      <c r="G26" s="11" t="s">
        <v>412</v>
      </c>
      <c r="H26" s="11" t="s">
        <v>412</v>
      </c>
      <c r="I26" s="11" t="s">
        <v>412</v>
      </c>
      <c r="J26" s="11">
        <v>7929699542</v>
      </c>
    </row>
    <row r="27" spans="1:10" ht="12" customHeight="1" x14ac:dyDescent="0.25">
      <c r="A27" s="2" t="str">
        <f>"Mar "&amp;RIGHT(A6,4)+1</f>
        <v>Mar 2025</v>
      </c>
      <c r="B27" s="11">
        <v>22561702.611200001</v>
      </c>
      <c r="C27" s="11">
        <v>42042464.7399</v>
      </c>
      <c r="D27" s="16">
        <v>188.9084</v>
      </c>
      <c r="E27" s="11">
        <v>7942172750</v>
      </c>
      <c r="F27" s="11">
        <v>1245466821</v>
      </c>
      <c r="G27" s="11">
        <v>84067353</v>
      </c>
      <c r="H27" s="11">
        <v>78883736</v>
      </c>
      <c r="I27" s="11" t="s">
        <v>412</v>
      </c>
      <c r="J27" s="11">
        <v>9350590660</v>
      </c>
    </row>
    <row r="28" spans="1:10" ht="12" customHeight="1" x14ac:dyDescent="0.25">
      <c r="A28" s="2" t="str">
        <f>"Apr "&amp;RIGHT(A6,4)+1</f>
        <v>Apr 2025</v>
      </c>
      <c r="B28" s="11">
        <v>22467343.651799999</v>
      </c>
      <c r="C28" s="11">
        <v>41824513.982799999</v>
      </c>
      <c r="D28" s="16">
        <v>188.99979999999999</v>
      </c>
      <c r="E28" s="11">
        <v>7904822819.5165005</v>
      </c>
      <c r="F28" s="11" t="s">
        <v>412</v>
      </c>
      <c r="G28" s="11" t="s">
        <v>412</v>
      </c>
      <c r="H28" s="11" t="s">
        <v>412</v>
      </c>
      <c r="I28" s="11" t="s">
        <v>412</v>
      </c>
      <c r="J28" s="11">
        <v>7904822819.5165005</v>
      </c>
    </row>
    <row r="29" spans="1:10" ht="12" customHeight="1" x14ac:dyDescent="0.25">
      <c r="A29" s="2" t="str">
        <f>"May "&amp;RIGHT(A6,4)+1</f>
        <v>May 2025</v>
      </c>
      <c r="B29" s="11">
        <v>22413965.6426</v>
      </c>
      <c r="C29" s="11">
        <v>41735210.443899997</v>
      </c>
      <c r="D29" s="16">
        <v>188.44659999999999</v>
      </c>
      <c r="E29" s="11">
        <v>7864859076.1524</v>
      </c>
      <c r="F29" s="11" t="s">
        <v>412</v>
      </c>
      <c r="G29" s="11" t="s">
        <v>412</v>
      </c>
      <c r="H29" s="11" t="s">
        <v>412</v>
      </c>
      <c r="I29" s="11" t="s">
        <v>412</v>
      </c>
      <c r="J29" s="11">
        <v>7864859076.1524</v>
      </c>
    </row>
    <row r="30" spans="1:10" ht="12" customHeight="1" x14ac:dyDescent="0.25">
      <c r="A30" s="2" t="str">
        <f>"Jun "&amp;RIGHT(A6,4)+1</f>
        <v>Jun 2025</v>
      </c>
      <c r="B30" s="11" t="s">
        <v>412</v>
      </c>
      <c r="C30" s="11" t="s">
        <v>412</v>
      </c>
      <c r="D30" s="16" t="s">
        <v>412</v>
      </c>
      <c r="E30" s="11" t="s">
        <v>412</v>
      </c>
      <c r="F30" s="11" t="s">
        <v>412</v>
      </c>
      <c r="G30" s="11" t="s">
        <v>412</v>
      </c>
      <c r="H30" s="11" t="s">
        <v>412</v>
      </c>
      <c r="I30" s="11" t="s">
        <v>412</v>
      </c>
      <c r="J30" s="11" t="s">
        <v>412</v>
      </c>
    </row>
    <row r="31" spans="1:10" ht="12" customHeight="1" x14ac:dyDescent="0.25">
      <c r="A31" s="2" t="str">
        <f>"Jul "&amp;RIGHT(A6,4)+1</f>
        <v>Jul 2025</v>
      </c>
      <c r="B31" s="11" t="s">
        <v>412</v>
      </c>
      <c r="C31" s="11" t="s">
        <v>412</v>
      </c>
      <c r="D31" s="16" t="s">
        <v>412</v>
      </c>
      <c r="E31" s="11" t="s">
        <v>412</v>
      </c>
      <c r="F31" s="11" t="s">
        <v>412</v>
      </c>
      <c r="G31" s="11" t="s">
        <v>412</v>
      </c>
      <c r="H31" s="11" t="s">
        <v>412</v>
      </c>
      <c r="I31" s="11" t="s">
        <v>412</v>
      </c>
      <c r="J31" s="11" t="s">
        <v>412</v>
      </c>
    </row>
    <row r="32" spans="1:10" ht="12" customHeight="1" x14ac:dyDescent="0.25">
      <c r="A32" s="2" t="str">
        <f>"Aug "&amp;RIGHT(A6,4)+1</f>
        <v>Aug 2025</v>
      </c>
      <c r="B32" s="11" t="s">
        <v>412</v>
      </c>
      <c r="C32" s="11" t="s">
        <v>412</v>
      </c>
      <c r="D32" s="16"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6" t="s">
        <v>412</v>
      </c>
      <c r="E33" s="11" t="s">
        <v>412</v>
      </c>
      <c r="F33" s="11" t="s">
        <v>412</v>
      </c>
      <c r="G33" s="11" t="s">
        <v>412</v>
      </c>
      <c r="H33" s="11" t="s">
        <v>412</v>
      </c>
      <c r="I33" s="11" t="s">
        <v>412</v>
      </c>
      <c r="J33" s="11" t="s">
        <v>412</v>
      </c>
    </row>
    <row r="34" spans="1:10" ht="12" customHeight="1" x14ac:dyDescent="0.25">
      <c r="A34" s="12" t="s">
        <v>55</v>
      </c>
      <c r="B34" s="13">
        <v>22689983.988200001</v>
      </c>
      <c r="C34" s="13">
        <v>42406479.145800002</v>
      </c>
      <c r="D34" s="17">
        <v>190.5916</v>
      </c>
      <c r="E34" s="13">
        <v>64658541452.6689</v>
      </c>
      <c r="F34" s="13">
        <v>2484358237</v>
      </c>
      <c r="G34" s="13">
        <v>170668174</v>
      </c>
      <c r="H34" s="13">
        <v>180946321</v>
      </c>
      <c r="I34" s="13" t="s">
        <v>412</v>
      </c>
      <c r="J34" s="13">
        <v>67494514184.6689</v>
      </c>
    </row>
    <row r="35" spans="1:10" ht="12" customHeight="1" x14ac:dyDescent="0.25">
      <c r="A35" s="14" t="str">
        <f>"Total "&amp;MID(A20,7,LEN(A20)-13)&amp;" Months"</f>
        <v>Total 8 Months</v>
      </c>
      <c r="B35" s="15">
        <v>22689983.988200001</v>
      </c>
      <c r="C35" s="15">
        <v>42406479.145800002</v>
      </c>
      <c r="D35" s="18">
        <v>190.5916</v>
      </c>
      <c r="E35" s="15">
        <v>64658541452.6689</v>
      </c>
      <c r="F35" s="15">
        <v>2484358237</v>
      </c>
      <c r="G35" s="15">
        <v>170668174</v>
      </c>
      <c r="H35" s="15">
        <v>180946321</v>
      </c>
      <c r="I35" s="15" t="s">
        <v>412</v>
      </c>
      <c r="J35" s="15">
        <v>67494514184.6689</v>
      </c>
    </row>
    <row r="36" spans="1:10" ht="12" customHeight="1" x14ac:dyDescent="0.25">
      <c r="A36" s="86"/>
      <c r="B36" s="86"/>
      <c r="C36" s="86"/>
      <c r="D36" s="86"/>
      <c r="E36" s="86"/>
      <c r="F36" s="86"/>
      <c r="G36" s="86"/>
      <c r="H36" s="86"/>
      <c r="I36" s="86"/>
      <c r="J36" s="86"/>
    </row>
    <row r="37" spans="1:10" ht="107.25" customHeight="1" x14ac:dyDescent="0.25">
      <c r="A37" s="88" t="s">
        <v>380</v>
      </c>
      <c r="B37" s="88"/>
      <c r="C37" s="88"/>
      <c r="D37" s="88"/>
      <c r="E37" s="88"/>
      <c r="F37" s="88"/>
      <c r="G37" s="88"/>
      <c r="H37" s="88"/>
      <c r="I37" s="88"/>
      <c r="J37" s="88"/>
    </row>
  </sheetData>
  <mergeCells count="14">
    <mergeCell ref="A37:J37"/>
    <mergeCell ref="J3:J4"/>
    <mergeCell ref="B5:C5"/>
    <mergeCell ref="D5:J5"/>
    <mergeCell ref="A36:J36"/>
    <mergeCell ref="F3:F4"/>
    <mergeCell ref="H3:H4"/>
    <mergeCell ref="I3:I4"/>
    <mergeCell ref="G3:G4"/>
    <mergeCell ref="A1:I1"/>
    <mergeCell ref="A2:I2"/>
    <mergeCell ref="A3:A4"/>
    <mergeCell ref="B3:C3"/>
    <mergeCell ref="D3:E3"/>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sqref="A1:F1"/>
    </sheetView>
  </sheetViews>
  <sheetFormatPr defaultRowHeight="12.5" x14ac:dyDescent="0.25"/>
  <cols>
    <col min="1" max="1" width="12.1796875" customWidth="1"/>
    <col min="2" max="7" width="11.453125" customWidth="1"/>
  </cols>
  <sheetData>
    <row r="1" spans="1:7" ht="12" customHeight="1" x14ac:dyDescent="0.25">
      <c r="A1" s="93" t="s">
        <v>418</v>
      </c>
      <c r="B1" s="93"/>
      <c r="C1" s="93"/>
      <c r="D1" s="93"/>
      <c r="E1" s="93"/>
      <c r="F1" s="93"/>
      <c r="G1" s="81">
        <v>45877</v>
      </c>
    </row>
    <row r="2" spans="1:7" ht="12" customHeight="1" x14ac:dyDescent="0.25">
      <c r="A2" s="95" t="s">
        <v>178</v>
      </c>
      <c r="B2" s="95"/>
      <c r="C2" s="95"/>
      <c r="D2" s="95"/>
      <c r="E2" s="95"/>
      <c r="F2" s="95"/>
      <c r="G2" s="1"/>
    </row>
    <row r="3" spans="1:7" ht="24" customHeight="1" x14ac:dyDescent="0.25">
      <c r="A3" s="97" t="s">
        <v>50</v>
      </c>
      <c r="B3" s="92" t="s">
        <v>179</v>
      </c>
      <c r="C3" s="92"/>
      <c r="D3" s="90"/>
      <c r="E3" s="92" t="s">
        <v>180</v>
      </c>
      <c r="F3" s="90"/>
      <c r="G3" s="91" t="s">
        <v>181</v>
      </c>
    </row>
    <row r="4" spans="1:7" ht="24" customHeight="1" x14ac:dyDescent="0.25">
      <c r="A4" s="97"/>
      <c r="B4" s="89" t="s">
        <v>182</v>
      </c>
      <c r="C4" s="89" t="s">
        <v>183</v>
      </c>
      <c r="D4" s="89" t="s">
        <v>55</v>
      </c>
      <c r="E4" s="89" t="s">
        <v>184</v>
      </c>
      <c r="F4" s="89" t="s">
        <v>249</v>
      </c>
      <c r="G4" s="91"/>
    </row>
    <row r="5" spans="1:7" ht="24" customHeight="1" x14ac:dyDescent="0.25">
      <c r="A5" s="98"/>
      <c r="B5" s="90"/>
      <c r="C5" s="90"/>
      <c r="D5" s="90"/>
      <c r="E5" s="90"/>
      <c r="F5" s="90"/>
      <c r="G5" s="92"/>
    </row>
    <row r="6" spans="1:7" ht="12" customHeight="1" x14ac:dyDescent="0.25">
      <c r="A6" s="1"/>
      <c r="B6" s="86" t="str">
        <f>REPT("-",64)&amp;" Dollars "&amp;REPT("-",64)</f>
        <v>---------------------------------------------------------------- Dollars ----------------------------------------------------------------</v>
      </c>
      <c r="C6" s="86"/>
      <c r="D6" s="86"/>
      <c r="E6" s="86"/>
      <c r="F6" s="86"/>
      <c r="G6" s="86"/>
    </row>
    <row r="7" spans="1:7" ht="12" customHeight="1" x14ac:dyDescent="0.25">
      <c r="A7" s="3" t="s">
        <v>413</v>
      </c>
    </row>
    <row r="8" spans="1:7" ht="12" customHeight="1" x14ac:dyDescent="0.25">
      <c r="A8" s="2" t="str">
        <f>"Oct "&amp;RIGHT(A7,4)-1</f>
        <v>Oct 2023</v>
      </c>
      <c r="B8" s="11">
        <v>230234956.8881</v>
      </c>
      <c r="C8" s="11" t="s">
        <v>412</v>
      </c>
      <c r="D8" s="11">
        <v>230234956.8881</v>
      </c>
      <c r="E8" s="11">
        <v>1741.76</v>
      </c>
      <c r="F8" s="11">
        <v>264760602.53999999</v>
      </c>
      <c r="G8" s="11">
        <v>494997301.18809998</v>
      </c>
    </row>
    <row r="9" spans="1:7" ht="12" customHeight="1" x14ac:dyDescent="0.25">
      <c r="A9" s="2" t="str">
        <f>"Nov "&amp;RIGHT(A7,4)-1</f>
        <v>Nov 2023</v>
      </c>
      <c r="B9" s="11">
        <v>188766998.4278</v>
      </c>
      <c r="C9" s="11" t="s">
        <v>412</v>
      </c>
      <c r="D9" s="11">
        <v>188766998.4278</v>
      </c>
      <c r="E9" s="11">
        <v>687892.18429999996</v>
      </c>
      <c r="F9" s="11">
        <v>213931127.71000001</v>
      </c>
      <c r="G9" s="11">
        <v>403386018.32209998</v>
      </c>
    </row>
    <row r="10" spans="1:7" ht="12" customHeight="1" x14ac:dyDescent="0.25">
      <c r="A10" s="2" t="str">
        <f>"Dec "&amp;RIGHT(A7,4)-1</f>
        <v>Dec 2023</v>
      </c>
      <c r="B10" s="11">
        <v>197771212.27070001</v>
      </c>
      <c r="C10" s="11" t="s">
        <v>412</v>
      </c>
      <c r="D10" s="11">
        <v>197771212.27070001</v>
      </c>
      <c r="E10" s="11">
        <v>1196.807</v>
      </c>
      <c r="F10" s="11">
        <v>186028620.72</v>
      </c>
      <c r="G10" s="11">
        <v>383801029.79769999</v>
      </c>
    </row>
    <row r="11" spans="1:7" ht="12" customHeight="1" x14ac:dyDescent="0.25">
      <c r="A11" s="2" t="str">
        <f>"Jan "&amp;RIGHT(A7,4)</f>
        <v>Jan 2024</v>
      </c>
      <c r="B11" s="11">
        <v>199977969.61140001</v>
      </c>
      <c r="C11" s="11" t="s">
        <v>412</v>
      </c>
      <c r="D11" s="11">
        <v>199977969.61140001</v>
      </c>
      <c r="E11" s="11">
        <v>1366.88</v>
      </c>
      <c r="F11" s="11">
        <v>163115760.66</v>
      </c>
      <c r="G11" s="11">
        <v>363095097.15140003</v>
      </c>
    </row>
    <row r="12" spans="1:7" ht="12" customHeight="1" x14ac:dyDescent="0.25">
      <c r="A12" s="2" t="str">
        <f>"Feb "&amp;RIGHT(A7,4)</f>
        <v>Feb 2024</v>
      </c>
      <c r="B12" s="11">
        <v>153717993.998</v>
      </c>
      <c r="C12" s="11" t="s">
        <v>412</v>
      </c>
      <c r="D12" s="11">
        <v>153717993.998</v>
      </c>
      <c r="E12" s="11">
        <v>983901.43</v>
      </c>
      <c r="F12" s="11">
        <v>157404464.28999999</v>
      </c>
      <c r="G12" s="11">
        <v>312106359.71799999</v>
      </c>
    </row>
    <row r="13" spans="1:7" ht="12" customHeight="1" x14ac:dyDescent="0.25">
      <c r="A13" s="2" t="str">
        <f>"Mar "&amp;RIGHT(A7,4)</f>
        <v>Mar 2024</v>
      </c>
      <c r="B13" s="11">
        <v>181915236.8874</v>
      </c>
      <c r="C13" s="11" t="s">
        <v>412</v>
      </c>
      <c r="D13" s="11">
        <v>181915236.8874</v>
      </c>
      <c r="E13" s="11">
        <v>1761345.5142999999</v>
      </c>
      <c r="F13" s="11">
        <v>163657342.93000001</v>
      </c>
      <c r="G13" s="11">
        <v>347333925.33170003</v>
      </c>
    </row>
    <row r="14" spans="1:7" ht="12" customHeight="1" x14ac:dyDescent="0.25">
      <c r="A14" s="2" t="str">
        <f>"Apr "&amp;RIGHT(A7,4)</f>
        <v>Apr 2024</v>
      </c>
      <c r="B14" s="11">
        <v>107135381.8705</v>
      </c>
      <c r="C14" s="11" t="s">
        <v>412</v>
      </c>
      <c r="D14" s="11">
        <v>107135381.8705</v>
      </c>
      <c r="E14" s="11">
        <v>1761151.2549000001</v>
      </c>
      <c r="F14" s="11">
        <v>202410621.16</v>
      </c>
      <c r="G14" s="11">
        <v>311307154.28539997</v>
      </c>
    </row>
    <row r="15" spans="1:7" ht="12" customHeight="1" x14ac:dyDescent="0.25">
      <c r="A15" s="2" t="str">
        <f>"May "&amp;RIGHT(A7,4)</f>
        <v>May 2024</v>
      </c>
      <c r="B15" s="11">
        <v>66080032.583800003</v>
      </c>
      <c r="C15" s="11" t="s">
        <v>412</v>
      </c>
      <c r="D15" s="11">
        <v>66080032.583800003</v>
      </c>
      <c r="E15" s="11">
        <v>1575491.2572999999</v>
      </c>
      <c r="F15" s="11">
        <v>181387408.72999999</v>
      </c>
      <c r="G15" s="11">
        <v>249042932.5711</v>
      </c>
    </row>
    <row r="16" spans="1:7" ht="12" customHeight="1" x14ac:dyDescent="0.25">
      <c r="A16" s="2" t="str">
        <f>"Jun "&amp;RIGHT(A7,4)</f>
        <v>Jun 2024</v>
      </c>
      <c r="B16" s="11">
        <v>121979941.171</v>
      </c>
      <c r="C16" s="11" t="s">
        <v>412</v>
      </c>
      <c r="D16" s="11">
        <v>121979941.171</v>
      </c>
      <c r="E16" s="11">
        <v>723723.47479999997</v>
      </c>
      <c r="F16" s="11">
        <v>179073920.41999999</v>
      </c>
      <c r="G16" s="11">
        <v>301777585.06580001</v>
      </c>
    </row>
    <row r="17" spans="1:7" ht="12" customHeight="1" x14ac:dyDescent="0.25">
      <c r="A17" s="2" t="str">
        <f>"Jul "&amp;RIGHT(A7,4)</f>
        <v>Jul 2024</v>
      </c>
      <c r="B17" s="11">
        <v>186947406.00819999</v>
      </c>
      <c r="C17" s="11" t="s">
        <v>412</v>
      </c>
      <c r="D17" s="11">
        <v>186947406.00819999</v>
      </c>
      <c r="E17" s="11">
        <v>466993.09499999997</v>
      </c>
      <c r="F17" s="11">
        <v>186099807.97999999</v>
      </c>
      <c r="G17" s="11">
        <v>373514207.08319998</v>
      </c>
    </row>
    <row r="18" spans="1:7" ht="12" customHeight="1" x14ac:dyDescent="0.25">
      <c r="A18" s="2" t="str">
        <f>"Aug "&amp;RIGHT(A7,4)</f>
        <v>Aug 2024</v>
      </c>
      <c r="B18" s="11">
        <v>225530040.1243</v>
      </c>
      <c r="C18" s="11" t="s">
        <v>412</v>
      </c>
      <c r="D18" s="11">
        <v>225530040.1243</v>
      </c>
      <c r="E18" s="11">
        <v>1181760.99</v>
      </c>
      <c r="F18" s="11">
        <v>215728349.19</v>
      </c>
      <c r="G18" s="11">
        <v>442440150.30430001</v>
      </c>
    </row>
    <row r="19" spans="1:7" ht="12" customHeight="1" x14ac:dyDescent="0.25">
      <c r="A19" s="2" t="str">
        <f>"Sep "&amp;RIGHT(A7,4)</f>
        <v>Sep 2024</v>
      </c>
      <c r="B19" s="11">
        <v>258142456.61930001</v>
      </c>
      <c r="C19" s="11" t="s">
        <v>412</v>
      </c>
      <c r="D19" s="11">
        <v>258142456.61930001</v>
      </c>
      <c r="E19" s="11">
        <v>73928.762400000007</v>
      </c>
      <c r="F19" s="11">
        <v>165544880.43000001</v>
      </c>
      <c r="G19" s="11">
        <v>423761265.81169999</v>
      </c>
    </row>
    <row r="20" spans="1:7" ht="12" customHeight="1" x14ac:dyDescent="0.25">
      <c r="A20" s="12" t="s">
        <v>55</v>
      </c>
      <c r="B20" s="13">
        <v>2118199626.4605</v>
      </c>
      <c r="C20" s="13" t="s">
        <v>412</v>
      </c>
      <c r="D20" s="13">
        <v>2118199626.4605</v>
      </c>
      <c r="E20" s="13">
        <v>9220493.4100000001</v>
      </c>
      <c r="F20" s="13">
        <v>2279142906.7600002</v>
      </c>
      <c r="G20" s="13">
        <v>4406563026.6304998</v>
      </c>
    </row>
    <row r="21" spans="1:7" ht="12" customHeight="1" x14ac:dyDescent="0.25">
      <c r="A21" s="14" t="s">
        <v>414</v>
      </c>
      <c r="B21" s="15">
        <v>1325599782.5376999</v>
      </c>
      <c r="C21" s="15" t="s">
        <v>412</v>
      </c>
      <c r="D21" s="15">
        <v>1325599782.5376999</v>
      </c>
      <c r="E21" s="15">
        <v>6774087.0877999999</v>
      </c>
      <c r="F21" s="15">
        <v>1532695948.74</v>
      </c>
      <c r="G21" s="15">
        <v>2865069818.3655</v>
      </c>
    </row>
    <row r="22" spans="1:7" ht="12" customHeight="1" x14ac:dyDescent="0.25">
      <c r="A22" s="3" t="str">
        <f>"FY "&amp;RIGHT(A7,4)+1</f>
        <v>FY 2025</v>
      </c>
    </row>
    <row r="23" spans="1:7" ht="12" customHeight="1" x14ac:dyDescent="0.25">
      <c r="A23" s="2" t="str">
        <f>"Oct "&amp;RIGHT(A7,4)</f>
        <v>Oct 2024</v>
      </c>
      <c r="B23" s="11">
        <v>258816248.1735</v>
      </c>
      <c r="C23" s="11" t="s">
        <v>412</v>
      </c>
      <c r="D23" s="11">
        <v>258816248.1735</v>
      </c>
      <c r="E23" s="11">
        <v>113115.56</v>
      </c>
      <c r="F23" s="11">
        <v>198081553.69999999</v>
      </c>
      <c r="G23" s="11">
        <v>457010917.43349999</v>
      </c>
    </row>
    <row r="24" spans="1:7" ht="12" customHeight="1" x14ac:dyDescent="0.25">
      <c r="A24" s="2" t="str">
        <f>"Nov "&amp;RIGHT(A7,4)</f>
        <v>Nov 2024</v>
      </c>
      <c r="B24" s="11">
        <v>197772210.10049999</v>
      </c>
      <c r="C24" s="11" t="s">
        <v>412</v>
      </c>
      <c r="D24" s="11">
        <v>197772210.10049999</v>
      </c>
      <c r="E24" s="11">
        <v>239318.20490000001</v>
      </c>
      <c r="F24" s="11">
        <v>175741344.49000001</v>
      </c>
      <c r="G24" s="11">
        <v>373752872.79540002</v>
      </c>
    </row>
    <row r="25" spans="1:7" ht="12" customHeight="1" x14ac:dyDescent="0.25">
      <c r="A25" s="2" t="str">
        <f>"Dec "&amp;RIGHT(A7,4)</f>
        <v>Dec 2024</v>
      </c>
      <c r="B25" s="11">
        <v>196603912.84310001</v>
      </c>
      <c r="C25" s="11" t="s">
        <v>412</v>
      </c>
      <c r="D25" s="11">
        <v>196603912.84310001</v>
      </c>
      <c r="E25" s="11">
        <v>98082.032300000006</v>
      </c>
      <c r="F25" s="11">
        <v>163044351.71000001</v>
      </c>
      <c r="G25" s="11">
        <v>359746346.58539999</v>
      </c>
    </row>
    <row r="26" spans="1:7" ht="12" customHeight="1" x14ac:dyDescent="0.25">
      <c r="A26" s="2" t="str">
        <f>"Jan "&amp;RIGHT(A7,4)+1</f>
        <v>Jan 2025</v>
      </c>
      <c r="B26" s="11">
        <v>199381826.24599999</v>
      </c>
      <c r="C26" s="11" t="s">
        <v>412</v>
      </c>
      <c r="D26" s="11">
        <v>199381826.24599999</v>
      </c>
      <c r="E26" s="11">
        <v>45549.15</v>
      </c>
      <c r="F26" s="11">
        <v>128402606.91</v>
      </c>
      <c r="G26" s="11">
        <v>327829982.30599999</v>
      </c>
    </row>
    <row r="27" spans="1:7" ht="12" customHeight="1" x14ac:dyDescent="0.25">
      <c r="A27" s="2" t="str">
        <f>"Feb "&amp;RIGHT(A7,4)+1</f>
        <v>Feb 2025</v>
      </c>
      <c r="B27" s="11">
        <v>168154639.9605</v>
      </c>
      <c r="C27" s="11" t="s">
        <v>412</v>
      </c>
      <c r="D27" s="11">
        <v>168154639.9605</v>
      </c>
      <c r="E27" s="11">
        <v>728.30499999999995</v>
      </c>
      <c r="F27" s="11">
        <v>96539729.920000002</v>
      </c>
      <c r="G27" s="11">
        <v>264695098.1855</v>
      </c>
    </row>
    <row r="28" spans="1:7" ht="12" customHeight="1" x14ac:dyDescent="0.25">
      <c r="A28" s="2" t="str">
        <f>"Mar "&amp;RIGHT(A7,4)+1</f>
        <v>Mar 2025</v>
      </c>
      <c r="B28" s="11">
        <v>197767972.729</v>
      </c>
      <c r="C28" s="11" t="s">
        <v>412</v>
      </c>
      <c r="D28" s="11">
        <v>197767972.729</v>
      </c>
      <c r="E28" s="11">
        <v>854.75</v>
      </c>
      <c r="F28" s="11">
        <v>95781082.329999998</v>
      </c>
      <c r="G28" s="11">
        <v>293549909.80900002</v>
      </c>
    </row>
    <row r="29" spans="1:7" ht="12" customHeight="1" x14ac:dyDescent="0.25">
      <c r="A29" s="2" t="str">
        <f>"Apr "&amp;RIGHT(A7,4)+1</f>
        <v>Apr 2025</v>
      </c>
      <c r="B29" s="11">
        <v>116907415.27249999</v>
      </c>
      <c r="C29" s="11" t="s">
        <v>412</v>
      </c>
      <c r="D29" s="11">
        <v>116907415.27249999</v>
      </c>
      <c r="E29" s="11">
        <v>25298.720000000001</v>
      </c>
      <c r="F29" s="11">
        <v>95424167.959999993</v>
      </c>
      <c r="G29" s="11">
        <v>212356881.95249999</v>
      </c>
    </row>
    <row r="30" spans="1:7" ht="12" customHeight="1" x14ac:dyDescent="0.25">
      <c r="A30" s="2" t="str">
        <f>"May "&amp;RIGHT(A7,4)+1</f>
        <v>May 2025</v>
      </c>
      <c r="B30" s="11">
        <v>85309297.598399997</v>
      </c>
      <c r="C30" s="11" t="s">
        <v>412</v>
      </c>
      <c r="D30" s="11">
        <v>85309297.598399997</v>
      </c>
      <c r="E30" s="11">
        <v>595.04499999999996</v>
      </c>
      <c r="F30" s="11">
        <v>109416084.25</v>
      </c>
      <c r="G30" s="11">
        <v>194725976.89340001</v>
      </c>
    </row>
    <row r="31" spans="1:7" ht="12" customHeight="1" x14ac:dyDescent="0.25">
      <c r="A31" s="2" t="str">
        <f>"Jun "&amp;RIGHT(A7,4)+1</f>
        <v>Jun 2025</v>
      </c>
      <c r="B31" s="11" t="s">
        <v>412</v>
      </c>
      <c r="C31" s="11" t="s">
        <v>412</v>
      </c>
      <c r="D31" s="11" t="s">
        <v>412</v>
      </c>
      <c r="E31" s="11" t="s">
        <v>412</v>
      </c>
      <c r="F31" s="11" t="s">
        <v>412</v>
      </c>
      <c r="G31" s="11" t="s">
        <v>412</v>
      </c>
    </row>
    <row r="32" spans="1:7" ht="12" customHeight="1" x14ac:dyDescent="0.25">
      <c r="A32" s="2" t="str">
        <f>"Jul "&amp;RIGHT(A7,4)+1</f>
        <v>Jul 2025</v>
      </c>
      <c r="B32" s="11" t="s">
        <v>412</v>
      </c>
      <c r="C32" s="11" t="s">
        <v>412</v>
      </c>
      <c r="D32" s="11" t="s">
        <v>412</v>
      </c>
      <c r="E32" s="11" t="s">
        <v>412</v>
      </c>
      <c r="F32" s="11" t="s">
        <v>412</v>
      </c>
      <c r="G32" s="11" t="s">
        <v>412</v>
      </c>
    </row>
    <row r="33" spans="1:7" ht="12" customHeight="1" x14ac:dyDescent="0.25">
      <c r="A33" s="2" t="str">
        <f>"Aug "&amp;RIGHT(A7,4)+1</f>
        <v>Aug 2025</v>
      </c>
      <c r="B33" s="11" t="s">
        <v>412</v>
      </c>
      <c r="C33" s="11" t="s">
        <v>412</v>
      </c>
      <c r="D33" s="11" t="s">
        <v>412</v>
      </c>
      <c r="E33" s="11" t="s">
        <v>412</v>
      </c>
      <c r="F33" s="11" t="s">
        <v>412</v>
      </c>
      <c r="G33" s="11" t="s">
        <v>412</v>
      </c>
    </row>
    <row r="34" spans="1:7" ht="12" customHeight="1" x14ac:dyDescent="0.25">
      <c r="A34" s="2" t="str">
        <f>"Sep "&amp;RIGHT(A7,4)+1</f>
        <v>Sep 2025</v>
      </c>
      <c r="B34" s="11" t="s">
        <v>412</v>
      </c>
      <c r="C34" s="11" t="s">
        <v>412</v>
      </c>
      <c r="D34" s="11" t="s">
        <v>412</v>
      </c>
      <c r="E34" s="11" t="s">
        <v>412</v>
      </c>
      <c r="F34" s="11" t="s">
        <v>412</v>
      </c>
      <c r="G34" s="11" t="s">
        <v>412</v>
      </c>
    </row>
    <row r="35" spans="1:7" ht="12" customHeight="1" x14ac:dyDescent="0.25">
      <c r="A35" s="12" t="s">
        <v>55</v>
      </c>
      <c r="B35" s="13">
        <v>1420713522.9235001</v>
      </c>
      <c r="C35" s="13" t="s">
        <v>412</v>
      </c>
      <c r="D35" s="13">
        <v>1420713522.9235001</v>
      </c>
      <c r="E35" s="13">
        <v>523541.7672</v>
      </c>
      <c r="F35" s="13">
        <v>1062430921.27</v>
      </c>
      <c r="G35" s="13">
        <v>2483667985.9607</v>
      </c>
    </row>
    <row r="36" spans="1:7" ht="12" customHeight="1" x14ac:dyDescent="0.25">
      <c r="A36" s="14" t="str">
        <f>"Total "&amp;MID(A21,7,LEN(A21)-13)&amp;" Months"</f>
        <v>Total 8 Months</v>
      </c>
      <c r="B36" s="15">
        <v>1420713522.9235001</v>
      </c>
      <c r="C36" s="15" t="s">
        <v>412</v>
      </c>
      <c r="D36" s="15">
        <v>1420713522.9235001</v>
      </c>
      <c r="E36" s="15">
        <v>523541.7672</v>
      </c>
      <c r="F36" s="15">
        <v>1062430921.27</v>
      </c>
      <c r="G36" s="15">
        <v>2483667985.9607</v>
      </c>
    </row>
    <row r="37" spans="1:7" ht="12" customHeight="1" x14ac:dyDescent="0.25">
      <c r="A37" s="86"/>
      <c r="B37" s="86"/>
      <c r="C37" s="86"/>
      <c r="D37" s="86"/>
      <c r="E37" s="86"/>
      <c r="F37" s="86"/>
      <c r="G37" s="86"/>
    </row>
    <row r="38" spans="1:7" ht="70" customHeight="1" x14ac:dyDescent="0.25">
      <c r="A38" s="88" t="s">
        <v>386</v>
      </c>
      <c r="B38" s="88"/>
      <c r="C38" s="88"/>
      <c r="D38" s="88"/>
      <c r="E38" s="88"/>
      <c r="F38" s="88"/>
      <c r="G38" s="88"/>
    </row>
  </sheetData>
  <mergeCells count="14">
    <mergeCell ref="A1:F1"/>
    <mergeCell ref="A2:F2"/>
    <mergeCell ref="A3:A5"/>
    <mergeCell ref="B3:D3"/>
    <mergeCell ref="E3:F3"/>
    <mergeCell ref="E4:E5"/>
    <mergeCell ref="F4:F5"/>
    <mergeCell ref="A38:G38"/>
    <mergeCell ref="G3:G5"/>
    <mergeCell ref="B4:B5"/>
    <mergeCell ref="C4:C5"/>
    <mergeCell ref="D4:D5"/>
    <mergeCell ref="B6:G6"/>
    <mergeCell ref="A37:G37"/>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2.5" x14ac:dyDescent="0.25"/>
  <cols>
    <col min="1" max="1" width="12.1796875" customWidth="1"/>
    <col min="2" max="2" width="19.26953125" bestFit="1" customWidth="1"/>
    <col min="3" max="8" width="11.453125" customWidth="1"/>
  </cols>
  <sheetData>
    <row r="1" spans="1:8" ht="12" customHeight="1" x14ac:dyDescent="0.25">
      <c r="A1" s="93" t="s">
        <v>416</v>
      </c>
      <c r="B1" s="93"/>
      <c r="C1" s="93"/>
      <c r="D1" s="93"/>
      <c r="E1" s="93"/>
      <c r="F1" s="93"/>
      <c r="G1" s="93"/>
      <c r="H1" s="81">
        <v>45877</v>
      </c>
    </row>
    <row r="2" spans="1:8" ht="12" customHeight="1" x14ac:dyDescent="0.25">
      <c r="A2" s="95" t="s">
        <v>250</v>
      </c>
      <c r="B2" s="95"/>
      <c r="C2" s="95"/>
      <c r="D2" s="95"/>
      <c r="E2" s="95"/>
      <c r="F2" s="95"/>
      <c r="G2" s="95"/>
      <c r="H2" s="1"/>
    </row>
    <row r="3" spans="1:8" ht="24" customHeight="1" x14ac:dyDescent="0.25">
      <c r="A3" s="97" t="s">
        <v>50</v>
      </c>
      <c r="B3" s="89" t="s">
        <v>320</v>
      </c>
      <c r="C3" s="89" t="s">
        <v>259</v>
      </c>
      <c r="D3" s="92" t="s">
        <v>53</v>
      </c>
      <c r="E3" s="90"/>
      <c r="F3" s="92" t="s">
        <v>185</v>
      </c>
      <c r="G3" s="92"/>
      <c r="H3" s="92"/>
    </row>
    <row r="4" spans="1:8" ht="24" customHeight="1" x14ac:dyDescent="0.25">
      <c r="A4" s="98"/>
      <c r="B4" s="90"/>
      <c r="C4" s="90"/>
      <c r="D4" s="10" t="s">
        <v>251</v>
      </c>
      <c r="E4" s="10" t="s">
        <v>338</v>
      </c>
      <c r="F4" s="10" t="s">
        <v>370</v>
      </c>
      <c r="G4" s="10" t="s">
        <v>252</v>
      </c>
      <c r="H4" s="9" t="s">
        <v>55</v>
      </c>
    </row>
    <row r="5" spans="1:8" ht="12" customHeight="1" x14ac:dyDescent="0.25">
      <c r="A5" s="1"/>
      <c r="B5" s="86" t="str">
        <f>REPT("-",78)&amp;" Dollars "&amp;REPT("-",78)</f>
        <v>------------------------------------------------------------------------------ Dollars ------------------------------------------------------------------------------</v>
      </c>
      <c r="C5" s="86"/>
      <c r="D5" s="86"/>
      <c r="E5" s="86"/>
      <c r="F5" s="86"/>
      <c r="G5" s="86"/>
      <c r="H5" s="86"/>
    </row>
    <row r="6" spans="1:8" ht="12" customHeight="1" x14ac:dyDescent="0.25">
      <c r="A6" s="3" t="s">
        <v>413</v>
      </c>
    </row>
    <row r="7" spans="1:8" ht="12" customHeight="1" x14ac:dyDescent="0.25">
      <c r="A7" s="2" t="str">
        <f>"Oct "&amp;RIGHT(A6,4)-1</f>
        <v>Oct 2023</v>
      </c>
      <c r="B7" s="11">
        <v>7876591858</v>
      </c>
      <c r="C7" s="11">
        <v>246850166</v>
      </c>
      <c r="D7" s="11">
        <v>1097042934</v>
      </c>
      <c r="E7" s="11">
        <v>26249317.394699998</v>
      </c>
      <c r="F7" s="11">
        <v>8598293.2383999992</v>
      </c>
      <c r="G7" s="11" t="s">
        <v>412</v>
      </c>
      <c r="H7" s="11">
        <v>8598293.2383999992</v>
      </c>
    </row>
    <row r="8" spans="1:8" ht="12" customHeight="1" x14ac:dyDescent="0.25">
      <c r="A8" s="2" t="str">
        <f>"Nov "&amp;RIGHT(A6,4)-1</f>
        <v>Nov 2023</v>
      </c>
      <c r="B8" s="11">
        <v>7850253754</v>
      </c>
      <c r="C8" s="11">
        <v>246850166</v>
      </c>
      <c r="D8" s="11">
        <v>470579486</v>
      </c>
      <c r="E8" s="11">
        <v>26489110.8695</v>
      </c>
      <c r="F8" s="11">
        <v>10332718.3126</v>
      </c>
      <c r="G8" s="11">
        <v>39313.31</v>
      </c>
      <c r="H8" s="11">
        <v>10372031.6226</v>
      </c>
    </row>
    <row r="9" spans="1:8" ht="12" customHeight="1" x14ac:dyDescent="0.25">
      <c r="A9" s="2" t="str">
        <f>"Dec "&amp;RIGHT(A6,4)-1</f>
        <v>Dec 2023</v>
      </c>
      <c r="B9" s="11">
        <v>9273649699</v>
      </c>
      <c r="C9" s="11">
        <v>258370807</v>
      </c>
      <c r="D9" s="11">
        <v>607907162</v>
      </c>
      <c r="E9" s="11">
        <v>25919053.5121</v>
      </c>
      <c r="F9" s="11">
        <v>16559928.0056</v>
      </c>
      <c r="G9" s="11" t="s">
        <v>412</v>
      </c>
      <c r="H9" s="11">
        <v>16559928.0056</v>
      </c>
    </row>
    <row r="10" spans="1:8" ht="12" customHeight="1" x14ac:dyDescent="0.25">
      <c r="A10" s="2" t="str">
        <f>"Jan "&amp;RIGHT(A6,4)</f>
        <v>Jan 2024</v>
      </c>
      <c r="B10" s="11">
        <v>7780797297</v>
      </c>
      <c r="C10" s="11">
        <v>246850166</v>
      </c>
      <c r="D10" s="11">
        <v>584540258</v>
      </c>
      <c r="E10" s="11">
        <v>26109410.269200001</v>
      </c>
      <c r="F10" s="11">
        <v>8802113.3071999997</v>
      </c>
      <c r="G10" s="11" t="s">
        <v>412</v>
      </c>
      <c r="H10" s="11">
        <v>8802113.3071999997</v>
      </c>
    </row>
    <row r="11" spans="1:8" ht="12" customHeight="1" x14ac:dyDescent="0.25">
      <c r="A11" s="2" t="str">
        <f>"Feb "&amp;RIGHT(A6,4)</f>
        <v>Feb 2024</v>
      </c>
      <c r="B11" s="11">
        <v>7588406069</v>
      </c>
      <c r="C11" s="11">
        <v>246850166</v>
      </c>
      <c r="D11" s="11">
        <v>522134097</v>
      </c>
      <c r="E11" s="11">
        <v>25724237.5436</v>
      </c>
      <c r="F11" s="11">
        <v>8479973.3643999994</v>
      </c>
      <c r="G11" s="11" t="s">
        <v>412</v>
      </c>
      <c r="H11" s="11">
        <v>8479973.3643999994</v>
      </c>
    </row>
    <row r="12" spans="1:8" ht="12" customHeight="1" x14ac:dyDescent="0.25">
      <c r="A12" s="2" t="str">
        <f>"Mar "&amp;RIGHT(A6,4)</f>
        <v>Mar 2024</v>
      </c>
      <c r="B12" s="11">
        <v>9125096722</v>
      </c>
      <c r="C12" s="11">
        <v>256562627</v>
      </c>
      <c r="D12" s="11">
        <v>558058745</v>
      </c>
      <c r="E12" s="11">
        <v>27941887.861099999</v>
      </c>
      <c r="F12" s="11">
        <v>18265033.150600001</v>
      </c>
      <c r="G12" s="11" t="s">
        <v>412</v>
      </c>
      <c r="H12" s="11">
        <v>18265033.150600001</v>
      </c>
    </row>
    <row r="13" spans="1:8" ht="12" customHeight="1" x14ac:dyDescent="0.25">
      <c r="A13" s="2" t="str">
        <f>"Apr "&amp;RIGHT(A6,4)</f>
        <v>Apr 2024</v>
      </c>
      <c r="B13" s="11">
        <v>7494180831</v>
      </c>
      <c r="C13" s="11">
        <v>246850166</v>
      </c>
      <c r="D13" s="11">
        <v>548787112</v>
      </c>
      <c r="E13" s="11">
        <v>27387384.980700001</v>
      </c>
      <c r="F13" s="11">
        <v>8702057.0197000001</v>
      </c>
      <c r="G13" s="11" t="s">
        <v>412</v>
      </c>
      <c r="H13" s="11">
        <v>8702057.0197000001</v>
      </c>
    </row>
    <row r="14" spans="1:8" ht="12" customHeight="1" x14ac:dyDescent="0.25">
      <c r="A14" s="2" t="str">
        <f>"May "&amp;RIGHT(A6,4)</f>
        <v>May 2024</v>
      </c>
      <c r="B14" s="11">
        <v>7751341892</v>
      </c>
      <c r="C14" s="11">
        <v>246850166</v>
      </c>
      <c r="D14" s="11">
        <v>537480028</v>
      </c>
      <c r="E14" s="11">
        <v>26111589.418699998</v>
      </c>
      <c r="F14" s="11">
        <v>8268087.2324000001</v>
      </c>
      <c r="G14" s="11">
        <v>36712.19</v>
      </c>
      <c r="H14" s="11">
        <v>8304799.4223999996</v>
      </c>
    </row>
    <row r="15" spans="1:8" ht="12" customHeight="1" x14ac:dyDescent="0.25">
      <c r="A15" s="2" t="str">
        <f>"Jun "&amp;RIGHT(A6,4)</f>
        <v>Jun 2024</v>
      </c>
      <c r="B15" s="11">
        <v>9268972024</v>
      </c>
      <c r="C15" s="11">
        <v>255721329</v>
      </c>
      <c r="D15" s="11">
        <v>526168913</v>
      </c>
      <c r="E15" s="11">
        <v>25665703.908599999</v>
      </c>
      <c r="F15" s="11">
        <v>22440778.987199999</v>
      </c>
      <c r="G15" s="11" t="s">
        <v>412</v>
      </c>
      <c r="H15" s="11">
        <v>22440778.987199999</v>
      </c>
    </row>
    <row r="16" spans="1:8" ht="12" customHeight="1" x14ac:dyDescent="0.25">
      <c r="A16" s="2" t="str">
        <f>"Jul "&amp;RIGHT(A6,4)</f>
        <v>Jul 2024</v>
      </c>
      <c r="B16" s="11">
        <v>8072829851</v>
      </c>
      <c r="C16" s="11">
        <v>246850166</v>
      </c>
      <c r="D16" s="11">
        <v>570462866</v>
      </c>
      <c r="E16" s="11">
        <v>24636852.790100001</v>
      </c>
      <c r="F16" s="11">
        <v>9556337.9831000008</v>
      </c>
      <c r="G16" s="11">
        <v>967104.15</v>
      </c>
      <c r="H16" s="11">
        <v>10523442.133099999</v>
      </c>
    </row>
    <row r="17" spans="1:8" ht="12" customHeight="1" x14ac:dyDescent="0.25">
      <c r="A17" s="2" t="str">
        <f>"Aug "&amp;RIGHT(A6,4)</f>
        <v>Aug 2024</v>
      </c>
      <c r="B17" s="11">
        <v>8128363637</v>
      </c>
      <c r="C17" s="11">
        <v>246850166</v>
      </c>
      <c r="D17" s="11">
        <v>550160335</v>
      </c>
      <c r="E17" s="11">
        <v>25703229.760499999</v>
      </c>
      <c r="F17" s="11">
        <v>9335696.7437999994</v>
      </c>
      <c r="G17" s="11">
        <v>656460.80000000005</v>
      </c>
      <c r="H17" s="11">
        <v>9992157.5438000001</v>
      </c>
    </row>
    <row r="18" spans="1:8" ht="12" customHeight="1" x14ac:dyDescent="0.25">
      <c r="A18" s="2" t="str">
        <f>"Sep "&amp;RIGHT(A6,4)</f>
        <v>Sep 2024</v>
      </c>
      <c r="B18" s="11">
        <v>10064081910</v>
      </c>
      <c r="C18" s="11">
        <v>261866639</v>
      </c>
      <c r="D18" s="11">
        <v>725704051</v>
      </c>
      <c r="E18" s="11">
        <v>96658306.979300007</v>
      </c>
      <c r="F18" s="11">
        <v>54895367.092399999</v>
      </c>
      <c r="G18" s="11">
        <v>549373.81999999995</v>
      </c>
      <c r="H18" s="11">
        <v>55444740.9124</v>
      </c>
    </row>
    <row r="19" spans="1:8" ht="12" customHeight="1" x14ac:dyDescent="0.25">
      <c r="A19" s="12" t="s">
        <v>55</v>
      </c>
      <c r="B19" s="13">
        <v>100274565544</v>
      </c>
      <c r="C19" s="13">
        <v>3007322730</v>
      </c>
      <c r="D19" s="13">
        <v>7299025987</v>
      </c>
      <c r="E19" s="13">
        <v>384596085.2881</v>
      </c>
      <c r="F19" s="13">
        <v>184236384.43740001</v>
      </c>
      <c r="G19" s="13">
        <v>2248964.27</v>
      </c>
      <c r="H19" s="13">
        <v>186485348.70739999</v>
      </c>
    </row>
    <row r="20" spans="1:8" ht="12" customHeight="1" x14ac:dyDescent="0.25">
      <c r="A20" s="14" t="s">
        <v>414</v>
      </c>
      <c r="B20" s="15">
        <v>64740318122</v>
      </c>
      <c r="C20" s="15">
        <v>1996034430</v>
      </c>
      <c r="D20" s="15">
        <v>4926529822</v>
      </c>
      <c r="E20" s="15">
        <v>211931991.84959999</v>
      </c>
      <c r="F20" s="15">
        <v>88008203.630899996</v>
      </c>
      <c r="G20" s="15">
        <v>76025.5</v>
      </c>
      <c r="H20" s="15">
        <v>88084229.130899996</v>
      </c>
    </row>
    <row r="21" spans="1:8" ht="12" customHeight="1" x14ac:dyDescent="0.25">
      <c r="A21" s="3" t="str">
        <f>"FY "&amp;RIGHT(A6,4)+1</f>
        <v>FY 2025</v>
      </c>
    </row>
    <row r="22" spans="1:8" ht="12" customHeight="1" x14ac:dyDescent="0.25">
      <c r="A22" s="2" t="str">
        <f>"Oct "&amp;RIGHT(A6,4)</f>
        <v>Oct 2024</v>
      </c>
      <c r="B22" s="11">
        <v>8501762803</v>
      </c>
      <c r="C22" s="11" t="s">
        <v>412</v>
      </c>
      <c r="D22" s="11">
        <v>1205674595</v>
      </c>
      <c r="E22" s="11">
        <v>23640029.861499999</v>
      </c>
      <c r="F22" s="11">
        <v>7840552.2419999996</v>
      </c>
      <c r="G22" s="11">
        <v>112322.34</v>
      </c>
      <c r="H22" s="11">
        <v>7952874.5820000004</v>
      </c>
    </row>
    <row r="23" spans="1:8" ht="12" customHeight="1" x14ac:dyDescent="0.25">
      <c r="A23" s="2" t="str">
        <f>"Nov "&amp;RIGHT(A6,4)</f>
        <v>Nov 2024</v>
      </c>
      <c r="B23" s="11">
        <v>8357808474</v>
      </c>
      <c r="C23" s="11" t="s">
        <v>412</v>
      </c>
      <c r="D23" s="11">
        <v>602487117</v>
      </c>
      <c r="E23" s="11">
        <v>23617313.781399999</v>
      </c>
      <c r="F23" s="11">
        <v>7817464.7039999999</v>
      </c>
      <c r="G23" s="11">
        <v>157733.42000000001</v>
      </c>
      <c r="H23" s="11">
        <v>7975198.1239999998</v>
      </c>
    </row>
    <row r="24" spans="1:8" ht="12" customHeight="1" x14ac:dyDescent="0.25">
      <c r="A24" s="2" t="str">
        <f>"Dec "&amp;RIGHT(A6,4)</f>
        <v>Dec 2024</v>
      </c>
      <c r="B24" s="11">
        <v>9616788718</v>
      </c>
      <c r="C24" s="11">
        <v>10254443</v>
      </c>
      <c r="D24" s="11">
        <v>588557392</v>
      </c>
      <c r="E24" s="11">
        <v>45209717.051700003</v>
      </c>
      <c r="F24" s="11">
        <v>14414384.593699999</v>
      </c>
      <c r="G24" s="11">
        <v>77135.5</v>
      </c>
      <c r="H24" s="11">
        <v>14491520.093699999</v>
      </c>
    </row>
    <row r="25" spans="1:8" ht="12" customHeight="1" x14ac:dyDescent="0.25">
      <c r="A25" s="2" t="str">
        <f>"Jan "&amp;RIGHT(A6,4)+1</f>
        <v>Jan 2025</v>
      </c>
      <c r="B25" s="11">
        <v>7968182092</v>
      </c>
      <c r="C25" s="11" t="s">
        <v>412</v>
      </c>
      <c r="D25" s="11">
        <v>594037380.66670001</v>
      </c>
      <c r="E25" s="11">
        <v>23061701.972899999</v>
      </c>
      <c r="F25" s="11">
        <v>8319278.6431</v>
      </c>
      <c r="G25" s="11">
        <v>44887.12</v>
      </c>
      <c r="H25" s="11">
        <v>8364165.7631000001</v>
      </c>
    </row>
    <row r="26" spans="1:8" ht="12" customHeight="1" x14ac:dyDescent="0.25">
      <c r="A26" s="2" t="str">
        <f>"Feb "&amp;RIGHT(A6,4)+1</f>
        <v>Feb 2025</v>
      </c>
      <c r="B26" s="11">
        <v>7929699542</v>
      </c>
      <c r="C26" s="11" t="s">
        <v>412</v>
      </c>
      <c r="D26" s="11">
        <v>567209785.33329999</v>
      </c>
      <c r="E26" s="11">
        <v>23199240.335299999</v>
      </c>
      <c r="F26" s="11">
        <v>7766512.5102000004</v>
      </c>
      <c r="G26" s="11" t="s">
        <v>412</v>
      </c>
      <c r="H26" s="11">
        <v>7766512.5102000004</v>
      </c>
    </row>
    <row r="27" spans="1:8" ht="12" customHeight="1" x14ac:dyDescent="0.25">
      <c r="A27" s="2" t="str">
        <f>"Mar "&amp;RIGHT(A6,4)+1</f>
        <v>Mar 2025</v>
      </c>
      <c r="B27" s="11">
        <v>9350590660</v>
      </c>
      <c r="C27" s="11">
        <v>5925816</v>
      </c>
      <c r="D27" s="11">
        <v>581970592</v>
      </c>
      <c r="E27" s="11">
        <v>46027123.6567</v>
      </c>
      <c r="F27" s="11">
        <v>18913100.052299999</v>
      </c>
      <c r="G27" s="11" t="s">
        <v>412</v>
      </c>
      <c r="H27" s="11">
        <v>18913100.052299999</v>
      </c>
    </row>
    <row r="28" spans="1:8" ht="12" customHeight="1" x14ac:dyDescent="0.25">
      <c r="A28" s="2" t="str">
        <f>"Apr "&amp;RIGHT(A6,4)+1</f>
        <v>Apr 2025</v>
      </c>
      <c r="B28" s="11">
        <v>7904822819.5165005</v>
      </c>
      <c r="C28" s="11" t="s">
        <v>412</v>
      </c>
      <c r="D28" s="11">
        <v>599094107</v>
      </c>
      <c r="E28" s="11">
        <v>23601040.007800002</v>
      </c>
      <c r="F28" s="11">
        <v>8370253.8147</v>
      </c>
      <c r="G28" s="11">
        <v>129257.7</v>
      </c>
      <c r="H28" s="11">
        <v>8499511.5146999992</v>
      </c>
    </row>
    <row r="29" spans="1:8" ht="12" customHeight="1" x14ac:dyDescent="0.25">
      <c r="A29" s="2" t="str">
        <f>"May "&amp;RIGHT(A6,4)+1</f>
        <v>May 2025</v>
      </c>
      <c r="B29" s="11">
        <v>7864859076.1524</v>
      </c>
      <c r="C29" s="11" t="s">
        <v>412</v>
      </c>
      <c r="D29" s="11">
        <v>570056300.57140005</v>
      </c>
      <c r="E29" s="11">
        <v>23721335.365600001</v>
      </c>
      <c r="F29" s="11">
        <v>8549640.7877999991</v>
      </c>
      <c r="G29" s="11" t="s">
        <v>412</v>
      </c>
      <c r="H29" s="11">
        <v>8549640.7877999991</v>
      </c>
    </row>
    <row r="30" spans="1:8" ht="12" customHeight="1" x14ac:dyDescent="0.25">
      <c r="A30" s="2" t="str">
        <f>"Jun "&amp;RIGHT(A6,4)+1</f>
        <v>Jun 2025</v>
      </c>
      <c r="B30" s="11" t="s">
        <v>412</v>
      </c>
      <c r="C30" s="11" t="s">
        <v>412</v>
      </c>
      <c r="D30" s="11" t="s">
        <v>412</v>
      </c>
      <c r="E30" s="11" t="s">
        <v>412</v>
      </c>
      <c r="F30" s="11" t="s">
        <v>412</v>
      </c>
      <c r="G30" s="11" t="s">
        <v>412</v>
      </c>
      <c r="H30" s="11" t="s">
        <v>412</v>
      </c>
    </row>
    <row r="31" spans="1:8" ht="12" customHeight="1" x14ac:dyDescent="0.25">
      <c r="A31" s="2" t="str">
        <f>"Jul "&amp;RIGHT(A6,4)+1</f>
        <v>Jul 2025</v>
      </c>
      <c r="B31" s="11" t="s">
        <v>412</v>
      </c>
      <c r="C31" s="11" t="s">
        <v>412</v>
      </c>
      <c r="D31" s="11" t="s">
        <v>412</v>
      </c>
      <c r="E31" s="11" t="s">
        <v>412</v>
      </c>
      <c r="F31" s="11" t="s">
        <v>412</v>
      </c>
      <c r="G31" s="11" t="s">
        <v>412</v>
      </c>
      <c r="H31" s="11" t="s">
        <v>412</v>
      </c>
    </row>
    <row r="32" spans="1:8" ht="12" customHeight="1" x14ac:dyDescent="0.25">
      <c r="A32" s="2" t="str">
        <f>"Aug "&amp;RIGHT(A6,4)+1</f>
        <v>Aug 2025</v>
      </c>
      <c r="B32" s="11" t="s">
        <v>412</v>
      </c>
      <c r="C32" s="11" t="s">
        <v>412</v>
      </c>
      <c r="D32" s="11" t="s">
        <v>412</v>
      </c>
      <c r="E32" s="11" t="s">
        <v>412</v>
      </c>
      <c r="F32" s="11" t="s">
        <v>412</v>
      </c>
      <c r="G32" s="11" t="s">
        <v>412</v>
      </c>
      <c r="H32" s="11" t="s">
        <v>412</v>
      </c>
    </row>
    <row r="33" spans="1:8" ht="12" customHeight="1" x14ac:dyDescent="0.25">
      <c r="A33" s="2" t="str">
        <f>"Sep "&amp;RIGHT(A6,4)+1</f>
        <v>Sep 2025</v>
      </c>
      <c r="B33" s="11" t="s">
        <v>412</v>
      </c>
      <c r="C33" s="11" t="s">
        <v>412</v>
      </c>
      <c r="D33" s="11" t="s">
        <v>412</v>
      </c>
      <c r="E33" s="11" t="s">
        <v>412</v>
      </c>
      <c r="F33" s="11" t="s">
        <v>412</v>
      </c>
      <c r="G33" s="11" t="s">
        <v>412</v>
      </c>
      <c r="H33" s="11" t="s">
        <v>412</v>
      </c>
    </row>
    <row r="34" spans="1:8" ht="12" customHeight="1" x14ac:dyDescent="0.25">
      <c r="A34" s="12" t="s">
        <v>55</v>
      </c>
      <c r="B34" s="13">
        <v>67494514184.6689</v>
      </c>
      <c r="C34" s="13">
        <v>16180259</v>
      </c>
      <c r="D34" s="13">
        <v>5309087269.5713997</v>
      </c>
      <c r="E34" s="13">
        <v>232077502.03290001</v>
      </c>
      <c r="F34" s="13">
        <v>81991187.347800002</v>
      </c>
      <c r="G34" s="13">
        <v>521336.08</v>
      </c>
      <c r="H34" s="13">
        <v>82512523.4278</v>
      </c>
    </row>
    <row r="35" spans="1:8" ht="12" customHeight="1" x14ac:dyDescent="0.25">
      <c r="A35" s="14" t="str">
        <f>"Total "&amp;MID(A20,7,LEN(A20)-13)&amp;" Months"</f>
        <v>Total 8 Months</v>
      </c>
      <c r="B35" s="15">
        <v>67494514184.6689</v>
      </c>
      <c r="C35" s="15">
        <v>16180259</v>
      </c>
      <c r="D35" s="15">
        <v>5309087269.5713997</v>
      </c>
      <c r="E35" s="15">
        <v>232077502.03290001</v>
      </c>
      <c r="F35" s="15">
        <v>81991187.347800002</v>
      </c>
      <c r="G35" s="15">
        <v>521336.08</v>
      </c>
      <c r="H35" s="15">
        <v>82512523.4278</v>
      </c>
    </row>
    <row r="36" spans="1:8" ht="12" customHeight="1" x14ac:dyDescent="0.25">
      <c r="A36" s="86"/>
      <c r="B36" s="86"/>
      <c r="C36" s="86"/>
      <c r="D36" s="86"/>
      <c r="E36" s="86"/>
      <c r="F36" s="86"/>
      <c r="G36" s="86"/>
      <c r="H36" s="86"/>
    </row>
    <row r="37" spans="1:8" ht="94.5" customHeight="1" x14ac:dyDescent="0.25">
      <c r="A37" s="88" t="s">
        <v>385</v>
      </c>
      <c r="B37" s="88"/>
      <c r="C37" s="88"/>
      <c r="D37" s="88"/>
      <c r="E37" s="88"/>
      <c r="F37" s="88"/>
      <c r="G37" s="88"/>
      <c r="H37" s="88"/>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93" t="s">
        <v>416</v>
      </c>
      <c r="B1" s="93"/>
      <c r="C1" s="93"/>
      <c r="D1" s="93"/>
      <c r="E1" s="93"/>
      <c r="F1" s="93"/>
      <c r="G1" s="93"/>
      <c r="H1" s="93"/>
      <c r="I1" s="81">
        <v>45877</v>
      </c>
    </row>
    <row r="2" spans="1:9" ht="12" customHeight="1" x14ac:dyDescent="0.25">
      <c r="A2" s="95" t="s">
        <v>253</v>
      </c>
      <c r="B2" s="95"/>
      <c r="C2" s="95"/>
      <c r="D2" s="95"/>
      <c r="E2" s="95"/>
      <c r="F2" s="95"/>
      <c r="G2" s="95"/>
      <c r="H2" s="95"/>
      <c r="I2" s="1"/>
    </row>
    <row r="3" spans="1:9" ht="24" customHeight="1" x14ac:dyDescent="0.25">
      <c r="A3" s="97" t="s">
        <v>50</v>
      </c>
      <c r="B3" s="92" t="s">
        <v>254</v>
      </c>
      <c r="C3" s="92"/>
      <c r="D3" s="92"/>
      <c r="E3" s="92"/>
      <c r="F3" s="92"/>
      <c r="G3" s="92"/>
      <c r="H3" s="90"/>
      <c r="I3" s="91" t="s">
        <v>52</v>
      </c>
    </row>
    <row r="4" spans="1:9" ht="24" customHeight="1" x14ac:dyDescent="0.25">
      <c r="A4" s="98"/>
      <c r="B4" s="10" t="s">
        <v>186</v>
      </c>
      <c r="C4" s="10" t="s">
        <v>187</v>
      </c>
      <c r="D4" s="10" t="s">
        <v>188</v>
      </c>
      <c r="E4" s="10" t="s">
        <v>171</v>
      </c>
      <c r="F4" s="10" t="s">
        <v>189</v>
      </c>
      <c r="G4" s="10" t="s">
        <v>190</v>
      </c>
      <c r="H4" s="10" t="s">
        <v>55</v>
      </c>
      <c r="I4" s="92"/>
    </row>
    <row r="5" spans="1:9" ht="12" customHeight="1" x14ac:dyDescent="0.25">
      <c r="A5" s="1"/>
      <c r="B5" s="86" t="str">
        <f>REPT("-",90)&amp;" Dollars "&amp;REPT("-",90)</f>
        <v>------------------------------------------------------------------------------------------ Dollars ------------------------------------------------------------------------------------------</v>
      </c>
      <c r="C5" s="86"/>
      <c r="D5" s="86"/>
      <c r="E5" s="86"/>
      <c r="F5" s="86"/>
      <c r="G5" s="86"/>
      <c r="H5" s="86"/>
      <c r="I5" s="86"/>
    </row>
    <row r="6" spans="1:9" ht="12" customHeight="1" x14ac:dyDescent="0.25">
      <c r="A6" s="3" t="s">
        <v>413</v>
      </c>
    </row>
    <row r="7" spans="1:9" ht="12" customHeight="1" x14ac:dyDescent="0.25">
      <c r="A7" s="2" t="str">
        <f>"Oct "&amp;RIGHT(A6,4)-1</f>
        <v>Oct 2023</v>
      </c>
      <c r="B7" s="11">
        <v>2019139123.2349999</v>
      </c>
      <c r="C7" s="11" t="s">
        <v>412</v>
      </c>
      <c r="D7" s="11">
        <v>642755058.33000004</v>
      </c>
      <c r="E7" s="11">
        <v>357047506.31999999</v>
      </c>
      <c r="F7" s="11">
        <v>109905.91</v>
      </c>
      <c r="G7" s="11" t="s">
        <v>412</v>
      </c>
      <c r="H7" s="11">
        <v>3019051593.7950001</v>
      </c>
      <c r="I7" s="11">
        <v>495474.58750000002</v>
      </c>
    </row>
    <row r="8" spans="1:9" ht="12" customHeight="1" x14ac:dyDescent="0.25">
      <c r="A8" s="2" t="str">
        <f>"Nov "&amp;RIGHT(A6,4)-1</f>
        <v>Nov 2023</v>
      </c>
      <c r="B8" s="11">
        <v>1726221758.54</v>
      </c>
      <c r="C8" s="11" t="s">
        <v>412</v>
      </c>
      <c r="D8" s="11">
        <v>560618146.53999996</v>
      </c>
      <c r="E8" s="11">
        <v>319804410.75999999</v>
      </c>
      <c r="F8" s="11">
        <v>249492.48000000001</v>
      </c>
      <c r="G8" s="11" t="s">
        <v>412</v>
      </c>
      <c r="H8" s="11">
        <v>2606893808.3200002</v>
      </c>
      <c r="I8" s="11">
        <v>427019.57750000001</v>
      </c>
    </row>
    <row r="9" spans="1:9" ht="12" customHeight="1" x14ac:dyDescent="0.25">
      <c r="A9" s="2" t="str">
        <f>"Dec "&amp;RIGHT(A6,4)-1</f>
        <v>Dec 2023</v>
      </c>
      <c r="B9" s="11">
        <v>1366174814.6800001</v>
      </c>
      <c r="C9" s="11" t="s">
        <v>412</v>
      </c>
      <c r="D9" s="11">
        <v>439851328.81</v>
      </c>
      <c r="E9" s="11">
        <v>355791125.83999997</v>
      </c>
      <c r="F9" s="11">
        <v>3075790.65</v>
      </c>
      <c r="G9" s="11">
        <v>141536121</v>
      </c>
      <c r="H9" s="11">
        <v>2306429180.98</v>
      </c>
      <c r="I9" s="11">
        <v>341938.86</v>
      </c>
    </row>
    <row r="10" spans="1:9" ht="12" customHeight="1" x14ac:dyDescent="0.25">
      <c r="A10" s="2" t="str">
        <f>"Jan "&amp;RIGHT(A6,4)</f>
        <v>Jan 2024</v>
      </c>
      <c r="B10" s="11">
        <v>1707310531.9449999</v>
      </c>
      <c r="C10" s="11" t="s">
        <v>412</v>
      </c>
      <c r="D10" s="11">
        <v>522267607.63</v>
      </c>
      <c r="E10" s="11">
        <v>326361430.74000001</v>
      </c>
      <c r="F10" s="11">
        <v>230696.36</v>
      </c>
      <c r="G10" s="11" t="s">
        <v>412</v>
      </c>
      <c r="H10" s="11">
        <v>2556170266.6750002</v>
      </c>
      <c r="I10" s="11">
        <v>420461.32</v>
      </c>
    </row>
    <row r="11" spans="1:9" ht="12" customHeight="1" x14ac:dyDescent="0.25">
      <c r="A11" s="2" t="str">
        <f>"Feb "&amp;RIGHT(A6,4)</f>
        <v>Feb 2024</v>
      </c>
      <c r="B11" s="11">
        <v>1868242313.95</v>
      </c>
      <c r="C11" s="11" t="s">
        <v>412</v>
      </c>
      <c r="D11" s="11">
        <v>613739881.41999996</v>
      </c>
      <c r="E11" s="11">
        <v>350409078.17000002</v>
      </c>
      <c r="F11" s="11">
        <v>118524.52</v>
      </c>
      <c r="G11" s="11" t="s">
        <v>412</v>
      </c>
      <c r="H11" s="11">
        <v>2832509798.0599999</v>
      </c>
      <c r="I11" s="11">
        <v>456418.11499999999</v>
      </c>
    </row>
    <row r="12" spans="1:9" ht="12" customHeight="1" x14ac:dyDescent="0.25">
      <c r="A12" s="2" t="str">
        <f>"Mar "&amp;RIGHT(A6,4)</f>
        <v>Mar 2024</v>
      </c>
      <c r="B12" s="11">
        <v>1645383908.72</v>
      </c>
      <c r="C12" s="11" t="s">
        <v>412</v>
      </c>
      <c r="D12" s="11">
        <v>545908206.35000002</v>
      </c>
      <c r="E12" s="11">
        <v>408961925.44</v>
      </c>
      <c r="F12" s="11">
        <v>3089808.63</v>
      </c>
      <c r="G12" s="11">
        <v>141614896</v>
      </c>
      <c r="H12" s="11">
        <v>2744958745.1399999</v>
      </c>
      <c r="I12" s="11">
        <v>391208.53</v>
      </c>
    </row>
    <row r="13" spans="1:9" ht="12" customHeight="1" x14ac:dyDescent="0.25">
      <c r="A13" s="2" t="str">
        <f>"Apr "&amp;RIGHT(A6,4)</f>
        <v>Apr 2024</v>
      </c>
      <c r="B13" s="11">
        <v>1845079246.105</v>
      </c>
      <c r="C13" s="11" t="s">
        <v>412</v>
      </c>
      <c r="D13" s="11">
        <v>623715587.61000001</v>
      </c>
      <c r="E13" s="11">
        <v>369164325.60000002</v>
      </c>
      <c r="F13" s="11">
        <v>144643.71</v>
      </c>
      <c r="G13" s="11" t="s">
        <v>412</v>
      </c>
      <c r="H13" s="11">
        <v>2838103803.0250001</v>
      </c>
      <c r="I13" s="11">
        <v>468687.09250000003</v>
      </c>
    </row>
    <row r="14" spans="1:9" ht="12" customHeight="1" x14ac:dyDescent="0.25">
      <c r="A14" s="2" t="str">
        <f>"May "&amp;RIGHT(A6,4)</f>
        <v>May 2024</v>
      </c>
      <c r="B14" s="11">
        <v>1738465920.1500001</v>
      </c>
      <c r="C14" s="11" t="s">
        <v>412</v>
      </c>
      <c r="D14" s="11">
        <v>613111081.42999995</v>
      </c>
      <c r="E14" s="11">
        <v>359204885.83999997</v>
      </c>
      <c r="F14" s="11">
        <v>7314506.9800000004</v>
      </c>
      <c r="G14" s="11" t="s">
        <v>412</v>
      </c>
      <c r="H14" s="11">
        <v>2718096394.4000001</v>
      </c>
      <c r="I14" s="11">
        <v>452139.86749999999</v>
      </c>
    </row>
    <row r="15" spans="1:9" ht="12" customHeight="1" x14ac:dyDescent="0.25">
      <c r="A15" s="2" t="str">
        <f>"Jun "&amp;RIGHT(A6,4)</f>
        <v>Jun 2024</v>
      </c>
      <c r="B15" s="11">
        <v>373269106</v>
      </c>
      <c r="C15" s="11" t="s">
        <v>412</v>
      </c>
      <c r="D15" s="11">
        <v>133976566.98</v>
      </c>
      <c r="E15" s="11">
        <v>312372379.55000001</v>
      </c>
      <c r="F15" s="11">
        <v>214917619.28</v>
      </c>
      <c r="G15" s="11">
        <v>135736977</v>
      </c>
      <c r="H15" s="11">
        <v>1170272648.8099999</v>
      </c>
      <c r="I15" s="11">
        <v>210608.5575</v>
      </c>
    </row>
    <row r="16" spans="1:9" ht="12" customHeight="1" x14ac:dyDescent="0.25">
      <c r="A16" s="2" t="str">
        <f>"Jul "&amp;RIGHT(A6,4)</f>
        <v>Jul 2024</v>
      </c>
      <c r="B16" s="11">
        <v>232948539.06</v>
      </c>
      <c r="C16" s="11" t="s">
        <v>412</v>
      </c>
      <c r="D16" s="11">
        <v>35227208.07</v>
      </c>
      <c r="E16" s="11">
        <v>231677182.81999999</v>
      </c>
      <c r="F16" s="11">
        <v>292177537.00999999</v>
      </c>
      <c r="G16" s="11" t="s">
        <v>412</v>
      </c>
      <c r="H16" s="11">
        <v>792030466.96000004</v>
      </c>
      <c r="I16" s="11">
        <v>320155.23</v>
      </c>
    </row>
    <row r="17" spans="1:9" ht="12" customHeight="1" x14ac:dyDescent="0.25">
      <c r="A17" s="2" t="str">
        <f>"Aug "&amp;RIGHT(A6,4)</f>
        <v>Aug 2024</v>
      </c>
      <c r="B17" s="11">
        <v>1237649805.5999999</v>
      </c>
      <c r="C17" s="11" t="s">
        <v>412</v>
      </c>
      <c r="D17" s="11">
        <v>357051986.54000002</v>
      </c>
      <c r="E17" s="11">
        <v>285288169.12</v>
      </c>
      <c r="F17" s="11">
        <v>111582515.91</v>
      </c>
      <c r="G17" s="11" t="s">
        <v>412</v>
      </c>
      <c r="H17" s="11">
        <v>1991572477.1700001</v>
      </c>
      <c r="I17" s="11">
        <v>236890.73</v>
      </c>
    </row>
    <row r="18" spans="1:9" ht="12" customHeight="1" x14ac:dyDescent="0.25">
      <c r="A18" s="2" t="str">
        <f>"Sep "&amp;RIGHT(A6,4)</f>
        <v>Sep 2024</v>
      </c>
      <c r="B18" s="11">
        <v>2081387152.03</v>
      </c>
      <c r="C18" s="11" t="s">
        <v>412</v>
      </c>
      <c r="D18" s="11">
        <v>665086128.63</v>
      </c>
      <c r="E18" s="11">
        <v>416050255.61000001</v>
      </c>
      <c r="F18" s="11">
        <v>63057242.469999999</v>
      </c>
      <c r="G18" s="11">
        <v>238652300</v>
      </c>
      <c r="H18" s="11">
        <v>3464233078.7399998</v>
      </c>
      <c r="I18" s="11">
        <v>453883.27</v>
      </c>
    </row>
    <row r="19" spans="1:9" ht="12" customHeight="1" x14ac:dyDescent="0.25">
      <c r="A19" s="12" t="s">
        <v>55</v>
      </c>
      <c r="B19" s="13">
        <v>17841272220.014999</v>
      </c>
      <c r="C19" s="13" t="s">
        <v>412</v>
      </c>
      <c r="D19" s="13">
        <v>5753308788.3400002</v>
      </c>
      <c r="E19" s="13">
        <v>4092132675.8099999</v>
      </c>
      <c r="F19" s="13">
        <v>696068283.90999997</v>
      </c>
      <c r="G19" s="13">
        <v>657540294</v>
      </c>
      <c r="H19" s="13">
        <v>29040322262.075001</v>
      </c>
      <c r="I19" s="13">
        <v>4674885.7374999998</v>
      </c>
    </row>
    <row r="20" spans="1:9" ht="12" customHeight="1" x14ac:dyDescent="0.25">
      <c r="A20" s="14" t="s">
        <v>414</v>
      </c>
      <c r="B20" s="15">
        <v>13916017617.325001</v>
      </c>
      <c r="C20" s="15" t="s">
        <v>412</v>
      </c>
      <c r="D20" s="15">
        <v>4561966898.1199999</v>
      </c>
      <c r="E20" s="15">
        <v>2846744688.71</v>
      </c>
      <c r="F20" s="15">
        <v>14333369.24</v>
      </c>
      <c r="G20" s="15">
        <v>283151017</v>
      </c>
      <c r="H20" s="15">
        <v>21622213590.395</v>
      </c>
      <c r="I20" s="15">
        <v>3453347.95</v>
      </c>
    </row>
    <row r="21" spans="1:9" ht="12" customHeight="1" x14ac:dyDescent="0.25">
      <c r="A21" s="3" t="str">
        <f>"FY "&amp;RIGHT(A6,4)+1</f>
        <v>FY 2025</v>
      </c>
    </row>
    <row r="22" spans="1:9" ht="12" customHeight="1" x14ac:dyDescent="0.25">
      <c r="A22" s="2" t="str">
        <f>"Oct "&amp;RIGHT(A6,4)</f>
        <v>Oct 2024</v>
      </c>
      <c r="B22" s="11">
        <v>2224164029.6999998</v>
      </c>
      <c r="C22" s="11" t="s">
        <v>412</v>
      </c>
      <c r="D22" s="11">
        <v>705339160.12</v>
      </c>
      <c r="E22" s="11">
        <v>380509789.87</v>
      </c>
      <c r="F22" s="11">
        <v>558296.31999999995</v>
      </c>
      <c r="G22" s="11" t="s">
        <v>412</v>
      </c>
      <c r="H22" s="11">
        <v>3310571276.0100002</v>
      </c>
      <c r="I22" s="11">
        <v>479434.64</v>
      </c>
    </row>
    <row r="23" spans="1:9" ht="12" customHeight="1" x14ac:dyDescent="0.25">
      <c r="A23" s="2" t="str">
        <f>"Nov "&amp;RIGHT(A6,4)</f>
        <v>Nov 2024</v>
      </c>
      <c r="B23" s="11">
        <v>1716323938.52</v>
      </c>
      <c r="C23" s="11" t="s">
        <v>412</v>
      </c>
      <c r="D23" s="11">
        <v>557432402.32000005</v>
      </c>
      <c r="E23" s="11">
        <v>311598004.62</v>
      </c>
      <c r="F23" s="11">
        <v>72573.600000000006</v>
      </c>
      <c r="G23" s="11" t="s">
        <v>412</v>
      </c>
      <c r="H23" s="11">
        <v>2585426919.0599999</v>
      </c>
      <c r="I23" s="11">
        <v>379141.01</v>
      </c>
    </row>
    <row r="24" spans="1:9" ht="12" customHeight="1" x14ac:dyDescent="0.25">
      <c r="A24" s="2" t="str">
        <f>"Dec "&amp;RIGHT(A6,4)</f>
        <v>Dec 2024</v>
      </c>
      <c r="B24" s="11">
        <v>1548491045.0899999</v>
      </c>
      <c r="C24" s="11" t="s">
        <v>412</v>
      </c>
      <c r="D24" s="11">
        <v>494476267.86000001</v>
      </c>
      <c r="E24" s="11">
        <v>373264208.10000002</v>
      </c>
      <c r="F24" s="11">
        <v>2940410.68</v>
      </c>
      <c r="G24" s="11">
        <v>148830366</v>
      </c>
      <c r="H24" s="11">
        <v>2568002297.73</v>
      </c>
      <c r="I24" s="11">
        <v>335063.21000000002</v>
      </c>
    </row>
    <row r="25" spans="1:9" ht="12" customHeight="1" x14ac:dyDescent="0.25">
      <c r="A25" s="2" t="str">
        <f>"Jan "&amp;RIGHT(A6,4)+1</f>
        <v>Jan 2025</v>
      </c>
      <c r="B25" s="11">
        <v>1791463012.04</v>
      </c>
      <c r="C25" s="11" t="s">
        <v>412</v>
      </c>
      <c r="D25" s="11">
        <v>551458385.23000002</v>
      </c>
      <c r="E25" s="11">
        <v>336600303</v>
      </c>
      <c r="F25" s="11">
        <v>211015.67</v>
      </c>
      <c r="G25" s="11" t="s">
        <v>412</v>
      </c>
      <c r="H25" s="11">
        <v>2679732715.9400001</v>
      </c>
      <c r="I25" s="11">
        <v>413071.29</v>
      </c>
    </row>
    <row r="26" spans="1:9" ht="12" customHeight="1" x14ac:dyDescent="0.25">
      <c r="A26" s="2" t="str">
        <f>"Feb "&amp;RIGHT(A6,4)+1</f>
        <v>Feb 2025</v>
      </c>
      <c r="B26" s="11">
        <v>1811778219.1099999</v>
      </c>
      <c r="C26" s="11" t="s">
        <v>412</v>
      </c>
      <c r="D26" s="11">
        <v>579772215.71000004</v>
      </c>
      <c r="E26" s="11">
        <v>336723604.68000001</v>
      </c>
      <c r="F26" s="11">
        <v>536146.02</v>
      </c>
      <c r="G26" s="11" t="s">
        <v>412</v>
      </c>
      <c r="H26" s="11">
        <v>2728810185.52</v>
      </c>
      <c r="I26" s="11">
        <v>389476.26</v>
      </c>
    </row>
    <row r="27" spans="1:9" ht="12" customHeight="1" x14ac:dyDescent="0.25">
      <c r="A27" s="2" t="str">
        <f>"Mar "&amp;RIGHT(A6,4)+1</f>
        <v>Mar 2025</v>
      </c>
      <c r="B27" s="11">
        <v>1825014314.22</v>
      </c>
      <c r="C27" s="11" t="s">
        <v>412</v>
      </c>
      <c r="D27" s="11">
        <v>603560082.28999996</v>
      </c>
      <c r="E27" s="11">
        <v>440991687.44999999</v>
      </c>
      <c r="F27" s="11">
        <v>3209243.09</v>
      </c>
      <c r="G27" s="11">
        <v>119124507</v>
      </c>
      <c r="H27" s="11">
        <v>2991899834.0500002</v>
      </c>
      <c r="I27" s="11">
        <v>382874.59</v>
      </c>
    </row>
    <row r="28" spans="1:9" ht="12" customHeight="1" x14ac:dyDescent="0.25">
      <c r="A28" s="2" t="str">
        <f>"Apr "&amp;RIGHT(A6,4)+1</f>
        <v>Apr 2025</v>
      </c>
      <c r="B28" s="11">
        <v>1907900977.45</v>
      </c>
      <c r="C28" s="11" t="s">
        <v>412</v>
      </c>
      <c r="D28" s="11">
        <v>643768203.45000005</v>
      </c>
      <c r="E28" s="11">
        <v>375063806.63</v>
      </c>
      <c r="F28" s="11">
        <v>391973.23</v>
      </c>
      <c r="G28" s="11" t="s">
        <v>412</v>
      </c>
      <c r="H28" s="11">
        <v>2927124960.7600002</v>
      </c>
      <c r="I28" s="11">
        <v>418697.35</v>
      </c>
    </row>
    <row r="29" spans="1:9" ht="12" customHeight="1" x14ac:dyDescent="0.25">
      <c r="A29" s="2" t="str">
        <f>"May "&amp;RIGHT(A6,4)+1</f>
        <v>May 2025</v>
      </c>
      <c r="B29" s="11">
        <v>1812697376.3299999</v>
      </c>
      <c r="C29" s="11" t="s">
        <v>412</v>
      </c>
      <c r="D29" s="11">
        <v>632893225.01999998</v>
      </c>
      <c r="E29" s="11">
        <v>358117772.85000002</v>
      </c>
      <c r="F29" s="11">
        <v>7069506.2999999998</v>
      </c>
      <c r="G29" s="11" t="s">
        <v>412</v>
      </c>
      <c r="H29" s="11">
        <v>2810777880.5</v>
      </c>
      <c r="I29" s="11">
        <v>438303.2</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v>14637832912.459999</v>
      </c>
      <c r="C34" s="13" t="s">
        <v>412</v>
      </c>
      <c r="D34" s="13">
        <v>4768699942</v>
      </c>
      <c r="E34" s="13">
        <v>2912869177.1999998</v>
      </c>
      <c r="F34" s="13">
        <v>14989164.91</v>
      </c>
      <c r="G34" s="13">
        <v>267954873</v>
      </c>
      <c r="H34" s="13">
        <v>22602346069.57</v>
      </c>
      <c r="I34" s="13">
        <v>3236061.55</v>
      </c>
    </row>
    <row r="35" spans="1:9" ht="12" customHeight="1" x14ac:dyDescent="0.25">
      <c r="A35" s="14" t="str">
        <f>"Total "&amp;MID(A20,7,LEN(A20)-13)&amp;" Months"</f>
        <v>Total 8 Months</v>
      </c>
      <c r="B35" s="15">
        <v>14637832912.459999</v>
      </c>
      <c r="C35" s="15" t="s">
        <v>412</v>
      </c>
      <c r="D35" s="15">
        <v>4768699942</v>
      </c>
      <c r="E35" s="15">
        <v>2912869177.1999998</v>
      </c>
      <c r="F35" s="15">
        <v>14989164.91</v>
      </c>
      <c r="G35" s="15">
        <v>267954873</v>
      </c>
      <c r="H35" s="15">
        <v>22602346069.57</v>
      </c>
      <c r="I35" s="15">
        <v>3236061.55</v>
      </c>
    </row>
    <row r="36" spans="1:9" ht="12" customHeight="1" x14ac:dyDescent="0.25">
      <c r="A36" s="86"/>
      <c r="B36" s="86"/>
      <c r="C36" s="86"/>
      <c r="D36" s="86"/>
      <c r="E36" s="86"/>
      <c r="F36" s="86"/>
      <c r="G36" s="86"/>
      <c r="H36" s="86"/>
      <c r="I36" s="86"/>
    </row>
    <row r="37" spans="1:9" ht="261.75" customHeight="1" x14ac:dyDescent="0.25">
      <c r="A37" s="88" t="s">
        <v>409</v>
      </c>
      <c r="B37" s="88"/>
      <c r="C37" s="88"/>
      <c r="D37" s="88"/>
      <c r="E37" s="88"/>
      <c r="F37" s="88"/>
      <c r="G37" s="88"/>
      <c r="H37" s="88"/>
      <c r="I37" s="88"/>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2.5" x14ac:dyDescent="0.25"/>
  <cols>
    <col min="1" max="1" width="12.1796875" customWidth="1"/>
    <col min="2" max="5" width="11.453125" customWidth="1"/>
    <col min="6" max="7" width="12.7265625" customWidth="1"/>
    <col min="8" max="8" width="15.7265625" customWidth="1"/>
    <col min="9" max="9" width="19.26953125" customWidth="1"/>
  </cols>
  <sheetData>
    <row r="1" spans="1:9" ht="12" customHeight="1" x14ac:dyDescent="0.3">
      <c r="A1" s="93" t="s">
        <v>418</v>
      </c>
      <c r="B1" s="93"/>
      <c r="C1" s="93"/>
      <c r="D1" s="93"/>
      <c r="E1" s="93"/>
      <c r="F1" s="93"/>
      <c r="G1" s="93"/>
      <c r="H1" s="94"/>
      <c r="I1" s="81">
        <v>45877</v>
      </c>
    </row>
    <row r="2" spans="1:9" ht="12" customHeight="1" x14ac:dyDescent="0.25">
      <c r="A2" s="95" t="s">
        <v>255</v>
      </c>
      <c r="B2" s="95"/>
      <c r="C2" s="95"/>
      <c r="D2" s="95"/>
      <c r="E2" s="95"/>
      <c r="F2" s="95"/>
      <c r="G2" s="95"/>
      <c r="H2" s="5"/>
      <c r="I2" s="1"/>
    </row>
    <row r="3" spans="1:9" ht="24" customHeight="1" x14ac:dyDescent="0.25">
      <c r="A3" s="97" t="s">
        <v>50</v>
      </c>
      <c r="B3" s="89" t="s">
        <v>256</v>
      </c>
      <c r="C3" s="89" t="s">
        <v>257</v>
      </c>
      <c r="D3" s="89" t="s">
        <v>141</v>
      </c>
      <c r="E3" s="89" t="s">
        <v>191</v>
      </c>
      <c r="F3" s="89" t="s">
        <v>372</v>
      </c>
      <c r="G3" s="89" t="s">
        <v>321</v>
      </c>
      <c r="H3" s="89" t="s">
        <v>373</v>
      </c>
      <c r="I3" s="91" t="s">
        <v>322</v>
      </c>
    </row>
    <row r="4" spans="1:9" ht="24" customHeight="1" x14ac:dyDescent="0.25">
      <c r="A4" s="98"/>
      <c r="B4" s="90"/>
      <c r="C4" s="90"/>
      <c r="D4" s="90"/>
      <c r="E4" s="90"/>
      <c r="F4" s="90"/>
      <c r="G4" s="90"/>
      <c r="H4" s="90"/>
      <c r="I4" s="92"/>
    </row>
    <row r="5" spans="1:9" ht="12" customHeight="1" x14ac:dyDescent="0.25">
      <c r="A5" s="1"/>
      <c r="B5" s="86" t="str">
        <f>REPT("-",79)&amp;" Dollars "&amp;REPT("-",79)</f>
        <v>------------------------------------------------------------------------------- Dollars -------------------------------------------------------------------------------</v>
      </c>
      <c r="C5" s="86"/>
      <c r="D5" s="86"/>
      <c r="E5" s="86"/>
      <c r="F5" s="86"/>
      <c r="G5" s="86"/>
      <c r="H5" s="86"/>
      <c r="I5" s="86"/>
    </row>
    <row r="6" spans="1:9" ht="12" customHeight="1" x14ac:dyDescent="0.25">
      <c r="A6" s="3" t="s">
        <v>413</v>
      </c>
    </row>
    <row r="7" spans="1:9" ht="12" customHeight="1" x14ac:dyDescent="0.25">
      <c r="A7" s="2" t="str">
        <f>"Oct "&amp;RIGHT(A6,4)-1</f>
        <v>Oct 2023</v>
      </c>
      <c r="B7" s="11" t="s">
        <v>412</v>
      </c>
      <c r="C7" s="11" t="s">
        <v>412</v>
      </c>
      <c r="D7" s="11" t="s">
        <v>412</v>
      </c>
      <c r="E7" s="11" t="s">
        <v>412</v>
      </c>
      <c r="F7" s="11">
        <v>264760602.53999999</v>
      </c>
      <c r="G7" s="11">
        <v>8761175</v>
      </c>
      <c r="H7" s="11" t="s">
        <v>412</v>
      </c>
      <c r="I7" s="11">
        <v>12548401414.555599</v>
      </c>
    </row>
    <row r="8" spans="1:9" ht="12" customHeight="1" x14ac:dyDescent="0.25">
      <c r="A8" s="2" t="str">
        <f>"Nov "&amp;RIGHT(A6,4)-1</f>
        <v>Nov 2023</v>
      </c>
      <c r="B8" s="11" t="s">
        <v>412</v>
      </c>
      <c r="C8" s="11" t="s">
        <v>412</v>
      </c>
      <c r="D8" s="11" t="s">
        <v>412</v>
      </c>
      <c r="E8" s="11" t="s">
        <v>412</v>
      </c>
      <c r="F8" s="11">
        <v>213931127.71000001</v>
      </c>
      <c r="G8" s="11">
        <v>16758395</v>
      </c>
      <c r="H8" s="11" t="s">
        <v>412</v>
      </c>
      <c r="I8" s="11">
        <v>11442554899.0996</v>
      </c>
    </row>
    <row r="9" spans="1:9" ht="12" customHeight="1" x14ac:dyDescent="0.25">
      <c r="A9" s="2" t="str">
        <f>"Dec "&amp;RIGHT(A6,4)-1</f>
        <v>Dec 2023</v>
      </c>
      <c r="B9" s="11" t="s">
        <v>412</v>
      </c>
      <c r="C9" s="11" t="s">
        <v>412</v>
      </c>
      <c r="D9" s="11" t="s">
        <v>412</v>
      </c>
      <c r="E9" s="11" t="s">
        <v>412</v>
      </c>
      <c r="F9" s="11">
        <v>199861317.72</v>
      </c>
      <c r="G9" s="11">
        <v>12838542</v>
      </c>
      <c r="H9" s="11" t="s">
        <v>412</v>
      </c>
      <c r="I9" s="11">
        <v>12701877629.0777</v>
      </c>
    </row>
    <row r="10" spans="1:9" ht="12" customHeight="1" x14ac:dyDescent="0.25">
      <c r="A10" s="2" t="str">
        <f>"Jan "&amp;RIGHT(A6,4)</f>
        <v>Jan 2024</v>
      </c>
      <c r="B10" s="11" t="s">
        <v>412</v>
      </c>
      <c r="C10" s="11" t="s">
        <v>412</v>
      </c>
      <c r="D10" s="11" t="s">
        <v>412</v>
      </c>
      <c r="E10" s="11" t="s">
        <v>412</v>
      </c>
      <c r="F10" s="11">
        <v>163115760.66</v>
      </c>
      <c r="G10" s="11">
        <v>14170363</v>
      </c>
      <c r="H10" s="11" t="s">
        <v>412</v>
      </c>
      <c r="I10" s="11">
        <v>11380976096.2314</v>
      </c>
    </row>
    <row r="11" spans="1:9" ht="12" customHeight="1" x14ac:dyDescent="0.25">
      <c r="A11" s="2" t="str">
        <f>"Feb "&amp;RIGHT(A6,4)</f>
        <v>Feb 2024</v>
      </c>
      <c r="B11" s="11" t="s">
        <v>412</v>
      </c>
      <c r="C11" s="11" t="s">
        <v>412</v>
      </c>
      <c r="D11" s="11" t="s">
        <v>412</v>
      </c>
      <c r="E11" s="11" t="s">
        <v>412</v>
      </c>
      <c r="F11" s="11">
        <v>157404464.28999999</v>
      </c>
      <c r="G11" s="11">
        <v>15001848</v>
      </c>
      <c r="H11" s="11" t="s">
        <v>412</v>
      </c>
      <c r="I11" s="11">
        <v>11396967071.372999</v>
      </c>
    </row>
    <row r="12" spans="1:9" ht="12" customHeight="1" x14ac:dyDescent="0.25">
      <c r="A12" s="2" t="str">
        <f>"Mar "&amp;RIGHT(A6,4)</f>
        <v>Mar 2024</v>
      </c>
      <c r="B12" s="11" t="s">
        <v>412</v>
      </c>
      <c r="C12" s="11" t="s">
        <v>412</v>
      </c>
      <c r="D12" s="11" t="s">
        <v>412</v>
      </c>
      <c r="E12" s="11" t="s">
        <v>412</v>
      </c>
      <c r="F12" s="11">
        <v>184801533.93000001</v>
      </c>
      <c r="G12" s="11">
        <v>13552679</v>
      </c>
      <c r="H12" s="11" t="s">
        <v>412</v>
      </c>
      <c r="I12" s="11">
        <v>12929629181.6117</v>
      </c>
    </row>
    <row r="13" spans="1:9" ht="12" customHeight="1" x14ac:dyDescent="0.25">
      <c r="A13" s="2" t="str">
        <f>"Apr "&amp;RIGHT(A6,4)</f>
        <v>Apr 2024</v>
      </c>
      <c r="B13" s="11" t="s">
        <v>412</v>
      </c>
      <c r="C13" s="11" t="s">
        <v>412</v>
      </c>
      <c r="D13" s="11" t="s">
        <v>412</v>
      </c>
      <c r="E13" s="11" t="s">
        <v>412</v>
      </c>
      <c r="F13" s="11">
        <v>202410621.16</v>
      </c>
      <c r="G13" s="11">
        <v>13823534</v>
      </c>
      <c r="H13" s="11" t="s">
        <v>412</v>
      </c>
      <c r="I13" s="11">
        <v>11380714196.277901</v>
      </c>
    </row>
    <row r="14" spans="1:9" ht="12" customHeight="1" x14ac:dyDescent="0.25">
      <c r="A14" s="2" t="str">
        <f>"May "&amp;RIGHT(A6,4)</f>
        <v>May 2024</v>
      </c>
      <c r="B14" s="11" t="s">
        <v>412</v>
      </c>
      <c r="C14" s="11" t="s">
        <v>412</v>
      </c>
      <c r="D14" s="11" t="s">
        <v>412</v>
      </c>
      <c r="E14" s="11" t="s">
        <v>412</v>
      </c>
      <c r="F14" s="11">
        <v>181387408.72999999</v>
      </c>
      <c r="G14" s="11">
        <v>10732271</v>
      </c>
      <c r="H14" s="11" t="s">
        <v>412</v>
      </c>
      <c r="I14" s="11">
        <v>11480756688.8386</v>
      </c>
    </row>
    <row r="15" spans="1:9" ht="12" customHeight="1" x14ac:dyDescent="0.25">
      <c r="A15" s="2" t="str">
        <f>"Jun "&amp;RIGHT(A6,4)</f>
        <v>Jun 2024</v>
      </c>
      <c r="B15" s="11" t="s">
        <v>412</v>
      </c>
      <c r="C15" s="11" t="s">
        <v>412</v>
      </c>
      <c r="D15" s="11" t="s">
        <v>412</v>
      </c>
      <c r="E15" s="11" t="s">
        <v>412</v>
      </c>
      <c r="F15" s="11">
        <v>231366392.41999999</v>
      </c>
      <c r="G15" s="11">
        <v>15163759</v>
      </c>
      <c r="H15" s="11" t="s">
        <v>412</v>
      </c>
      <c r="I15" s="11">
        <v>11515982157.6833</v>
      </c>
    </row>
    <row r="16" spans="1:9" ht="12" customHeight="1" x14ac:dyDescent="0.25">
      <c r="A16" s="2" t="str">
        <f>"Jul "&amp;RIGHT(A6,4)</f>
        <v>Jul 2024</v>
      </c>
      <c r="B16" s="11" t="s">
        <v>412</v>
      </c>
      <c r="C16" s="11" t="s">
        <v>412</v>
      </c>
      <c r="D16" s="11" t="s">
        <v>412</v>
      </c>
      <c r="E16" s="11" t="s">
        <v>412</v>
      </c>
      <c r="F16" s="11">
        <v>186099807.97999999</v>
      </c>
      <c r="G16" s="11">
        <v>21101578</v>
      </c>
      <c r="H16" s="11" t="s">
        <v>412</v>
      </c>
      <c r="I16" s="11">
        <v>9924855186.0932007</v>
      </c>
    </row>
    <row r="17" spans="1:9" ht="12" customHeight="1" x14ac:dyDescent="0.25">
      <c r="A17" s="2" t="str">
        <f>"Aug "&amp;RIGHT(A6,4)</f>
        <v>Aug 2024</v>
      </c>
      <c r="B17" s="11" t="s">
        <v>412</v>
      </c>
      <c r="C17" s="11" t="s">
        <v>412</v>
      </c>
      <c r="D17" s="11" t="s">
        <v>412</v>
      </c>
      <c r="E17" s="11" t="s">
        <v>412</v>
      </c>
      <c r="F17" s="11">
        <v>215728349.19</v>
      </c>
      <c r="G17" s="11">
        <v>2893326</v>
      </c>
      <c r="H17" s="11" t="s">
        <v>412</v>
      </c>
      <c r="I17" s="11">
        <v>11171500568.3943</v>
      </c>
    </row>
    <row r="18" spans="1:9" ht="12" customHeight="1" x14ac:dyDescent="0.25">
      <c r="A18" s="2" t="str">
        <f>"Sep "&amp;RIGHT(A6,4)</f>
        <v>Sep 2024</v>
      </c>
      <c r="B18" s="11" t="s">
        <v>412</v>
      </c>
      <c r="C18" s="11" t="s">
        <v>412</v>
      </c>
      <c r="D18" s="11" t="s">
        <v>412</v>
      </c>
      <c r="E18" s="11" t="s">
        <v>412</v>
      </c>
      <c r="F18" s="11">
        <v>227607695.43000001</v>
      </c>
      <c r="G18" s="11">
        <v>23941758</v>
      </c>
      <c r="H18" s="11" t="s">
        <v>412</v>
      </c>
      <c r="I18" s="11">
        <v>14919992063.331699</v>
      </c>
    </row>
    <row r="19" spans="1:9" ht="12" customHeight="1" x14ac:dyDescent="0.25">
      <c r="A19" s="12" t="s">
        <v>55</v>
      </c>
      <c r="B19" s="13" t="s">
        <v>412</v>
      </c>
      <c r="C19" s="13" t="s">
        <v>412</v>
      </c>
      <c r="D19" s="13" t="s">
        <v>412</v>
      </c>
      <c r="E19" s="13" t="s">
        <v>412</v>
      </c>
      <c r="F19" s="13">
        <v>2428475081.7600002</v>
      </c>
      <c r="G19" s="13">
        <v>168739228</v>
      </c>
      <c r="H19" s="13" t="s">
        <v>412</v>
      </c>
      <c r="I19" s="13">
        <v>142794207152.56799</v>
      </c>
    </row>
    <row r="20" spans="1:9" ht="12" customHeight="1" x14ac:dyDescent="0.25">
      <c r="A20" s="14" t="s">
        <v>414</v>
      </c>
      <c r="B20" s="15" t="s">
        <v>412</v>
      </c>
      <c r="C20" s="15" t="s">
        <v>412</v>
      </c>
      <c r="D20" s="15" t="s">
        <v>412</v>
      </c>
      <c r="E20" s="15" t="s">
        <v>412</v>
      </c>
      <c r="F20" s="15">
        <v>1567672836.74</v>
      </c>
      <c r="G20" s="15">
        <v>105638807</v>
      </c>
      <c r="H20" s="15" t="s">
        <v>412</v>
      </c>
      <c r="I20" s="15">
        <v>95261877177.065506</v>
      </c>
    </row>
    <row r="21" spans="1:9" ht="12" customHeight="1" x14ac:dyDescent="0.25">
      <c r="A21" s="3" t="str">
        <f>"FY "&amp;RIGHT(A6,4)+1</f>
        <v>FY 2025</v>
      </c>
    </row>
    <row r="22" spans="1:9" ht="12" customHeight="1" x14ac:dyDescent="0.25">
      <c r="A22" s="2" t="str">
        <f>"Oct "&amp;RIGHT(A6,4)</f>
        <v>Oct 2024</v>
      </c>
      <c r="B22" s="11" t="s">
        <v>412</v>
      </c>
      <c r="C22" s="11" t="s">
        <v>412</v>
      </c>
      <c r="D22" s="11" t="s">
        <v>412</v>
      </c>
      <c r="E22" s="11" t="s">
        <v>412</v>
      </c>
      <c r="F22" s="11">
        <v>198081553.69999999</v>
      </c>
      <c r="G22" s="11">
        <v>6727854</v>
      </c>
      <c r="H22" s="11" t="s">
        <v>412</v>
      </c>
      <c r="I22" s="11">
        <v>13254890420.793501</v>
      </c>
    </row>
    <row r="23" spans="1:9" ht="12" customHeight="1" x14ac:dyDescent="0.25">
      <c r="A23" s="2" t="str">
        <f>"Nov "&amp;RIGHT(A6,4)</f>
        <v>Nov 2024</v>
      </c>
      <c r="B23" s="11">
        <v>80481.600000000006</v>
      </c>
      <c r="C23" s="11" t="s">
        <v>412</v>
      </c>
      <c r="D23" s="11" t="s">
        <v>412</v>
      </c>
      <c r="E23" s="11" t="s">
        <v>412</v>
      </c>
      <c r="F23" s="11">
        <v>175741344.49000001</v>
      </c>
      <c r="G23" s="11">
        <v>16336095</v>
      </c>
      <c r="H23" s="11" t="s">
        <v>412</v>
      </c>
      <c r="I23" s="11">
        <v>11769852084.065399</v>
      </c>
    </row>
    <row r="24" spans="1:9" ht="12" customHeight="1" x14ac:dyDescent="0.25">
      <c r="A24" s="2" t="str">
        <f>"Dec "&amp;RIGHT(A6,4)</f>
        <v>Dec 2024</v>
      </c>
      <c r="B24" s="11">
        <v>20102.02</v>
      </c>
      <c r="C24" s="11" t="s">
        <v>412</v>
      </c>
      <c r="D24" s="11" t="s">
        <v>412</v>
      </c>
      <c r="E24" s="11" t="s">
        <v>412</v>
      </c>
      <c r="F24" s="11">
        <v>175692738.96000001</v>
      </c>
      <c r="G24" s="11">
        <v>14240273</v>
      </c>
      <c r="H24" s="11" t="s">
        <v>412</v>
      </c>
      <c r="I24" s="11">
        <v>13033592265.065399</v>
      </c>
    </row>
    <row r="25" spans="1:9" ht="12" customHeight="1" x14ac:dyDescent="0.25">
      <c r="A25" s="2" t="str">
        <f>"Jan "&amp;RIGHT(A6,4)+1</f>
        <v>Jan 2025</v>
      </c>
      <c r="B25" s="11" t="s">
        <v>412</v>
      </c>
      <c r="C25" s="11" t="s">
        <v>412</v>
      </c>
      <c r="D25" s="11" t="s">
        <v>412</v>
      </c>
      <c r="E25" s="11" t="s">
        <v>412</v>
      </c>
      <c r="F25" s="11">
        <v>128402606.91</v>
      </c>
      <c r="G25" s="11">
        <v>14237741</v>
      </c>
      <c r="H25" s="11" t="s">
        <v>412</v>
      </c>
      <c r="I25" s="11">
        <v>11416431475.5427</v>
      </c>
    </row>
    <row r="26" spans="1:9" ht="12" customHeight="1" x14ac:dyDescent="0.25">
      <c r="A26" s="2" t="str">
        <f>"Feb "&amp;RIGHT(A6,4)+1</f>
        <v>Feb 2025</v>
      </c>
      <c r="B26" s="11" t="s">
        <v>412</v>
      </c>
      <c r="C26" s="11" t="s">
        <v>412</v>
      </c>
      <c r="D26" s="11" t="s">
        <v>412</v>
      </c>
      <c r="E26" s="11" t="s">
        <v>412</v>
      </c>
      <c r="F26" s="11">
        <v>96539729.920000002</v>
      </c>
      <c r="G26" s="11">
        <v>13849353</v>
      </c>
      <c r="H26" s="11" t="s">
        <v>412</v>
      </c>
      <c r="I26" s="11">
        <v>11367463824.878799</v>
      </c>
    </row>
    <row r="27" spans="1:9" ht="12" customHeight="1" x14ac:dyDescent="0.25">
      <c r="A27" s="2" t="str">
        <f>"Mar "&amp;RIGHT(A6,4)+1</f>
        <v>Mar 2025</v>
      </c>
      <c r="B27" s="11" t="s">
        <v>412</v>
      </c>
      <c r="C27" s="11" t="s">
        <v>412</v>
      </c>
      <c r="D27" s="11" t="s">
        <v>412</v>
      </c>
      <c r="E27" s="11" t="s">
        <v>412</v>
      </c>
      <c r="F27" s="11">
        <v>113588600.58</v>
      </c>
      <c r="G27" s="11">
        <v>12369418</v>
      </c>
      <c r="H27" s="11" t="s">
        <v>412</v>
      </c>
      <c r="I27" s="11">
        <v>13121668018.929001</v>
      </c>
    </row>
    <row r="28" spans="1:9" ht="12" customHeight="1" x14ac:dyDescent="0.25">
      <c r="A28" s="2" t="str">
        <f>"Apr "&amp;RIGHT(A6,4)+1</f>
        <v>Apr 2025</v>
      </c>
      <c r="B28" s="11" t="s">
        <v>412</v>
      </c>
      <c r="C28" s="11" t="s">
        <v>412</v>
      </c>
      <c r="D28" s="11" t="s">
        <v>412</v>
      </c>
      <c r="E28" s="11" t="s">
        <v>412</v>
      </c>
      <c r="F28" s="11">
        <v>95424167.959999993</v>
      </c>
      <c r="G28" s="11">
        <v>14572662</v>
      </c>
      <c r="H28" s="11" t="s">
        <v>412</v>
      </c>
      <c r="I28" s="11">
        <v>11573557966.108999</v>
      </c>
    </row>
    <row r="29" spans="1:9" ht="12" customHeight="1" x14ac:dyDescent="0.25">
      <c r="A29" s="2" t="str">
        <f>"May "&amp;RIGHT(A6,4)+1</f>
        <v>May 2025</v>
      </c>
      <c r="B29" s="11" t="s">
        <v>412</v>
      </c>
      <c r="C29" s="11" t="s">
        <v>412</v>
      </c>
      <c r="D29" s="11" t="s">
        <v>412</v>
      </c>
      <c r="E29" s="11" t="s">
        <v>412</v>
      </c>
      <c r="F29" s="11">
        <v>109416084.25</v>
      </c>
      <c r="G29" s="11">
        <v>15192049</v>
      </c>
      <c r="H29" s="11" t="s">
        <v>412</v>
      </c>
      <c r="I29" s="11">
        <v>11403010669.8272</v>
      </c>
    </row>
    <row r="30" spans="1:9" ht="12" customHeight="1" x14ac:dyDescent="0.25">
      <c r="A30" s="2" t="str">
        <f>"Jun "&amp;RIGHT(A6,4)+1</f>
        <v>Jun 2025</v>
      </c>
      <c r="B30" s="11" t="s">
        <v>412</v>
      </c>
      <c r="C30" s="11" t="s">
        <v>412</v>
      </c>
      <c r="D30" s="11" t="s">
        <v>412</v>
      </c>
      <c r="E30" s="11" t="s">
        <v>412</v>
      </c>
      <c r="F30" s="11" t="s">
        <v>412</v>
      </c>
      <c r="G30" s="11" t="s">
        <v>412</v>
      </c>
      <c r="H30" s="11" t="s">
        <v>412</v>
      </c>
      <c r="I30" s="11" t="s">
        <v>412</v>
      </c>
    </row>
    <row r="31" spans="1:9" ht="12" customHeight="1" x14ac:dyDescent="0.25">
      <c r="A31" s="2" t="str">
        <f>"Jul "&amp;RIGHT(A6,4)+1</f>
        <v>Jul 2025</v>
      </c>
      <c r="B31" s="11" t="s">
        <v>412</v>
      </c>
      <c r="C31" s="11" t="s">
        <v>412</v>
      </c>
      <c r="D31" s="11" t="s">
        <v>412</v>
      </c>
      <c r="E31" s="11" t="s">
        <v>412</v>
      </c>
      <c r="F31" s="11" t="s">
        <v>412</v>
      </c>
      <c r="G31" s="11" t="s">
        <v>412</v>
      </c>
      <c r="H31" s="11" t="s">
        <v>412</v>
      </c>
      <c r="I31" s="11" t="s">
        <v>412</v>
      </c>
    </row>
    <row r="32" spans="1:9" ht="12" customHeight="1" x14ac:dyDescent="0.25">
      <c r="A32" s="2" t="str">
        <f>"Aug "&amp;RIGHT(A6,4)+1</f>
        <v>Aug 2025</v>
      </c>
      <c r="B32" s="11" t="s">
        <v>412</v>
      </c>
      <c r="C32" s="11" t="s">
        <v>412</v>
      </c>
      <c r="D32" s="11" t="s">
        <v>412</v>
      </c>
      <c r="E32" s="11" t="s">
        <v>412</v>
      </c>
      <c r="F32" s="11" t="s">
        <v>412</v>
      </c>
      <c r="G32" s="11" t="s">
        <v>412</v>
      </c>
      <c r="H32" s="11" t="s">
        <v>412</v>
      </c>
      <c r="I32" s="11" t="s">
        <v>412</v>
      </c>
    </row>
    <row r="33" spans="1:9" ht="12" customHeight="1" x14ac:dyDescent="0.25">
      <c r="A33" s="2" t="str">
        <f>"Sep "&amp;RIGHT(A6,4)+1</f>
        <v>Sep 2025</v>
      </c>
      <c r="B33" s="11" t="s">
        <v>412</v>
      </c>
      <c r="C33" s="11" t="s">
        <v>412</v>
      </c>
      <c r="D33" s="11" t="s">
        <v>412</v>
      </c>
      <c r="E33" s="11" t="s">
        <v>412</v>
      </c>
      <c r="F33" s="11" t="s">
        <v>412</v>
      </c>
      <c r="G33" s="11" t="s">
        <v>412</v>
      </c>
      <c r="H33" s="11" t="s">
        <v>412</v>
      </c>
      <c r="I33" s="11" t="s">
        <v>412</v>
      </c>
    </row>
    <row r="34" spans="1:9" ht="12" customHeight="1" x14ac:dyDescent="0.25">
      <c r="A34" s="12" t="s">
        <v>55</v>
      </c>
      <c r="B34" s="13">
        <v>100583.62</v>
      </c>
      <c r="C34" s="13" t="s">
        <v>412</v>
      </c>
      <c r="D34" s="13" t="s">
        <v>412</v>
      </c>
      <c r="E34" s="13" t="s">
        <v>412</v>
      </c>
      <c r="F34" s="13">
        <v>1092886826.77</v>
      </c>
      <c r="G34" s="13">
        <v>107525445</v>
      </c>
      <c r="H34" s="13" t="s">
        <v>412</v>
      </c>
      <c r="I34" s="13">
        <v>96940466725.210999</v>
      </c>
    </row>
    <row r="35" spans="1:9" ht="12" customHeight="1" x14ac:dyDescent="0.25">
      <c r="A35" s="14" t="str">
        <f>"Total "&amp;MID(A20,7,LEN(A20)-13)&amp;" Months"</f>
        <v>Total 8 Months</v>
      </c>
      <c r="B35" s="15">
        <v>100583.62</v>
      </c>
      <c r="C35" s="15" t="s">
        <v>412</v>
      </c>
      <c r="D35" s="15" t="s">
        <v>412</v>
      </c>
      <c r="E35" s="15" t="s">
        <v>412</v>
      </c>
      <c r="F35" s="15">
        <v>1092886826.77</v>
      </c>
      <c r="G35" s="15">
        <v>107525445</v>
      </c>
      <c r="H35" s="15" t="s">
        <v>412</v>
      </c>
      <c r="I35" s="15">
        <v>96940466725.210999</v>
      </c>
    </row>
    <row r="36" spans="1:9" ht="12" customHeight="1" x14ac:dyDescent="0.25">
      <c r="A36" s="86"/>
      <c r="B36" s="86"/>
      <c r="C36" s="86"/>
      <c r="D36" s="86"/>
      <c r="E36" s="86"/>
      <c r="F36" s="86"/>
      <c r="G36" s="86"/>
      <c r="H36" s="86"/>
      <c r="I36" s="86"/>
    </row>
    <row r="37" spans="1:9" ht="78.650000000000006" customHeight="1" x14ac:dyDescent="0.25">
      <c r="A37" s="88" t="s">
        <v>384</v>
      </c>
      <c r="B37" s="88"/>
      <c r="C37" s="88"/>
      <c r="D37" s="88"/>
      <c r="E37" s="88"/>
      <c r="F37" s="88"/>
      <c r="G37" s="88"/>
      <c r="H37" s="88"/>
      <c r="I37" s="88"/>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sqref="A1:P1"/>
    </sheetView>
  </sheetViews>
  <sheetFormatPr defaultRowHeight="12.5" x14ac:dyDescent="0.25"/>
  <cols>
    <col min="1" max="1" width="10.7265625" style="1" customWidth="1"/>
    <col min="2" max="3" width="8.81640625" bestFit="1" customWidth="1"/>
    <col min="4" max="4" width="13.1796875" customWidth="1"/>
    <col min="7" max="7" width="10.7265625" customWidth="1"/>
    <col min="10" max="10" width="10.7265625" customWidth="1"/>
    <col min="13" max="13" width="10.7265625" customWidth="1"/>
    <col min="14" max="15" width="8.81640625" bestFit="1" customWidth="1"/>
    <col min="16" max="16" width="9.54296875" bestFit="1" customWidth="1"/>
    <col min="17" max="18" width="8.81640625" bestFit="1" customWidth="1"/>
    <col min="19" max="19" width="17.7265625" customWidth="1"/>
    <col min="245" max="245" width="10.453125" customWidth="1"/>
    <col min="246" max="246" width="0.54296875" customWidth="1"/>
    <col min="247" max="248" width="8.81640625" bestFit="1" customWidth="1"/>
    <col min="250" max="250" width="4.7265625" customWidth="1"/>
    <col min="251" max="251" width="0.54296875" customWidth="1"/>
    <col min="255" max="255" width="4.7265625" customWidth="1"/>
    <col min="256" max="256" width="0.54296875" customWidth="1"/>
    <col min="260" max="260" width="4.7265625" customWidth="1"/>
    <col min="261" max="261" width="0.54296875" customWidth="1"/>
    <col min="265" max="265" width="4.7265625" customWidth="1"/>
    <col min="266" max="266" width="0.54296875" customWidth="1"/>
    <col min="267" max="268" width="8.81640625" bestFit="1" customWidth="1"/>
    <col min="269" max="269" width="8.7265625" customWidth="1"/>
    <col min="270" max="270" width="4.7265625" customWidth="1"/>
    <col min="271" max="271" width="0.54296875" customWidth="1"/>
    <col min="272" max="273" width="8.81640625" bestFit="1" customWidth="1"/>
    <col min="274" max="274" width="8.7265625" customWidth="1"/>
    <col min="275" max="275" width="4.7265625" customWidth="1"/>
    <col min="501" max="501" width="10.453125" customWidth="1"/>
    <col min="502" max="502" width="0.54296875" customWidth="1"/>
    <col min="503" max="504" width="8.81640625" bestFit="1" customWidth="1"/>
    <col min="506" max="506" width="4.7265625" customWidth="1"/>
    <col min="507" max="507" width="0.54296875" customWidth="1"/>
    <col min="511" max="511" width="4.7265625" customWidth="1"/>
    <col min="512" max="512" width="0.54296875" customWidth="1"/>
    <col min="516" max="516" width="4.7265625" customWidth="1"/>
    <col min="517" max="517" width="0.54296875" customWidth="1"/>
    <col min="521" max="521" width="4.7265625" customWidth="1"/>
    <col min="522" max="522" width="0.54296875" customWidth="1"/>
    <col min="523" max="524" width="8.81640625" bestFit="1" customWidth="1"/>
    <col min="525" max="525" width="8.7265625" customWidth="1"/>
    <col min="526" max="526" width="4.7265625" customWidth="1"/>
    <col min="527" max="527" width="0.54296875" customWidth="1"/>
    <col min="528" max="529" width="8.81640625" bestFit="1" customWidth="1"/>
    <col min="530" max="530" width="8.7265625" customWidth="1"/>
    <col min="531" max="531" width="4.7265625" customWidth="1"/>
    <col min="757" max="757" width="10.453125" customWidth="1"/>
    <col min="758" max="758" width="0.54296875" customWidth="1"/>
    <col min="759" max="760" width="8.81640625" bestFit="1" customWidth="1"/>
    <col min="762" max="762" width="4.7265625" customWidth="1"/>
    <col min="763" max="763" width="0.54296875" customWidth="1"/>
    <col min="767" max="767" width="4.7265625" customWidth="1"/>
    <col min="768" max="768" width="0.54296875" customWidth="1"/>
    <col min="772" max="772" width="4.7265625" customWidth="1"/>
    <col min="773" max="773" width="0.54296875" customWidth="1"/>
    <col min="777" max="777" width="4.7265625" customWidth="1"/>
    <col min="778" max="778" width="0.54296875" customWidth="1"/>
    <col min="779" max="780" width="8.81640625" bestFit="1" customWidth="1"/>
    <col min="781" max="781" width="8.7265625" customWidth="1"/>
    <col min="782" max="782" width="4.7265625" customWidth="1"/>
    <col min="783" max="783" width="0.54296875" customWidth="1"/>
    <col min="784" max="785" width="8.81640625" bestFit="1" customWidth="1"/>
    <col min="786" max="786" width="8.7265625" customWidth="1"/>
    <col min="787" max="787" width="4.7265625" customWidth="1"/>
    <col min="1013" max="1013" width="10.453125" customWidth="1"/>
    <col min="1014" max="1014" width="0.54296875" customWidth="1"/>
    <col min="1015" max="1016" width="8.81640625" bestFit="1" customWidth="1"/>
    <col min="1018" max="1018" width="4.7265625" customWidth="1"/>
    <col min="1019" max="1019" width="0.54296875" customWidth="1"/>
    <col min="1023" max="1023" width="4.7265625" customWidth="1"/>
    <col min="1024" max="1024" width="0.54296875" customWidth="1"/>
    <col min="1028" max="1028" width="4.7265625" customWidth="1"/>
    <col min="1029" max="1029" width="0.54296875" customWidth="1"/>
    <col min="1033" max="1033" width="4.7265625" customWidth="1"/>
    <col min="1034" max="1034" width="0.54296875" customWidth="1"/>
    <col min="1035" max="1036" width="8.81640625" bestFit="1" customWidth="1"/>
    <col min="1037" max="1037" width="8.7265625" customWidth="1"/>
    <col min="1038" max="1038" width="4.7265625" customWidth="1"/>
    <col min="1039" max="1039" width="0.54296875" customWidth="1"/>
    <col min="1040" max="1041" width="8.81640625" bestFit="1" customWidth="1"/>
    <col min="1042" max="1042" width="8.7265625" customWidth="1"/>
    <col min="1043" max="1043" width="4.7265625" customWidth="1"/>
    <col min="1269" max="1269" width="10.453125" customWidth="1"/>
    <col min="1270" max="1270" width="0.54296875" customWidth="1"/>
    <col min="1271" max="1272" width="8.81640625" bestFit="1" customWidth="1"/>
    <col min="1274" max="1274" width="4.7265625" customWidth="1"/>
    <col min="1275" max="1275" width="0.54296875" customWidth="1"/>
    <col min="1279" max="1279" width="4.7265625" customWidth="1"/>
    <col min="1280" max="1280" width="0.54296875" customWidth="1"/>
    <col min="1284" max="1284" width="4.7265625" customWidth="1"/>
    <col min="1285" max="1285" width="0.54296875" customWidth="1"/>
    <col min="1289" max="1289" width="4.7265625" customWidth="1"/>
    <col min="1290" max="1290" width="0.54296875" customWidth="1"/>
    <col min="1291" max="1292" width="8.81640625" bestFit="1" customWidth="1"/>
    <col min="1293" max="1293" width="8.7265625" customWidth="1"/>
    <col min="1294" max="1294" width="4.7265625" customWidth="1"/>
    <col min="1295" max="1295" width="0.54296875" customWidth="1"/>
    <col min="1296" max="1297" width="8.81640625" bestFit="1" customWidth="1"/>
    <col min="1298" max="1298" width="8.7265625" customWidth="1"/>
    <col min="1299" max="1299" width="4.7265625" customWidth="1"/>
    <col min="1525" max="1525" width="10.453125" customWidth="1"/>
    <col min="1526" max="1526" width="0.54296875" customWidth="1"/>
    <col min="1527" max="1528" width="8.81640625" bestFit="1" customWidth="1"/>
    <col min="1530" max="1530" width="4.7265625" customWidth="1"/>
    <col min="1531" max="1531" width="0.54296875" customWidth="1"/>
    <col min="1535" max="1535" width="4.7265625" customWidth="1"/>
    <col min="1536" max="1536" width="0.54296875" customWidth="1"/>
    <col min="1540" max="1540" width="4.7265625" customWidth="1"/>
    <col min="1541" max="1541" width="0.54296875" customWidth="1"/>
    <col min="1545" max="1545" width="4.7265625" customWidth="1"/>
    <col min="1546" max="1546" width="0.54296875" customWidth="1"/>
    <col min="1547" max="1548" width="8.81640625" bestFit="1" customWidth="1"/>
    <col min="1549" max="1549" width="8.7265625" customWidth="1"/>
    <col min="1550" max="1550" width="4.7265625" customWidth="1"/>
    <col min="1551" max="1551" width="0.54296875" customWidth="1"/>
    <col min="1552" max="1553" width="8.81640625" bestFit="1" customWidth="1"/>
    <col min="1554" max="1554" width="8.7265625" customWidth="1"/>
    <col min="1555" max="1555" width="4.7265625" customWidth="1"/>
    <col min="1781" max="1781" width="10.453125" customWidth="1"/>
    <col min="1782" max="1782" width="0.54296875" customWidth="1"/>
    <col min="1783" max="1784" width="8.81640625" bestFit="1" customWidth="1"/>
    <col min="1786" max="1786" width="4.7265625" customWidth="1"/>
    <col min="1787" max="1787" width="0.54296875" customWidth="1"/>
    <col min="1791" max="1791" width="4.7265625" customWidth="1"/>
    <col min="1792" max="1792" width="0.54296875" customWidth="1"/>
    <col min="1796" max="1796" width="4.7265625" customWidth="1"/>
    <col min="1797" max="1797" width="0.54296875" customWidth="1"/>
    <col min="1801" max="1801" width="4.7265625" customWidth="1"/>
    <col min="1802" max="1802" width="0.54296875" customWidth="1"/>
    <col min="1803" max="1804" width="8.81640625" bestFit="1" customWidth="1"/>
    <col min="1805" max="1805" width="8.7265625" customWidth="1"/>
    <col min="1806" max="1806" width="4.7265625" customWidth="1"/>
    <col min="1807" max="1807" width="0.54296875" customWidth="1"/>
    <col min="1808" max="1809" width="8.81640625" bestFit="1" customWidth="1"/>
    <col min="1810" max="1810" width="8.7265625" customWidth="1"/>
    <col min="1811" max="1811" width="4.7265625" customWidth="1"/>
    <col min="2037" max="2037" width="10.453125" customWidth="1"/>
    <col min="2038" max="2038" width="0.54296875" customWidth="1"/>
    <col min="2039" max="2040" width="8.81640625" bestFit="1" customWidth="1"/>
    <col min="2042" max="2042" width="4.7265625" customWidth="1"/>
    <col min="2043" max="2043" width="0.54296875" customWidth="1"/>
    <col min="2047" max="2047" width="4.7265625" customWidth="1"/>
    <col min="2048" max="2048" width="0.54296875" customWidth="1"/>
    <col min="2052" max="2052" width="4.7265625" customWidth="1"/>
    <col min="2053" max="2053" width="0.54296875" customWidth="1"/>
    <col min="2057" max="2057" width="4.7265625" customWidth="1"/>
    <col min="2058" max="2058" width="0.54296875" customWidth="1"/>
    <col min="2059" max="2060" width="8.81640625" bestFit="1" customWidth="1"/>
    <col min="2061" max="2061" width="8.7265625" customWidth="1"/>
    <col min="2062" max="2062" width="4.7265625" customWidth="1"/>
    <col min="2063" max="2063" width="0.54296875" customWidth="1"/>
    <col min="2064" max="2065" width="8.81640625" bestFit="1" customWidth="1"/>
    <col min="2066" max="2066" width="8.7265625" customWidth="1"/>
    <col min="2067" max="2067" width="4.7265625" customWidth="1"/>
    <col min="2293" max="2293" width="10.453125" customWidth="1"/>
    <col min="2294" max="2294" width="0.54296875" customWidth="1"/>
    <col min="2295" max="2296" width="8.81640625" bestFit="1" customWidth="1"/>
    <col min="2298" max="2298" width="4.7265625" customWidth="1"/>
    <col min="2299" max="2299" width="0.54296875" customWidth="1"/>
    <col min="2303" max="2303" width="4.7265625" customWidth="1"/>
    <col min="2304" max="2304" width="0.54296875" customWidth="1"/>
    <col min="2308" max="2308" width="4.7265625" customWidth="1"/>
    <col min="2309" max="2309" width="0.54296875" customWidth="1"/>
    <col min="2313" max="2313" width="4.7265625" customWidth="1"/>
    <col min="2314" max="2314" width="0.54296875" customWidth="1"/>
    <col min="2315" max="2316" width="8.81640625" bestFit="1" customWidth="1"/>
    <col min="2317" max="2317" width="8.7265625" customWidth="1"/>
    <col min="2318" max="2318" width="4.7265625" customWidth="1"/>
    <col min="2319" max="2319" width="0.54296875" customWidth="1"/>
    <col min="2320" max="2321" width="8.81640625" bestFit="1" customWidth="1"/>
    <col min="2322" max="2322" width="8.7265625" customWidth="1"/>
    <col min="2323" max="2323" width="4.7265625" customWidth="1"/>
    <col min="2549" max="2549" width="10.453125" customWidth="1"/>
    <col min="2550" max="2550" width="0.54296875" customWidth="1"/>
    <col min="2551" max="2552" width="8.81640625" bestFit="1" customWidth="1"/>
    <col min="2554" max="2554" width="4.7265625" customWidth="1"/>
    <col min="2555" max="2555" width="0.54296875" customWidth="1"/>
    <col min="2559" max="2559" width="4.7265625" customWidth="1"/>
    <col min="2560" max="2560" width="0.54296875" customWidth="1"/>
    <col min="2564" max="2564" width="4.7265625" customWidth="1"/>
    <col min="2565" max="2565" width="0.54296875" customWidth="1"/>
    <col min="2569" max="2569" width="4.7265625" customWidth="1"/>
    <col min="2570" max="2570" width="0.54296875" customWidth="1"/>
    <col min="2571" max="2572" width="8.81640625" bestFit="1" customWidth="1"/>
    <col min="2573" max="2573" width="8.7265625" customWidth="1"/>
    <col min="2574" max="2574" width="4.7265625" customWidth="1"/>
    <col min="2575" max="2575" width="0.54296875" customWidth="1"/>
    <col min="2576" max="2577" width="8.81640625" bestFit="1" customWidth="1"/>
    <col min="2578" max="2578" width="8.7265625" customWidth="1"/>
    <col min="2579" max="2579" width="4.7265625" customWidth="1"/>
    <col min="2805" max="2805" width="10.453125" customWidth="1"/>
    <col min="2806" max="2806" width="0.54296875" customWidth="1"/>
    <col min="2807" max="2808" width="8.81640625" bestFit="1" customWidth="1"/>
    <col min="2810" max="2810" width="4.7265625" customWidth="1"/>
    <col min="2811" max="2811" width="0.54296875" customWidth="1"/>
    <col min="2815" max="2815" width="4.7265625" customWidth="1"/>
    <col min="2816" max="2816" width="0.54296875" customWidth="1"/>
    <col min="2820" max="2820" width="4.7265625" customWidth="1"/>
    <col min="2821" max="2821" width="0.54296875" customWidth="1"/>
    <col min="2825" max="2825" width="4.7265625" customWidth="1"/>
    <col min="2826" max="2826" width="0.54296875" customWidth="1"/>
    <col min="2827" max="2828" width="8.81640625" bestFit="1" customWidth="1"/>
    <col min="2829" max="2829" width="8.7265625" customWidth="1"/>
    <col min="2830" max="2830" width="4.7265625" customWidth="1"/>
    <col min="2831" max="2831" width="0.54296875" customWidth="1"/>
    <col min="2832" max="2833" width="8.81640625" bestFit="1" customWidth="1"/>
    <col min="2834" max="2834" width="8.7265625" customWidth="1"/>
    <col min="2835" max="2835" width="4.7265625" customWidth="1"/>
    <col min="3061" max="3061" width="10.453125" customWidth="1"/>
    <col min="3062" max="3062" width="0.54296875" customWidth="1"/>
    <col min="3063" max="3064" width="8.81640625" bestFit="1" customWidth="1"/>
    <col min="3066" max="3066" width="4.7265625" customWidth="1"/>
    <col min="3067" max="3067" width="0.54296875" customWidth="1"/>
    <col min="3071" max="3071" width="4.7265625" customWidth="1"/>
    <col min="3072" max="3072" width="0.54296875" customWidth="1"/>
    <col min="3076" max="3076" width="4.7265625" customWidth="1"/>
    <col min="3077" max="3077" width="0.54296875" customWidth="1"/>
    <col min="3081" max="3081" width="4.7265625" customWidth="1"/>
    <col min="3082" max="3082" width="0.54296875" customWidth="1"/>
    <col min="3083" max="3084" width="8.81640625" bestFit="1" customWidth="1"/>
    <col min="3085" max="3085" width="8.7265625" customWidth="1"/>
    <col min="3086" max="3086" width="4.7265625" customWidth="1"/>
    <col min="3087" max="3087" width="0.54296875" customWidth="1"/>
    <col min="3088" max="3089" width="8.81640625" bestFit="1" customWidth="1"/>
    <col min="3090" max="3090" width="8.7265625" customWidth="1"/>
    <col min="3091" max="3091" width="4.7265625" customWidth="1"/>
    <col min="3317" max="3317" width="10.453125" customWidth="1"/>
    <col min="3318" max="3318" width="0.54296875" customWidth="1"/>
    <col min="3319" max="3320" width="8.81640625" bestFit="1" customWidth="1"/>
    <col min="3322" max="3322" width="4.7265625" customWidth="1"/>
    <col min="3323" max="3323" width="0.54296875" customWidth="1"/>
    <col min="3327" max="3327" width="4.7265625" customWidth="1"/>
    <col min="3328" max="3328" width="0.54296875" customWidth="1"/>
    <col min="3332" max="3332" width="4.7265625" customWidth="1"/>
    <col min="3333" max="3333" width="0.54296875" customWidth="1"/>
    <col min="3337" max="3337" width="4.7265625" customWidth="1"/>
    <col min="3338" max="3338" width="0.54296875" customWidth="1"/>
    <col min="3339" max="3340" width="8.81640625" bestFit="1" customWidth="1"/>
    <col min="3341" max="3341" width="8.7265625" customWidth="1"/>
    <col min="3342" max="3342" width="4.7265625" customWidth="1"/>
    <col min="3343" max="3343" width="0.54296875" customWidth="1"/>
    <col min="3344" max="3345" width="8.81640625" bestFit="1" customWidth="1"/>
    <col min="3346" max="3346" width="8.7265625" customWidth="1"/>
    <col min="3347" max="3347" width="4.7265625" customWidth="1"/>
    <col min="3573" max="3573" width="10.453125" customWidth="1"/>
    <col min="3574" max="3574" width="0.54296875" customWidth="1"/>
    <col min="3575" max="3576" width="8.81640625" bestFit="1" customWidth="1"/>
    <col min="3578" max="3578" width="4.7265625" customWidth="1"/>
    <col min="3579" max="3579" width="0.54296875" customWidth="1"/>
    <col min="3583" max="3583" width="4.7265625" customWidth="1"/>
    <col min="3584" max="3584" width="0.54296875" customWidth="1"/>
    <col min="3588" max="3588" width="4.7265625" customWidth="1"/>
    <col min="3589" max="3589" width="0.54296875" customWidth="1"/>
    <col min="3593" max="3593" width="4.7265625" customWidth="1"/>
    <col min="3594" max="3594" width="0.54296875" customWidth="1"/>
    <col min="3595" max="3596" width="8.81640625" bestFit="1" customWidth="1"/>
    <col min="3597" max="3597" width="8.7265625" customWidth="1"/>
    <col min="3598" max="3598" width="4.7265625" customWidth="1"/>
    <col min="3599" max="3599" width="0.54296875" customWidth="1"/>
    <col min="3600" max="3601" width="8.81640625" bestFit="1" customWidth="1"/>
    <col min="3602" max="3602" width="8.7265625" customWidth="1"/>
    <col min="3603" max="3603" width="4.7265625" customWidth="1"/>
    <col min="3829" max="3829" width="10.453125" customWidth="1"/>
    <col min="3830" max="3830" width="0.54296875" customWidth="1"/>
    <col min="3831" max="3832" width="8.81640625" bestFit="1" customWidth="1"/>
    <col min="3834" max="3834" width="4.7265625" customWidth="1"/>
    <col min="3835" max="3835" width="0.54296875" customWidth="1"/>
    <col min="3839" max="3839" width="4.7265625" customWidth="1"/>
    <col min="3840" max="3840" width="0.54296875" customWidth="1"/>
    <col min="3844" max="3844" width="4.7265625" customWidth="1"/>
    <col min="3845" max="3845" width="0.54296875" customWidth="1"/>
    <col min="3849" max="3849" width="4.7265625" customWidth="1"/>
    <col min="3850" max="3850" width="0.54296875" customWidth="1"/>
    <col min="3851" max="3852" width="8.81640625" bestFit="1" customWidth="1"/>
    <col min="3853" max="3853" width="8.7265625" customWidth="1"/>
    <col min="3854" max="3854" width="4.7265625" customWidth="1"/>
    <col min="3855" max="3855" width="0.54296875" customWidth="1"/>
    <col min="3856" max="3857" width="8.81640625" bestFit="1" customWidth="1"/>
    <col min="3858" max="3858" width="8.7265625" customWidth="1"/>
    <col min="3859" max="3859" width="4.7265625" customWidth="1"/>
    <col min="4085" max="4085" width="10.453125" customWidth="1"/>
    <col min="4086" max="4086" width="0.54296875" customWidth="1"/>
    <col min="4087" max="4088" width="8.81640625" bestFit="1" customWidth="1"/>
    <col min="4090" max="4090" width="4.7265625" customWidth="1"/>
    <col min="4091" max="4091" width="0.54296875" customWidth="1"/>
    <col min="4095" max="4095" width="4.7265625" customWidth="1"/>
    <col min="4096" max="4096" width="0.54296875" customWidth="1"/>
    <col min="4100" max="4100" width="4.7265625" customWidth="1"/>
    <col min="4101" max="4101" width="0.54296875" customWidth="1"/>
    <col min="4105" max="4105" width="4.7265625" customWidth="1"/>
    <col min="4106" max="4106" width="0.54296875" customWidth="1"/>
    <col min="4107" max="4108" width="8.81640625" bestFit="1" customWidth="1"/>
    <col min="4109" max="4109" width="8.7265625" customWidth="1"/>
    <col min="4110" max="4110" width="4.7265625" customWidth="1"/>
    <col min="4111" max="4111" width="0.54296875" customWidth="1"/>
    <col min="4112" max="4113" width="8.81640625" bestFit="1" customWidth="1"/>
    <col min="4114" max="4114" width="8.7265625" customWidth="1"/>
    <col min="4115" max="4115" width="4.7265625" customWidth="1"/>
    <col min="4341" max="4341" width="10.453125" customWidth="1"/>
    <col min="4342" max="4342" width="0.54296875" customWidth="1"/>
    <col min="4343" max="4344" width="8.81640625" bestFit="1" customWidth="1"/>
    <col min="4346" max="4346" width="4.7265625" customWidth="1"/>
    <col min="4347" max="4347" width="0.54296875" customWidth="1"/>
    <col min="4351" max="4351" width="4.7265625" customWidth="1"/>
    <col min="4352" max="4352" width="0.54296875" customWidth="1"/>
    <col min="4356" max="4356" width="4.7265625" customWidth="1"/>
    <col min="4357" max="4357" width="0.54296875" customWidth="1"/>
    <col min="4361" max="4361" width="4.7265625" customWidth="1"/>
    <col min="4362" max="4362" width="0.54296875" customWidth="1"/>
    <col min="4363" max="4364" width="8.81640625" bestFit="1" customWidth="1"/>
    <col min="4365" max="4365" width="8.7265625" customWidth="1"/>
    <col min="4366" max="4366" width="4.7265625" customWidth="1"/>
    <col min="4367" max="4367" width="0.54296875" customWidth="1"/>
    <col min="4368" max="4369" width="8.81640625" bestFit="1" customWidth="1"/>
    <col min="4370" max="4370" width="8.7265625" customWidth="1"/>
    <col min="4371" max="4371" width="4.7265625" customWidth="1"/>
    <col min="4597" max="4597" width="10.453125" customWidth="1"/>
    <col min="4598" max="4598" width="0.54296875" customWidth="1"/>
    <col min="4599" max="4600" width="8.81640625" bestFit="1" customWidth="1"/>
    <col min="4602" max="4602" width="4.7265625" customWidth="1"/>
    <col min="4603" max="4603" width="0.54296875" customWidth="1"/>
    <col min="4607" max="4607" width="4.7265625" customWidth="1"/>
    <col min="4608" max="4608" width="0.54296875" customWidth="1"/>
    <col min="4612" max="4612" width="4.7265625" customWidth="1"/>
    <col min="4613" max="4613" width="0.54296875" customWidth="1"/>
    <col min="4617" max="4617" width="4.7265625" customWidth="1"/>
    <col min="4618" max="4618" width="0.54296875" customWidth="1"/>
    <col min="4619" max="4620" width="8.81640625" bestFit="1" customWidth="1"/>
    <col min="4621" max="4621" width="8.7265625" customWidth="1"/>
    <col min="4622" max="4622" width="4.7265625" customWidth="1"/>
    <col min="4623" max="4623" width="0.54296875" customWidth="1"/>
    <col min="4624" max="4625" width="8.81640625" bestFit="1" customWidth="1"/>
    <col min="4626" max="4626" width="8.7265625" customWidth="1"/>
    <col min="4627" max="4627" width="4.7265625" customWidth="1"/>
    <col min="4853" max="4853" width="10.453125" customWidth="1"/>
    <col min="4854" max="4854" width="0.54296875" customWidth="1"/>
    <col min="4855" max="4856" width="8.81640625" bestFit="1" customWidth="1"/>
    <col min="4858" max="4858" width="4.7265625" customWidth="1"/>
    <col min="4859" max="4859" width="0.54296875" customWidth="1"/>
    <col min="4863" max="4863" width="4.7265625" customWidth="1"/>
    <col min="4864" max="4864" width="0.54296875" customWidth="1"/>
    <col min="4868" max="4868" width="4.7265625" customWidth="1"/>
    <col min="4869" max="4869" width="0.54296875" customWidth="1"/>
    <col min="4873" max="4873" width="4.7265625" customWidth="1"/>
    <col min="4874" max="4874" width="0.54296875" customWidth="1"/>
    <col min="4875" max="4876" width="8.81640625" bestFit="1" customWidth="1"/>
    <col min="4877" max="4877" width="8.7265625" customWidth="1"/>
    <col min="4878" max="4878" width="4.7265625" customWidth="1"/>
    <col min="4879" max="4879" width="0.54296875" customWidth="1"/>
    <col min="4880" max="4881" width="8.81640625" bestFit="1" customWidth="1"/>
    <col min="4882" max="4882" width="8.7265625" customWidth="1"/>
    <col min="4883" max="4883" width="4.7265625" customWidth="1"/>
    <col min="5109" max="5109" width="10.453125" customWidth="1"/>
    <col min="5110" max="5110" width="0.54296875" customWidth="1"/>
    <col min="5111" max="5112" width="8.81640625" bestFit="1" customWidth="1"/>
    <col min="5114" max="5114" width="4.7265625" customWidth="1"/>
    <col min="5115" max="5115" width="0.54296875" customWidth="1"/>
    <col min="5119" max="5119" width="4.7265625" customWidth="1"/>
    <col min="5120" max="5120" width="0.54296875" customWidth="1"/>
    <col min="5124" max="5124" width="4.7265625" customWidth="1"/>
    <col min="5125" max="5125" width="0.54296875" customWidth="1"/>
    <col min="5129" max="5129" width="4.7265625" customWidth="1"/>
    <col min="5130" max="5130" width="0.54296875" customWidth="1"/>
    <col min="5131" max="5132" width="8.81640625" bestFit="1" customWidth="1"/>
    <col min="5133" max="5133" width="8.7265625" customWidth="1"/>
    <col min="5134" max="5134" width="4.7265625" customWidth="1"/>
    <col min="5135" max="5135" width="0.54296875" customWidth="1"/>
    <col min="5136" max="5137" width="8.81640625" bestFit="1" customWidth="1"/>
    <col min="5138" max="5138" width="8.7265625" customWidth="1"/>
    <col min="5139" max="5139" width="4.7265625" customWidth="1"/>
    <col min="5365" max="5365" width="10.453125" customWidth="1"/>
    <col min="5366" max="5366" width="0.54296875" customWidth="1"/>
    <col min="5367" max="5368" width="8.81640625" bestFit="1" customWidth="1"/>
    <col min="5370" max="5370" width="4.7265625" customWidth="1"/>
    <col min="5371" max="5371" width="0.54296875" customWidth="1"/>
    <col min="5375" max="5375" width="4.7265625" customWidth="1"/>
    <col min="5376" max="5376" width="0.54296875" customWidth="1"/>
    <col min="5380" max="5380" width="4.7265625" customWidth="1"/>
    <col min="5381" max="5381" width="0.54296875" customWidth="1"/>
    <col min="5385" max="5385" width="4.7265625" customWidth="1"/>
    <col min="5386" max="5386" width="0.54296875" customWidth="1"/>
    <col min="5387" max="5388" width="8.81640625" bestFit="1" customWidth="1"/>
    <col min="5389" max="5389" width="8.7265625" customWidth="1"/>
    <col min="5390" max="5390" width="4.7265625" customWidth="1"/>
    <col min="5391" max="5391" width="0.54296875" customWidth="1"/>
    <col min="5392" max="5393" width="8.81640625" bestFit="1" customWidth="1"/>
    <col min="5394" max="5394" width="8.7265625" customWidth="1"/>
    <col min="5395" max="5395" width="4.7265625" customWidth="1"/>
    <col min="5621" max="5621" width="10.453125" customWidth="1"/>
    <col min="5622" max="5622" width="0.54296875" customWidth="1"/>
    <col min="5623" max="5624" width="8.81640625" bestFit="1" customWidth="1"/>
    <col min="5626" max="5626" width="4.7265625" customWidth="1"/>
    <col min="5627" max="5627" width="0.54296875" customWidth="1"/>
    <col min="5631" max="5631" width="4.7265625" customWidth="1"/>
    <col min="5632" max="5632" width="0.54296875" customWidth="1"/>
    <col min="5636" max="5636" width="4.7265625" customWidth="1"/>
    <col min="5637" max="5637" width="0.54296875" customWidth="1"/>
    <col min="5641" max="5641" width="4.7265625" customWidth="1"/>
    <col min="5642" max="5642" width="0.54296875" customWidth="1"/>
    <col min="5643" max="5644" width="8.81640625" bestFit="1" customWidth="1"/>
    <col min="5645" max="5645" width="8.7265625" customWidth="1"/>
    <col min="5646" max="5646" width="4.7265625" customWidth="1"/>
    <col min="5647" max="5647" width="0.54296875" customWidth="1"/>
    <col min="5648" max="5649" width="8.81640625" bestFit="1" customWidth="1"/>
    <col min="5650" max="5650" width="8.7265625" customWidth="1"/>
    <col min="5651" max="5651" width="4.7265625" customWidth="1"/>
    <col min="5877" max="5877" width="10.453125" customWidth="1"/>
    <col min="5878" max="5878" width="0.54296875" customWidth="1"/>
    <col min="5879" max="5880" width="8.81640625" bestFit="1" customWidth="1"/>
    <col min="5882" max="5882" width="4.7265625" customWidth="1"/>
    <col min="5883" max="5883" width="0.54296875" customWidth="1"/>
    <col min="5887" max="5887" width="4.7265625" customWidth="1"/>
    <col min="5888" max="5888" width="0.54296875" customWidth="1"/>
    <col min="5892" max="5892" width="4.7265625" customWidth="1"/>
    <col min="5893" max="5893" width="0.54296875" customWidth="1"/>
    <col min="5897" max="5897" width="4.7265625" customWidth="1"/>
    <col min="5898" max="5898" width="0.54296875" customWidth="1"/>
    <col min="5899" max="5900" width="8.81640625" bestFit="1" customWidth="1"/>
    <col min="5901" max="5901" width="8.7265625" customWidth="1"/>
    <col min="5902" max="5902" width="4.7265625" customWidth="1"/>
    <col min="5903" max="5903" width="0.54296875" customWidth="1"/>
    <col min="5904" max="5905" width="8.81640625" bestFit="1" customWidth="1"/>
    <col min="5906" max="5906" width="8.7265625" customWidth="1"/>
    <col min="5907" max="5907" width="4.7265625" customWidth="1"/>
    <col min="6133" max="6133" width="10.453125" customWidth="1"/>
    <col min="6134" max="6134" width="0.54296875" customWidth="1"/>
    <col min="6135" max="6136" width="8.81640625" bestFit="1" customWidth="1"/>
    <col min="6138" max="6138" width="4.7265625" customWidth="1"/>
    <col min="6139" max="6139" width="0.54296875" customWidth="1"/>
    <col min="6143" max="6143" width="4.7265625" customWidth="1"/>
    <col min="6144" max="6144" width="0.54296875" customWidth="1"/>
    <col min="6148" max="6148" width="4.7265625" customWidth="1"/>
    <col min="6149" max="6149" width="0.54296875" customWidth="1"/>
    <col min="6153" max="6153" width="4.7265625" customWidth="1"/>
    <col min="6154" max="6154" width="0.54296875" customWidth="1"/>
    <col min="6155" max="6156" width="8.81640625" bestFit="1" customWidth="1"/>
    <col min="6157" max="6157" width="8.7265625" customWidth="1"/>
    <col min="6158" max="6158" width="4.7265625" customWidth="1"/>
    <col min="6159" max="6159" width="0.54296875" customWidth="1"/>
    <col min="6160" max="6161" width="8.81640625" bestFit="1" customWidth="1"/>
    <col min="6162" max="6162" width="8.7265625" customWidth="1"/>
    <col min="6163" max="6163" width="4.7265625" customWidth="1"/>
    <col min="6389" max="6389" width="10.453125" customWidth="1"/>
    <col min="6390" max="6390" width="0.54296875" customWidth="1"/>
    <col min="6391" max="6392" width="8.81640625" bestFit="1" customWidth="1"/>
    <col min="6394" max="6394" width="4.7265625" customWidth="1"/>
    <col min="6395" max="6395" width="0.54296875" customWidth="1"/>
    <col min="6399" max="6399" width="4.7265625" customWidth="1"/>
    <col min="6400" max="6400" width="0.54296875" customWidth="1"/>
    <col min="6404" max="6404" width="4.7265625" customWidth="1"/>
    <col min="6405" max="6405" width="0.54296875" customWidth="1"/>
    <col min="6409" max="6409" width="4.7265625" customWidth="1"/>
    <col min="6410" max="6410" width="0.54296875" customWidth="1"/>
    <col min="6411" max="6412" width="8.81640625" bestFit="1" customWidth="1"/>
    <col min="6413" max="6413" width="8.7265625" customWidth="1"/>
    <col min="6414" max="6414" width="4.7265625" customWidth="1"/>
    <col min="6415" max="6415" width="0.54296875" customWidth="1"/>
    <col min="6416" max="6417" width="8.81640625" bestFit="1" customWidth="1"/>
    <col min="6418" max="6418" width="8.7265625" customWidth="1"/>
    <col min="6419" max="6419" width="4.7265625" customWidth="1"/>
    <col min="6645" max="6645" width="10.453125" customWidth="1"/>
    <col min="6646" max="6646" width="0.54296875" customWidth="1"/>
    <col min="6647" max="6648" width="8.81640625" bestFit="1" customWidth="1"/>
    <col min="6650" max="6650" width="4.7265625" customWidth="1"/>
    <col min="6651" max="6651" width="0.54296875" customWidth="1"/>
    <col min="6655" max="6655" width="4.7265625" customWidth="1"/>
    <col min="6656" max="6656" width="0.54296875" customWidth="1"/>
    <col min="6660" max="6660" width="4.7265625" customWidth="1"/>
    <col min="6661" max="6661" width="0.54296875" customWidth="1"/>
    <col min="6665" max="6665" width="4.7265625" customWidth="1"/>
    <col min="6666" max="6666" width="0.54296875" customWidth="1"/>
    <col min="6667" max="6668" width="8.81640625" bestFit="1" customWidth="1"/>
    <col min="6669" max="6669" width="8.7265625" customWidth="1"/>
    <col min="6670" max="6670" width="4.7265625" customWidth="1"/>
    <col min="6671" max="6671" width="0.54296875" customWidth="1"/>
    <col min="6672" max="6673" width="8.81640625" bestFit="1" customWidth="1"/>
    <col min="6674" max="6674" width="8.7265625" customWidth="1"/>
    <col min="6675" max="6675" width="4.7265625" customWidth="1"/>
    <col min="6901" max="6901" width="10.453125" customWidth="1"/>
    <col min="6902" max="6902" width="0.54296875" customWidth="1"/>
    <col min="6903" max="6904" width="8.81640625" bestFit="1" customWidth="1"/>
    <col min="6906" max="6906" width="4.7265625" customWidth="1"/>
    <col min="6907" max="6907" width="0.54296875" customWidth="1"/>
    <col min="6911" max="6911" width="4.7265625" customWidth="1"/>
    <col min="6912" max="6912" width="0.54296875" customWidth="1"/>
    <col min="6916" max="6916" width="4.7265625" customWidth="1"/>
    <col min="6917" max="6917" width="0.54296875" customWidth="1"/>
    <col min="6921" max="6921" width="4.7265625" customWidth="1"/>
    <col min="6922" max="6922" width="0.54296875" customWidth="1"/>
    <col min="6923" max="6924" width="8.81640625" bestFit="1" customWidth="1"/>
    <col min="6925" max="6925" width="8.7265625" customWidth="1"/>
    <col min="6926" max="6926" width="4.7265625" customWidth="1"/>
    <col min="6927" max="6927" width="0.54296875" customWidth="1"/>
    <col min="6928" max="6929" width="8.81640625" bestFit="1" customWidth="1"/>
    <col min="6930" max="6930" width="8.7265625" customWidth="1"/>
    <col min="6931" max="6931" width="4.7265625" customWidth="1"/>
    <col min="7157" max="7157" width="10.453125" customWidth="1"/>
    <col min="7158" max="7158" width="0.54296875" customWidth="1"/>
    <col min="7159" max="7160" width="8.81640625" bestFit="1" customWidth="1"/>
    <col min="7162" max="7162" width="4.7265625" customWidth="1"/>
    <col min="7163" max="7163" width="0.54296875" customWidth="1"/>
    <col min="7167" max="7167" width="4.7265625" customWidth="1"/>
    <col min="7168" max="7168" width="0.54296875" customWidth="1"/>
    <col min="7172" max="7172" width="4.7265625" customWidth="1"/>
    <col min="7173" max="7173" width="0.54296875" customWidth="1"/>
    <col min="7177" max="7177" width="4.7265625" customWidth="1"/>
    <col min="7178" max="7178" width="0.54296875" customWidth="1"/>
    <col min="7179" max="7180" width="8.81640625" bestFit="1" customWidth="1"/>
    <col min="7181" max="7181" width="8.7265625" customWidth="1"/>
    <col min="7182" max="7182" width="4.7265625" customWidth="1"/>
    <col min="7183" max="7183" width="0.54296875" customWidth="1"/>
    <col min="7184" max="7185" width="8.81640625" bestFit="1" customWidth="1"/>
    <col min="7186" max="7186" width="8.7265625" customWidth="1"/>
    <col min="7187" max="7187" width="4.7265625" customWidth="1"/>
    <col min="7413" max="7413" width="10.453125" customWidth="1"/>
    <col min="7414" max="7414" width="0.54296875" customWidth="1"/>
    <col min="7415" max="7416" width="8.81640625" bestFit="1" customWidth="1"/>
    <col min="7418" max="7418" width="4.7265625" customWidth="1"/>
    <col min="7419" max="7419" width="0.54296875" customWidth="1"/>
    <col min="7423" max="7423" width="4.7265625" customWidth="1"/>
    <col min="7424" max="7424" width="0.54296875" customWidth="1"/>
    <col min="7428" max="7428" width="4.7265625" customWidth="1"/>
    <col min="7429" max="7429" width="0.54296875" customWidth="1"/>
    <col min="7433" max="7433" width="4.7265625" customWidth="1"/>
    <col min="7434" max="7434" width="0.54296875" customWidth="1"/>
    <col min="7435" max="7436" width="8.81640625" bestFit="1" customWidth="1"/>
    <col min="7437" max="7437" width="8.7265625" customWidth="1"/>
    <col min="7438" max="7438" width="4.7265625" customWidth="1"/>
    <col min="7439" max="7439" width="0.54296875" customWidth="1"/>
    <col min="7440" max="7441" width="8.81640625" bestFit="1" customWidth="1"/>
    <col min="7442" max="7442" width="8.7265625" customWidth="1"/>
    <col min="7443" max="7443" width="4.7265625" customWidth="1"/>
    <col min="7669" max="7669" width="10.453125" customWidth="1"/>
    <col min="7670" max="7670" width="0.54296875" customWidth="1"/>
    <col min="7671" max="7672" width="8.81640625" bestFit="1" customWidth="1"/>
    <col min="7674" max="7674" width="4.7265625" customWidth="1"/>
    <col min="7675" max="7675" width="0.54296875" customWidth="1"/>
    <col min="7679" max="7679" width="4.7265625" customWidth="1"/>
    <col min="7680" max="7680" width="0.54296875" customWidth="1"/>
    <col min="7684" max="7684" width="4.7265625" customWidth="1"/>
    <col min="7685" max="7685" width="0.54296875" customWidth="1"/>
    <col min="7689" max="7689" width="4.7265625" customWidth="1"/>
    <col min="7690" max="7690" width="0.54296875" customWidth="1"/>
    <col min="7691" max="7692" width="8.81640625" bestFit="1" customWidth="1"/>
    <col min="7693" max="7693" width="8.7265625" customWidth="1"/>
    <col min="7694" max="7694" width="4.7265625" customWidth="1"/>
    <col min="7695" max="7695" width="0.54296875" customWidth="1"/>
    <col min="7696" max="7697" width="8.81640625" bestFit="1" customWidth="1"/>
    <col min="7698" max="7698" width="8.7265625" customWidth="1"/>
    <col min="7699" max="7699" width="4.7265625" customWidth="1"/>
    <col min="7925" max="7925" width="10.453125" customWidth="1"/>
    <col min="7926" max="7926" width="0.54296875" customWidth="1"/>
    <col min="7927" max="7928" width="8.81640625" bestFit="1" customWidth="1"/>
    <col min="7930" max="7930" width="4.7265625" customWidth="1"/>
    <col min="7931" max="7931" width="0.54296875" customWidth="1"/>
    <col min="7935" max="7935" width="4.7265625" customWidth="1"/>
    <col min="7936" max="7936" width="0.54296875" customWidth="1"/>
    <col min="7940" max="7940" width="4.7265625" customWidth="1"/>
    <col min="7941" max="7941" width="0.54296875" customWidth="1"/>
    <col min="7945" max="7945" width="4.7265625" customWidth="1"/>
    <col min="7946" max="7946" width="0.54296875" customWidth="1"/>
    <col min="7947" max="7948" width="8.81640625" bestFit="1" customWidth="1"/>
    <col min="7949" max="7949" width="8.7265625" customWidth="1"/>
    <col min="7950" max="7950" width="4.7265625" customWidth="1"/>
    <col min="7951" max="7951" width="0.54296875" customWidth="1"/>
    <col min="7952" max="7953" width="8.81640625" bestFit="1" customWidth="1"/>
    <col min="7954" max="7954" width="8.7265625" customWidth="1"/>
    <col min="7955" max="7955" width="4.7265625" customWidth="1"/>
    <col min="8181" max="8181" width="10.453125" customWidth="1"/>
    <col min="8182" max="8182" width="0.54296875" customWidth="1"/>
    <col min="8183" max="8184" width="8.81640625" bestFit="1" customWidth="1"/>
    <col min="8186" max="8186" width="4.7265625" customWidth="1"/>
    <col min="8187" max="8187" width="0.54296875" customWidth="1"/>
    <col min="8191" max="8191" width="4.7265625" customWidth="1"/>
    <col min="8192" max="8192" width="0.54296875" customWidth="1"/>
    <col min="8196" max="8196" width="4.7265625" customWidth="1"/>
    <col min="8197" max="8197" width="0.54296875" customWidth="1"/>
    <col min="8201" max="8201" width="4.7265625" customWidth="1"/>
    <col min="8202" max="8202" width="0.54296875" customWidth="1"/>
    <col min="8203" max="8204" width="8.81640625" bestFit="1" customWidth="1"/>
    <col min="8205" max="8205" width="8.7265625" customWidth="1"/>
    <col min="8206" max="8206" width="4.7265625" customWidth="1"/>
    <col min="8207" max="8207" width="0.54296875" customWidth="1"/>
    <col min="8208" max="8209" width="8.81640625" bestFit="1" customWidth="1"/>
    <col min="8210" max="8210" width="8.7265625" customWidth="1"/>
    <col min="8211" max="8211" width="4.7265625" customWidth="1"/>
    <col min="8437" max="8437" width="10.453125" customWidth="1"/>
    <col min="8438" max="8438" width="0.54296875" customWidth="1"/>
    <col min="8439" max="8440" width="8.81640625" bestFit="1" customWidth="1"/>
    <col min="8442" max="8442" width="4.7265625" customWidth="1"/>
    <col min="8443" max="8443" width="0.54296875" customWidth="1"/>
    <col min="8447" max="8447" width="4.7265625" customWidth="1"/>
    <col min="8448" max="8448" width="0.54296875" customWidth="1"/>
    <col min="8452" max="8452" width="4.7265625" customWidth="1"/>
    <col min="8453" max="8453" width="0.54296875" customWidth="1"/>
    <col min="8457" max="8457" width="4.7265625" customWidth="1"/>
    <col min="8458" max="8458" width="0.54296875" customWidth="1"/>
    <col min="8459" max="8460" width="8.81640625" bestFit="1" customWidth="1"/>
    <col min="8461" max="8461" width="8.7265625" customWidth="1"/>
    <col min="8462" max="8462" width="4.7265625" customWidth="1"/>
    <col min="8463" max="8463" width="0.54296875" customWidth="1"/>
    <col min="8464" max="8465" width="8.81640625" bestFit="1" customWidth="1"/>
    <col min="8466" max="8466" width="8.7265625" customWidth="1"/>
    <col min="8467" max="8467" width="4.7265625" customWidth="1"/>
    <col min="8693" max="8693" width="10.453125" customWidth="1"/>
    <col min="8694" max="8694" width="0.54296875" customWidth="1"/>
    <col min="8695" max="8696" width="8.81640625" bestFit="1" customWidth="1"/>
    <col min="8698" max="8698" width="4.7265625" customWidth="1"/>
    <col min="8699" max="8699" width="0.54296875" customWidth="1"/>
    <col min="8703" max="8703" width="4.7265625" customWidth="1"/>
    <col min="8704" max="8704" width="0.54296875" customWidth="1"/>
    <col min="8708" max="8708" width="4.7265625" customWidth="1"/>
    <col min="8709" max="8709" width="0.54296875" customWidth="1"/>
    <col min="8713" max="8713" width="4.7265625" customWidth="1"/>
    <col min="8714" max="8714" width="0.54296875" customWidth="1"/>
    <col min="8715" max="8716" width="8.81640625" bestFit="1" customWidth="1"/>
    <col min="8717" max="8717" width="8.7265625" customWidth="1"/>
    <col min="8718" max="8718" width="4.7265625" customWidth="1"/>
    <col min="8719" max="8719" width="0.54296875" customWidth="1"/>
    <col min="8720" max="8721" width="8.81640625" bestFit="1" customWidth="1"/>
    <col min="8722" max="8722" width="8.7265625" customWidth="1"/>
    <col min="8723" max="8723" width="4.7265625" customWidth="1"/>
    <col min="8949" max="8949" width="10.453125" customWidth="1"/>
    <col min="8950" max="8950" width="0.54296875" customWidth="1"/>
    <col min="8951" max="8952" width="8.81640625" bestFit="1" customWidth="1"/>
    <col min="8954" max="8954" width="4.7265625" customWidth="1"/>
    <col min="8955" max="8955" width="0.54296875" customWidth="1"/>
    <col min="8959" max="8959" width="4.7265625" customWidth="1"/>
    <col min="8960" max="8960" width="0.54296875" customWidth="1"/>
    <col min="8964" max="8964" width="4.7265625" customWidth="1"/>
    <col min="8965" max="8965" width="0.54296875" customWidth="1"/>
    <col min="8969" max="8969" width="4.7265625" customWidth="1"/>
    <col min="8970" max="8970" width="0.54296875" customWidth="1"/>
    <col min="8971" max="8972" width="8.81640625" bestFit="1" customWidth="1"/>
    <col min="8973" max="8973" width="8.7265625" customWidth="1"/>
    <col min="8974" max="8974" width="4.7265625" customWidth="1"/>
    <col min="8975" max="8975" width="0.54296875" customWidth="1"/>
    <col min="8976" max="8977" width="8.81640625" bestFit="1" customWidth="1"/>
    <col min="8978" max="8978" width="8.7265625" customWidth="1"/>
    <col min="8979" max="8979" width="4.7265625" customWidth="1"/>
    <col min="9205" max="9205" width="10.453125" customWidth="1"/>
    <col min="9206" max="9206" width="0.54296875" customWidth="1"/>
    <col min="9207" max="9208" width="8.81640625" bestFit="1" customWidth="1"/>
    <col min="9210" max="9210" width="4.7265625" customWidth="1"/>
    <col min="9211" max="9211" width="0.54296875" customWidth="1"/>
    <col min="9215" max="9215" width="4.7265625" customWidth="1"/>
    <col min="9216" max="9216" width="0.54296875" customWidth="1"/>
    <col min="9220" max="9220" width="4.7265625" customWidth="1"/>
    <col min="9221" max="9221" width="0.54296875" customWidth="1"/>
    <col min="9225" max="9225" width="4.7265625" customWidth="1"/>
    <col min="9226" max="9226" width="0.54296875" customWidth="1"/>
    <col min="9227" max="9228" width="8.81640625" bestFit="1" customWidth="1"/>
    <col min="9229" max="9229" width="8.7265625" customWidth="1"/>
    <col min="9230" max="9230" width="4.7265625" customWidth="1"/>
    <col min="9231" max="9231" width="0.54296875" customWidth="1"/>
    <col min="9232" max="9233" width="8.81640625" bestFit="1" customWidth="1"/>
    <col min="9234" max="9234" width="8.7265625" customWidth="1"/>
    <col min="9235" max="9235" width="4.7265625" customWidth="1"/>
    <col min="9461" max="9461" width="10.453125" customWidth="1"/>
    <col min="9462" max="9462" width="0.54296875" customWidth="1"/>
    <col min="9463" max="9464" width="8.81640625" bestFit="1" customWidth="1"/>
    <col min="9466" max="9466" width="4.7265625" customWidth="1"/>
    <col min="9467" max="9467" width="0.54296875" customWidth="1"/>
    <col min="9471" max="9471" width="4.7265625" customWidth="1"/>
    <col min="9472" max="9472" width="0.54296875" customWidth="1"/>
    <col min="9476" max="9476" width="4.7265625" customWidth="1"/>
    <col min="9477" max="9477" width="0.54296875" customWidth="1"/>
    <col min="9481" max="9481" width="4.7265625" customWidth="1"/>
    <col min="9482" max="9482" width="0.54296875" customWidth="1"/>
    <col min="9483" max="9484" width="8.81640625" bestFit="1" customWidth="1"/>
    <col min="9485" max="9485" width="8.7265625" customWidth="1"/>
    <col min="9486" max="9486" width="4.7265625" customWidth="1"/>
    <col min="9487" max="9487" width="0.54296875" customWidth="1"/>
    <col min="9488" max="9489" width="8.81640625" bestFit="1" customWidth="1"/>
    <col min="9490" max="9490" width="8.7265625" customWidth="1"/>
    <col min="9491" max="9491" width="4.7265625" customWidth="1"/>
    <col min="9717" max="9717" width="10.453125" customWidth="1"/>
    <col min="9718" max="9718" width="0.54296875" customWidth="1"/>
    <col min="9719" max="9720" width="8.81640625" bestFit="1" customWidth="1"/>
    <col min="9722" max="9722" width="4.7265625" customWidth="1"/>
    <col min="9723" max="9723" width="0.54296875" customWidth="1"/>
    <col min="9727" max="9727" width="4.7265625" customWidth="1"/>
    <col min="9728" max="9728" width="0.54296875" customWidth="1"/>
    <col min="9732" max="9732" width="4.7265625" customWidth="1"/>
    <col min="9733" max="9733" width="0.54296875" customWidth="1"/>
    <col min="9737" max="9737" width="4.7265625" customWidth="1"/>
    <col min="9738" max="9738" width="0.54296875" customWidth="1"/>
    <col min="9739" max="9740" width="8.81640625" bestFit="1" customWidth="1"/>
    <col min="9741" max="9741" width="8.7265625" customWidth="1"/>
    <col min="9742" max="9742" width="4.7265625" customWidth="1"/>
    <col min="9743" max="9743" width="0.54296875" customWidth="1"/>
    <col min="9744" max="9745" width="8.81640625" bestFit="1" customWidth="1"/>
    <col min="9746" max="9746" width="8.7265625" customWidth="1"/>
    <col min="9747" max="9747" width="4.7265625" customWidth="1"/>
    <col min="9973" max="9973" width="10.453125" customWidth="1"/>
    <col min="9974" max="9974" width="0.54296875" customWidth="1"/>
    <col min="9975" max="9976" width="8.81640625" bestFit="1" customWidth="1"/>
    <col min="9978" max="9978" width="4.7265625" customWidth="1"/>
    <col min="9979" max="9979" width="0.54296875" customWidth="1"/>
    <col min="9983" max="9983" width="4.7265625" customWidth="1"/>
    <col min="9984" max="9984" width="0.54296875" customWidth="1"/>
    <col min="9988" max="9988" width="4.7265625" customWidth="1"/>
    <col min="9989" max="9989" width="0.54296875" customWidth="1"/>
    <col min="9993" max="9993" width="4.7265625" customWidth="1"/>
    <col min="9994" max="9994" width="0.54296875" customWidth="1"/>
    <col min="9995" max="9996" width="8.81640625" bestFit="1" customWidth="1"/>
    <col min="9997" max="9997" width="8.7265625" customWidth="1"/>
    <col min="9998" max="9998" width="4.7265625" customWidth="1"/>
    <col min="9999" max="9999" width="0.54296875" customWidth="1"/>
    <col min="10000" max="10001" width="8.81640625" bestFit="1" customWidth="1"/>
    <col min="10002" max="10002" width="8.7265625" customWidth="1"/>
    <col min="10003" max="10003" width="4.7265625" customWidth="1"/>
    <col min="10229" max="10229" width="10.453125" customWidth="1"/>
    <col min="10230" max="10230" width="0.54296875" customWidth="1"/>
    <col min="10231" max="10232" width="8.81640625" bestFit="1" customWidth="1"/>
    <col min="10234" max="10234" width="4.7265625" customWidth="1"/>
    <col min="10235" max="10235" width="0.54296875" customWidth="1"/>
    <col min="10239" max="10239" width="4.7265625" customWidth="1"/>
    <col min="10240" max="10240" width="0.54296875" customWidth="1"/>
    <col min="10244" max="10244" width="4.7265625" customWidth="1"/>
    <col min="10245" max="10245" width="0.54296875" customWidth="1"/>
    <col min="10249" max="10249" width="4.7265625" customWidth="1"/>
    <col min="10250" max="10250" width="0.54296875" customWidth="1"/>
    <col min="10251" max="10252" width="8.81640625" bestFit="1" customWidth="1"/>
    <col min="10253" max="10253" width="8.7265625" customWidth="1"/>
    <col min="10254" max="10254" width="4.7265625" customWidth="1"/>
    <col min="10255" max="10255" width="0.54296875" customWidth="1"/>
    <col min="10256" max="10257" width="8.81640625" bestFit="1" customWidth="1"/>
    <col min="10258" max="10258" width="8.7265625" customWidth="1"/>
    <col min="10259" max="10259" width="4.7265625" customWidth="1"/>
    <col min="10485" max="10485" width="10.453125" customWidth="1"/>
    <col min="10486" max="10486" width="0.54296875" customWidth="1"/>
    <col min="10487" max="10488" width="8.81640625" bestFit="1" customWidth="1"/>
    <col min="10490" max="10490" width="4.7265625" customWidth="1"/>
    <col min="10491" max="10491" width="0.54296875" customWidth="1"/>
    <col min="10495" max="10495" width="4.7265625" customWidth="1"/>
    <col min="10496" max="10496" width="0.54296875" customWidth="1"/>
    <col min="10500" max="10500" width="4.7265625" customWidth="1"/>
    <col min="10501" max="10501" width="0.54296875" customWidth="1"/>
    <col min="10505" max="10505" width="4.7265625" customWidth="1"/>
    <col min="10506" max="10506" width="0.54296875" customWidth="1"/>
    <col min="10507" max="10508" width="8.81640625" bestFit="1" customWidth="1"/>
    <col min="10509" max="10509" width="8.7265625" customWidth="1"/>
    <col min="10510" max="10510" width="4.7265625" customWidth="1"/>
    <col min="10511" max="10511" width="0.54296875" customWidth="1"/>
    <col min="10512" max="10513" width="8.81640625" bestFit="1" customWidth="1"/>
    <col min="10514" max="10514" width="8.7265625" customWidth="1"/>
    <col min="10515" max="10515" width="4.7265625" customWidth="1"/>
    <col min="10741" max="10741" width="10.453125" customWidth="1"/>
    <col min="10742" max="10742" width="0.54296875" customWidth="1"/>
    <col min="10743" max="10744" width="8.81640625" bestFit="1" customWidth="1"/>
    <col min="10746" max="10746" width="4.7265625" customWidth="1"/>
    <col min="10747" max="10747" width="0.54296875" customWidth="1"/>
    <col min="10751" max="10751" width="4.7265625" customWidth="1"/>
    <col min="10752" max="10752" width="0.54296875" customWidth="1"/>
    <col min="10756" max="10756" width="4.7265625" customWidth="1"/>
    <col min="10757" max="10757" width="0.54296875" customWidth="1"/>
    <col min="10761" max="10761" width="4.7265625" customWidth="1"/>
    <col min="10762" max="10762" width="0.54296875" customWidth="1"/>
    <col min="10763" max="10764" width="8.81640625" bestFit="1" customWidth="1"/>
    <col min="10765" max="10765" width="8.7265625" customWidth="1"/>
    <col min="10766" max="10766" width="4.7265625" customWidth="1"/>
    <col min="10767" max="10767" width="0.54296875" customWidth="1"/>
    <col min="10768" max="10769" width="8.81640625" bestFit="1" customWidth="1"/>
    <col min="10770" max="10770" width="8.7265625" customWidth="1"/>
    <col min="10771" max="10771" width="4.7265625" customWidth="1"/>
    <col min="10997" max="10997" width="10.453125" customWidth="1"/>
    <col min="10998" max="10998" width="0.54296875" customWidth="1"/>
    <col min="10999" max="11000" width="8.81640625" bestFit="1" customWidth="1"/>
    <col min="11002" max="11002" width="4.7265625" customWidth="1"/>
    <col min="11003" max="11003" width="0.54296875" customWidth="1"/>
    <col min="11007" max="11007" width="4.7265625" customWidth="1"/>
    <col min="11008" max="11008" width="0.54296875" customWidth="1"/>
    <col min="11012" max="11012" width="4.7265625" customWidth="1"/>
    <col min="11013" max="11013" width="0.54296875" customWidth="1"/>
    <col min="11017" max="11017" width="4.7265625" customWidth="1"/>
    <col min="11018" max="11018" width="0.54296875" customWidth="1"/>
    <col min="11019" max="11020" width="8.81640625" bestFit="1" customWidth="1"/>
    <col min="11021" max="11021" width="8.7265625" customWidth="1"/>
    <col min="11022" max="11022" width="4.7265625" customWidth="1"/>
    <col min="11023" max="11023" width="0.54296875" customWidth="1"/>
    <col min="11024" max="11025" width="8.81640625" bestFit="1" customWidth="1"/>
    <col min="11026" max="11026" width="8.7265625" customWidth="1"/>
    <col min="11027" max="11027" width="4.7265625" customWidth="1"/>
    <col min="11253" max="11253" width="10.453125" customWidth="1"/>
    <col min="11254" max="11254" width="0.54296875" customWidth="1"/>
    <col min="11255" max="11256" width="8.81640625" bestFit="1" customWidth="1"/>
    <col min="11258" max="11258" width="4.7265625" customWidth="1"/>
    <col min="11259" max="11259" width="0.54296875" customWidth="1"/>
    <col min="11263" max="11263" width="4.7265625" customWidth="1"/>
    <col min="11264" max="11264" width="0.54296875" customWidth="1"/>
    <col min="11268" max="11268" width="4.7265625" customWidth="1"/>
    <col min="11269" max="11269" width="0.54296875" customWidth="1"/>
    <col min="11273" max="11273" width="4.7265625" customWidth="1"/>
    <col min="11274" max="11274" width="0.54296875" customWidth="1"/>
    <col min="11275" max="11276" width="8.81640625" bestFit="1" customWidth="1"/>
    <col min="11277" max="11277" width="8.7265625" customWidth="1"/>
    <col min="11278" max="11278" width="4.7265625" customWidth="1"/>
    <col min="11279" max="11279" width="0.54296875" customWidth="1"/>
    <col min="11280" max="11281" width="8.81640625" bestFit="1" customWidth="1"/>
    <col min="11282" max="11282" width="8.7265625" customWidth="1"/>
    <col min="11283" max="11283" width="4.7265625" customWidth="1"/>
    <col min="11509" max="11509" width="10.453125" customWidth="1"/>
    <col min="11510" max="11510" width="0.54296875" customWidth="1"/>
    <col min="11511" max="11512" width="8.81640625" bestFit="1" customWidth="1"/>
    <col min="11514" max="11514" width="4.7265625" customWidth="1"/>
    <col min="11515" max="11515" width="0.54296875" customWidth="1"/>
    <col min="11519" max="11519" width="4.7265625" customWidth="1"/>
    <col min="11520" max="11520" width="0.54296875" customWidth="1"/>
    <col min="11524" max="11524" width="4.7265625" customWidth="1"/>
    <col min="11525" max="11525" width="0.54296875" customWidth="1"/>
    <col min="11529" max="11529" width="4.7265625" customWidth="1"/>
    <col min="11530" max="11530" width="0.54296875" customWidth="1"/>
    <col min="11531" max="11532" width="8.81640625" bestFit="1" customWidth="1"/>
    <col min="11533" max="11533" width="8.7265625" customWidth="1"/>
    <col min="11534" max="11534" width="4.7265625" customWidth="1"/>
    <col min="11535" max="11535" width="0.54296875" customWidth="1"/>
    <col min="11536" max="11537" width="8.81640625" bestFit="1" customWidth="1"/>
    <col min="11538" max="11538" width="8.7265625" customWidth="1"/>
    <col min="11539" max="11539" width="4.7265625" customWidth="1"/>
    <col min="11765" max="11765" width="10.453125" customWidth="1"/>
    <col min="11766" max="11766" width="0.54296875" customWidth="1"/>
    <col min="11767" max="11768" width="8.81640625" bestFit="1" customWidth="1"/>
    <col min="11770" max="11770" width="4.7265625" customWidth="1"/>
    <col min="11771" max="11771" width="0.54296875" customWidth="1"/>
    <col min="11775" max="11775" width="4.7265625" customWidth="1"/>
    <col min="11776" max="11776" width="0.54296875" customWidth="1"/>
    <col min="11780" max="11780" width="4.7265625" customWidth="1"/>
    <col min="11781" max="11781" width="0.54296875" customWidth="1"/>
    <col min="11785" max="11785" width="4.7265625" customWidth="1"/>
    <col min="11786" max="11786" width="0.54296875" customWidth="1"/>
    <col min="11787" max="11788" width="8.81640625" bestFit="1" customWidth="1"/>
    <col min="11789" max="11789" width="8.7265625" customWidth="1"/>
    <col min="11790" max="11790" width="4.7265625" customWidth="1"/>
    <col min="11791" max="11791" width="0.54296875" customWidth="1"/>
    <col min="11792" max="11793" width="8.81640625" bestFit="1" customWidth="1"/>
    <col min="11794" max="11794" width="8.7265625" customWidth="1"/>
    <col min="11795" max="11795" width="4.7265625" customWidth="1"/>
    <col min="12021" max="12021" width="10.453125" customWidth="1"/>
    <col min="12022" max="12022" width="0.54296875" customWidth="1"/>
    <col min="12023" max="12024" width="8.81640625" bestFit="1" customWidth="1"/>
    <col min="12026" max="12026" width="4.7265625" customWidth="1"/>
    <col min="12027" max="12027" width="0.54296875" customWidth="1"/>
    <col min="12031" max="12031" width="4.7265625" customWidth="1"/>
    <col min="12032" max="12032" width="0.54296875" customWidth="1"/>
    <col min="12036" max="12036" width="4.7265625" customWidth="1"/>
    <col min="12037" max="12037" width="0.54296875" customWidth="1"/>
    <col min="12041" max="12041" width="4.7265625" customWidth="1"/>
    <col min="12042" max="12042" width="0.54296875" customWidth="1"/>
    <col min="12043" max="12044" width="8.81640625" bestFit="1" customWidth="1"/>
    <col min="12045" max="12045" width="8.7265625" customWidth="1"/>
    <col min="12046" max="12046" width="4.7265625" customWidth="1"/>
    <col min="12047" max="12047" width="0.54296875" customWidth="1"/>
    <col min="12048" max="12049" width="8.81640625" bestFit="1" customWidth="1"/>
    <col min="12050" max="12050" width="8.7265625" customWidth="1"/>
    <col min="12051" max="12051" width="4.7265625" customWidth="1"/>
    <col min="12277" max="12277" width="10.453125" customWidth="1"/>
    <col min="12278" max="12278" width="0.54296875" customWidth="1"/>
    <col min="12279" max="12280" width="8.81640625" bestFit="1" customWidth="1"/>
    <col min="12282" max="12282" width="4.7265625" customWidth="1"/>
    <col min="12283" max="12283" width="0.54296875" customWidth="1"/>
    <col min="12287" max="12287" width="4.7265625" customWidth="1"/>
    <col min="12288" max="12288" width="0.54296875" customWidth="1"/>
    <col min="12292" max="12292" width="4.7265625" customWidth="1"/>
    <col min="12293" max="12293" width="0.54296875" customWidth="1"/>
    <col min="12297" max="12297" width="4.7265625" customWidth="1"/>
    <col min="12298" max="12298" width="0.54296875" customWidth="1"/>
    <col min="12299" max="12300" width="8.81640625" bestFit="1" customWidth="1"/>
    <col min="12301" max="12301" width="8.7265625" customWidth="1"/>
    <col min="12302" max="12302" width="4.7265625" customWidth="1"/>
    <col min="12303" max="12303" width="0.54296875" customWidth="1"/>
    <col min="12304" max="12305" width="8.81640625" bestFit="1" customWidth="1"/>
    <col min="12306" max="12306" width="8.7265625" customWidth="1"/>
    <col min="12307" max="12307" width="4.7265625" customWidth="1"/>
    <col min="12533" max="12533" width="10.453125" customWidth="1"/>
    <col min="12534" max="12534" width="0.54296875" customWidth="1"/>
    <col min="12535" max="12536" width="8.81640625" bestFit="1" customWidth="1"/>
    <col min="12538" max="12538" width="4.7265625" customWidth="1"/>
    <col min="12539" max="12539" width="0.54296875" customWidth="1"/>
    <col min="12543" max="12543" width="4.7265625" customWidth="1"/>
    <col min="12544" max="12544" width="0.54296875" customWidth="1"/>
    <col min="12548" max="12548" width="4.7265625" customWidth="1"/>
    <col min="12549" max="12549" width="0.54296875" customWidth="1"/>
    <col min="12553" max="12553" width="4.7265625" customWidth="1"/>
    <col min="12554" max="12554" width="0.54296875" customWidth="1"/>
    <col min="12555" max="12556" width="8.81640625" bestFit="1" customWidth="1"/>
    <col min="12557" max="12557" width="8.7265625" customWidth="1"/>
    <col min="12558" max="12558" width="4.7265625" customWidth="1"/>
    <col min="12559" max="12559" width="0.54296875" customWidth="1"/>
    <col min="12560" max="12561" width="8.81640625" bestFit="1" customWidth="1"/>
    <col min="12562" max="12562" width="8.7265625" customWidth="1"/>
    <col min="12563" max="12563" width="4.7265625" customWidth="1"/>
    <col min="12789" max="12789" width="10.453125" customWidth="1"/>
    <col min="12790" max="12790" width="0.54296875" customWidth="1"/>
    <col min="12791" max="12792" width="8.81640625" bestFit="1" customWidth="1"/>
    <col min="12794" max="12794" width="4.7265625" customWidth="1"/>
    <col min="12795" max="12795" width="0.54296875" customWidth="1"/>
    <col min="12799" max="12799" width="4.7265625" customWidth="1"/>
    <col min="12800" max="12800" width="0.54296875" customWidth="1"/>
    <col min="12804" max="12804" width="4.7265625" customWidth="1"/>
    <col min="12805" max="12805" width="0.54296875" customWidth="1"/>
    <col min="12809" max="12809" width="4.7265625" customWidth="1"/>
    <col min="12810" max="12810" width="0.54296875" customWidth="1"/>
    <col min="12811" max="12812" width="8.81640625" bestFit="1" customWidth="1"/>
    <col min="12813" max="12813" width="8.7265625" customWidth="1"/>
    <col min="12814" max="12814" width="4.7265625" customWidth="1"/>
    <col min="12815" max="12815" width="0.54296875" customWidth="1"/>
    <col min="12816" max="12817" width="8.81640625" bestFit="1" customWidth="1"/>
    <col min="12818" max="12818" width="8.7265625" customWidth="1"/>
    <col min="12819" max="12819" width="4.7265625" customWidth="1"/>
    <col min="13045" max="13045" width="10.453125" customWidth="1"/>
    <col min="13046" max="13046" width="0.54296875" customWidth="1"/>
    <col min="13047" max="13048" width="8.81640625" bestFit="1" customWidth="1"/>
    <col min="13050" max="13050" width="4.7265625" customWidth="1"/>
    <col min="13051" max="13051" width="0.54296875" customWidth="1"/>
    <col min="13055" max="13055" width="4.7265625" customWidth="1"/>
    <col min="13056" max="13056" width="0.54296875" customWidth="1"/>
    <col min="13060" max="13060" width="4.7265625" customWidth="1"/>
    <col min="13061" max="13061" width="0.54296875" customWidth="1"/>
    <col min="13065" max="13065" width="4.7265625" customWidth="1"/>
    <col min="13066" max="13066" width="0.54296875" customWidth="1"/>
    <col min="13067" max="13068" width="8.81640625" bestFit="1" customWidth="1"/>
    <col min="13069" max="13069" width="8.7265625" customWidth="1"/>
    <col min="13070" max="13070" width="4.7265625" customWidth="1"/>
    <col min="13071" max="13071" width="0.54296875" customWidth="1"/>
    <col min="13072" max="13073" width="8.81640625" bestFit="1" customWidth="1"/>
    <col min="13074" max="13074" width="8.7265625" customWidth="1"/>
    <col min="13075" max="13075" width="4.7265625" customWidth="1"/>
    <col min="13301" max="13301" width="10.453125" customWidth="1"/>
    <col min="13302" max="13302" width="0.54296875" customWidth="1"/>
    <col min="13303" max="13304" width="8.81640625" bestFit="1" customWidth="1"/>
    <col min="13306" max="13306" width="4.7265625" customWidth="1"/>
    <col min="13307" max="13307" width="0.54296875" customWidth="1"/>
    <col min="13311" max="13311" width="4.7265625" customWidth="1"/>
    <col min="13312" max="13312" width="0.54296875" customWidth="1"/>
    <col min="13316" max="13316" width="4.7265625" customWidth="1"/>
    <col min="13317" max="13317" width="0.54296875" customWidth="1"/>
    <col min="13321" max="13321" width="4.7265625" customWidth="1"/>
    <col min="13322" max="13322" width="0.54296875" customWidth="1"/>
    <col min="13323" max="13324" width="8.81640625" bestFit="1" customWidth="1"/>
    <col min="13325" max="13325" width="8.7265625" customWidth="1"/>
    <col min="13326" max="13326" width="4.7265625" customWidth="1"/>
    <col min="13327" max="13327" width="0.54296875" customWidth="1"/>
    <col min="13328" max="13329" width="8.81640625" bestFit="1" customWidth="1"/>
    <col min="13330" max="13330" width="8.7265625" customWidth="1"/>
    <col min="13331" max="13331" width="4.7265625" customWidth="1"/>
    <col min="13557" max="13557" width="10.453125" customWidth="1"/>
    <col min="13558" max="13558" width="0.54296875" customWidth="1"/>
    <col min="13559" max="13560" width="8.81640625" bestFit="1" customWidth="1"/>
    <col min="13562" max="13562" width="4.7265625" customWidth="1"/>
    <col min="13563" max="13563" width="0.54296875" customWidth="1"/>
    <col min="13567" max="13567" width="4.7265625" customWidth="1"/>
    <col min="13568" max="13568" width="0.54296875" customWidth="1"/>
    <col min="13572" max="13572" width="4.7265625" customWidth="1"/>
    <col min="13573" max="13573" width="0.54296875" customWidth="1"/>
    <col min="13577" max="13577" width="4.7265625" customWidth="1"/>
    <col min="13578" max="13578" width="0.54296875" customWidth="1"/>
    <col min="13579" max="13580" width="8.81640625" bestFit="1" customWidth="1"/>
    <col min="13581" max="13581" width="8.7265625" customWidth="1"/>
    <col min="13582" max="13582" width="4.7265625" customWidth="1"/>
    <col min="13583" max="13583" width="0.54296875" customWidth="1"/>
    <col min="13584" max="13585" width="8.81640625" bestFit="1" customWidth="1"/>
    <col min="13586" max="13586" width="8.7265625" customWidth="1"/>
    <col min="13587" max="13587" width="4.7265625" customWidth="1"/>
    <col min="13813" max="13813" width="10.453125" customWidth="1"/>
    <col min="13814" max="13814" width="0.54296875" customWidth="1"/>
    <col min="13815" max="13816" width="8.81640625" bestFit="1" customWidth="1"/>
    <col min="13818" max="13818" width="4.7265625" customWidth="1"/>
    <col min="13819" max="13819" width="0.54296875" customWidth="1"/>
    <col min="13823" max="13823" width="4.7265625" customWidth="1"/>
    <col min="13824" max="13824" width="0.54296875" customWidth="1"/>
    <col min="13828" max="13828" width="4.7265625" customWidth="1"/>
    <col min="13829" max="13829" width="0.54296875" customWidth="1"/>
    <col min="13833" max="13833" width="4.7265625" customWidth="1"/>
    <col min="13834" max="13834" width="0.54296875" customWidth="1"/>
    <col min="13835" max="13836" width="8.81640625" bestFit="1" customWidth="1"/>
    <col min="13837" max="13837" width="8.7265625" customWidth="1"/>
    <col min="13838" max="13838" width="4.7265625" customWidth="1"/>
    <col min="13839" max="13839" width="0.54296875" customWidth="1"/>
    <col min="13840" max="13841" width="8.81640625" bestFit="1" customWidth="1"/>
    <col min="13842" max="13842" width="8.7265625" customWidth="1"/>
    <col min="13843" max="13843" width="4.7265625" customWidth="1"/>
    <col min="14069" max="14069" width="10.453125" customWidth="1"/>
    <col min="14070" max="14070" width="0.54296875" customWidth="1"/>
    <col min="14071" max="14072" width="8.81640625" bestFit="1" customWidth="1"/>
    <col min="14074" max="14074" width="4.7265625" customWidth="1"/>
    <col min="14075" max="14075" width="0.54296875" customWidth="1"/>
    <col min="14079" max="14079" width="4.7265625" customWidth="1"/>
    <col min="14080" max="14080" width="0.54296875" customWidth="1"/>
    <col min="14084" max="14084" width="4.7265625" customWidth="1"/>
    <col min="14085" max="14085" width="0.54296875" customWidth="1"/>
    <col min="14089" max="14089" width="4.7265625" customWidth="1"/>
    <col min="14090" max="14090" width="0.54296875" customWidth="1"/>
    <col min="14091" max="14092" width="8.81640625" bestFit="1" customWidth="1"/>
    <col min="14093" max="14093" width="8.7265625" customWidth="1"/>
    <col min="14094" max="14094" width="4.7265625" customWidth="1"/>
    <col min="14095" max="14095" width="0.54296875" customWidth="1"/>
    <col min="14096" max="14097" width="8.81640625" bestFit="1" customWidth="1"/>
    <col min="14098" max="14098" width="8.7265625" customWidth="1"/>
    <col min="14099" max="14099" width="4.7265625" customWidth="1"/>
    <col min="14325" max="14325" width="10.453125" customWidth="1"/>
    <col min="14326" max="14326" width="0.54296875" customWidth="1"/>
    <col min="14327" max="14328" width="8.81640625" bestFit="1" customWidth="1"/>
    <col min="14330" max="14330" width="4.7265625" customWidth="1"/>
    <col min="14331" max="14331" width="0.54296875" customWidth="1"/>
    <col min="14335" max="14335" width="4.7265625" customWidth="1"/>
    <col min="14336" max="14336" width="0.54296875" customWidth="1"/>
    <col min="14340" max="14340" width="4.7265625" customWidth="1"/>
    <col min="14341" max="14341" width="0.54296875" customWidth="1"/>
    <col min="14345" max="14345" width="4.7265625" customWidth="1"/>
    <col min="14346" max="14346" width="0.54296875" customWidth="1"/>
    <col min="14347" max="14348" width="8.81640625" bestFit="1" customWidth="1"/>
    <col min="14349" max="14349" width="8.7265625" customWidth="1"/>
    <col min="14350" max="14350" width="4.7265625" customWidth="1"/>
    <col min="14351" max="14351" width="0.54296875" customWidth="1"/>
    <col min="14352" max="14353" width="8.81640625" bestFit="1" customWidth="1"/>
    <col min="14354" max="14354" width="8.7265625" customWidth="1"/>
    <col min="14355" max="14355" width="4.7265625" customWidth="1"/>
    <col min="14581" max="14581" width="10.453125" customWidth="1"/>
    <col min="14582" max="14582" width="0.54296875" customWidth="1"/>
    <col min="14583" max="14584" width="8.81640625" bestFit="1" customWidth="1"/>
    <col min="14586" max="14586" width="4.7265625" customWidth="1"/>
    <col min="14587" max="14587" width="0.54296875" customWidth="1"/>
    <col min="14591" max="14591" width="4.7265625" customWidth="1"/>
    <col min="14592" max="14592" width="0.54296875" customWidth="1"/>
    <col min="14596" max="14596" width="4.7265625" customWidth="1"/>
    <col min="14597" max="14597" width="0.54296875" customWidth="1"/>
    <col min="14601" max="14601" width="4.7265625" customWidth="1"/>
    <col min="14602" max="14602" width="0.54296875" customWidth="1"/>
    <col min="14603" max="14604" width="8.81640625" bestFit="1" customWidth="1"/>
    <col min="14605" max="14605" width="8.7265625" customWidth="1"/>
    <col min="14606" max="14606" width="4.7265625" customWidth="1"/>
    <col min="14607" max="14607" width="0.54296875" customWidth="1"/>
    <col min="14608" max="14609" width="8.81640625" bestFit="1" customWidth="1"/>
    <col min="14610" max="14610" width="8.7265625" customWidth="1"/>
    <col min="14611" max="14611" width="4.7265625" customWidth="1"/>
    <col min="14837" max="14837" width="10.453125" customWidth="1"/>
    <col min="14838" max="14838" width="0.54296875" customWidth="1"/>
    <col min="14839" max="14840" width="8.81640625" bestFit="1" customWidth="1"/>
    <col min="14842" max="14842" width="4.7265625" customWidth="1"/>
    <col min="14843" max="14843" width="0.54296875" customWidth="1"/>
    <col min="14847" max="14847" width="4.7265625" customWidth="1"/>
    <col min="14848" max="14848" width="0.54296875" customWidth="1"/>
    <col min="14852" max="14852" width="4.7265625" customWidth="1"/>
    <col min="14853" max="14853" width="0.54296875" customWidth="1"/>
    <col min="14857" max="14857" width="4.7265625" customWidth="1"/>
    <col min="14858" max="14858" width="0.54296875" customWidth="1"/>
    <col min="14859" max="14860" width="8.81640625" bestFit="1" customWidth="1"/>
    <col min="14861" max="14861" width="8.7265625" customWidth="1"/>
    <col min="14862" max="14862" width="4.7265625" customWidth="1"/>
    <col min="14863" max="14863" width="0.54296875" customWidth="1"/>
    <col min="14864" max="14865" width="8.81640625" bestFit="1" customWidth="1"/>
    <col min="14866" max="14866" width="8.7265625" customWidth="1"/>
    <col min="14867" max="14867" width="4.7265625" customWidth="1"/>
    <col min="15093" max="15093" width="10.453125" customWidth="1"/>
    <col min="15094" max="15094" width="0.54296875" customWidth="1"/>
    <col min="15095" max="15096" width="8.81640625" bestFit="1" customWidth="1"/>
    <col min="15098" max="15098" width="4.7265625" customWidth="1"/>
    <col min="15099" max="15099" width="0.54296875" customWidth="1"/>
    <col min="15103" max="15103" width="4.7265625" customWidth="1"/>
    <col min="15104" max="15104" width="0.54296875" customWidth="1"/>
    <col min="15108" max="15108" width="4.7265625" customWidth="1"/>
    <col min="15109" max="15109" width="0.54296875" customWidth="1"/>
    <col min="15113" max="15113" width="4.7265625" customWidth="1"/>
    <col min="15114" max="15114" width="0.54296875" customWidth="1"/>
    <col min="15115" max="15116" width="8.81640625" bestFit="1" customWidth="1"/>
    <col min="15117" max="15117" width="8.7265625" customWidth="1"/>
    <col min="15118" max="15118" width="4.7265625" customWidth="1"/>
    <col min="15119" max="15119" width="0.54296875" customWidth="1"/>
    <col min="15120" max="15121" width="8.81640625" bestFit="1" customWidth="1"/>
    <col min="15122" max="15122" width="8.7265625" customWidth="1"/>
    <col min="15123" max="15123" width="4.7265625" customWidth="1"/>
    <col min="15349" max="15349" width="10.453125" customWidth="1"/>
    <col min="15350" max="15350" width="0.54296875" customWidth="1"/>
    <col min="15351" max="15352" width="8.81640625" bestFit="1" customWidth="1"/>
    <col min="15354" max="15354" width="4.7265625" customWidth="1"/>
    <col min="15355" max="15355" width="0.54296875" customWidth="1"/>
    <col min="15359" max="15359" width="4.7265625" customWidth="1"/>
    <col min="15360" max="15360" width="0.54296875" customWidth="1"/>
    <col min="15364" max="15364" width="4.7265625" customWidth="1"/>
    <col min="15365" max="15365" width="0.54296875" customWidth="1"/>
    <col min="15369" max="15369" width="4.7265625" customWidth="1"/>
    <col min="15370" max="15370" width="0.54296875" customWidth="1"/>
    <col min="15371" max="15372" width="8.81640625" bestFit="1" customWidth="1"/>
    <col min="15373" max="15373" width="8.7265625" customWidth="1"/>
    <col min="15374" max="15374" width="4.7265625" customWidth="1"/>
    <col min="15375" max="15375" width="0.54296875" customWidth="1"/>
    <col min="15376" max="15377" width="8.81640625" bestFit="1" customWidth="1"/>
    <col min="15378" max="15378" width="8.7265625" customWidth="1"/>
    <col min="15379" max="15379" width="4.7265625" customWidth="1"/>
    <col min="15605" max="15605" width="10.453125" customWidth="1"/>
    <col min="15606" max="15606" width="0.54296875" customWidth="1"/>
    <col min="15607" max="15608" width="8.81640625" bestFit="1" customWidth="1"/>
    <col min="15610" max="15610" width="4.7265625" customWidth="1"/>
    <col min="15611" max="15611" width="0.54296875" customWidth="1"/>
    <col min="15615" max="15615" width="4.7265625" customWidth="1"/>
    <col min="15616" max="15616" width="0.54296875" customWidth="1"/>
    <col min="15620" max="15620" width="4.7265625" customWidth="1"/>
    <col min="15621" max="15621" width="0.54296875" customWidth="1"/>
    <col min="15625" max="15625" width="4.7265625" customWidth="1"/>
    <col min="15626" max="15626" width="0.54296875" customWidth="1"/>
    <col min="15627" max="15628" width="8.81640625" bestFit="1" customWidth="1"/>
    <col min="15629" max="15629" width="8.7265625" customWidth="1"/>
    <col min="15630" max="15630" width="4.7265625" customWidth="1"/>
    <col min="15631" max="15631" width="0.54296875" customWidth="1"/>
    <col min="15632" max="15633" width="8.81640625" bestFit="1" customWidth="1"/>
    <col min="15634" max="15634" width="8.7265625" customWidth="1"/>
    <col min="15635" max="15635" width="4.7265625" customWidth="1"/>
    <col min="15861" max="15861" width="10.453125" customWidth="1"/>
    <col min="15862" max="15862" width="0.54296875" customWidth="1"/>
    <col min="15863" max="15864" width="8.81640625" bestFit="1" customWidth="1"/>
    <col min="15866" max="15866" width="4.7265625" customWidth="1"/>
    <col min="15867" max="15867" width="0.54296875" customWidth="1"/>
    <col min="15871" max="15871" width="4.7265625" customWidth="1"/>
    <col min="15872" max="15872" width="0.54296875" customWidth="1"/>
    <col min="15876" max="15876" width="4.7265625" customWidth="1"/>
    <col min="15877" max="15877" width="0.54296875" customWidth="1"/>
    <col min="15881" max="15881" width="4.7265625" customWidth="1"/>
    <col min="15882" max="15882" width="0.54296875" customWidth="1"/>
    <col min="15883" max="15884" width="8.81640625" bestFit="1" customWidth="1"/>
    <col min="15885" max="15885" width="8.7265625" customWidth="1"/>
    <col min="15886" max="15886" width="4.7265625" customWidth="1"/>
    <col min="15887" max="15887" width="0.54296875" customWidth="1"/>
    <col min="15888" max="15889" width="8.81640625" bestFit="1" customWidth="1"/>
    <col min="15890" max="15890" width="8.7265625" customWidth="1"/>
    <col min="15891" max="15891" width="4.7265625" customWidth="1"/>
    <col min="16117" max="16117" width="10.453125" customWidth="1"/>
    <col min="16118" max="16118" width="0.54296875" customWidth="1"/>
    <col min="16119" max="16120" width="8.81640625" bestFit="1" customWidth="1"/>
    <col min="16122" max="16122" width="4.7265625" customWidth="1"/>
    <col min="16123" max="16123" width="0.54296875" customWidth="1"/>
    <col min="16127" max="16127" width="4.7265625" customWidth="1"/>
    <col min="16128" max="16128" width="0.54296875" customWidth="1"/>
    <col min="16132" max="16132" width="4.7265625" customWidth="1"/>
    <col min="16133" max="16133" width="0.54296875" customWidth="1"/>
    <col min="16137" max="16137" width="4.7265625" customWidth="1"/>
    <col min="16138" max="16138" width="0.54296875" customWidth="1"/>
    <col min="16139" max="16140" width="8.81640625" bestFit="1" customWidth="1"/>
    <col min="16141" max="16141" width="8.7265625" customWidth="1"/>
    <col min="16142" max="16142" width="4.7265625" customWidth="1"/>
    <col min="16143" max="16143" width="0.54296875" customWidth="1"/>
    <col min="16144" max="16145" width="8.81640625" bestFit="1" customWidth="1"/>
    <col min="16146" max="16146" width="8.7265625" customWidth="1"/>
    <col min="16147" max="16147" width="4.7265625" customWidth="1"/>
  </cols>
  <sheetData>
    <row r="1" spans="1:19" ht="13" x14ac:dyDescent="0.3">
      <c r="A1" s="93" t="s">
        <v>416</v>
      </c>
      <c r="B1" s="94"/>
      <c r="C1" s="94"/>
      <c r="D1" s="94"/>
      <c r="E1" s="94"/>
      <c r="F1" s="94"/>
      <c r="G1" s="94"/>
      <c r="H1" s="94"/>
      <c r="I1" s="94"/>
      <c r="J1" s="94"/>
      <c r="K1" s="94"/>
      <c r="L1" s="94"/>
      <c r="M1" s="94"/>
      <c r="N1" s="94"/>
      <c r="O1" s="94"/>
      <c r="P1" s="94"/>
      <c r="Q1" s="81">
        <v>45877</v>
      </c>
    </row>
    <row r="2" spans="1:19" ht="13" x14ac:dyDescent="0.3">
      <c r="A2" s="93" t="s">
        <v>339</v>
      </c>
      <c r="B2" s="94"/>
      <c r="C2" s="94"/>
      <c r="D2" s="94"/>
      <c r="E2" s="94"/>
      <c r="F2" s="94"/>
      <c r="G2" s="94"/>
      <c r="H2" s="94"/>
      <c r="I2" s="94"/>
      <c r="J2" s="94"/>
      <c r="K2" s="94"/>
      <c r="L2" s="94"/>
      <c r="M2" s="94"/>
      <c r="N2" s="94"/>
      <c r="O2" s="94"/>
      <c r="P2" s="94"/>
    </row>
    <row r="3" spans="1:19" s="29" customFormat="1" ht="25.15" customHeight="1" x14ac:dyDescent="0.2">
      <c r="A3" s="28" t="s">
        <v>340</v>
      </c>
      <c r="B3" s="104" t="s">
        <v>341</v>
      </c>
      <c r="C3" s="104"/>
      <c r="D3" s="105"/>
      <c r="E3" s="106" t="s">
        <v>342</v>
      </c>
      <c r="F3" s="106"/>
      <c r="G3" s="107"/>
      <c r="H3" s="104" t="s">
        <v>343</v>
      </c>
      <c r="I3" s="104"/>
      <c r="J3" s="105"/>
      <c r="K3" s="104" t="s">
        <v>344</v>
      </c>
      <c r="L3" s="104"/>
      <c r="M3" s="108"/>
      <c r="N3" s="104" t="s">
        <v>345</v>
      </c>
      <c r="O3" s="104"/>
      <c r="P3" s="105"/>
      <c r="Q3" s="104" t="s">
        <v>346</v>
      </c>
      <c r="R3" s="104"/>
      <c r="S3" s="105"/>
    </row>
    <row r="4" spans="1:19" s="30" customFormat="1" ht="10.5" x14ac:dyDescent="0.25">
      <c r="A4" s="109" t="s">
        <v>50</v>
      </c>
      <c r="B4" s="111" t="s">
        <v>347</v>
      </c>
      <c r="C4" s="111"/>
      <c r="D4" s="102" t="s">
        <v>127</v>
      </c>
      <c r="E4" s="111" t="s">
        <v>347</v>
      </c>
      <c r="F4" s="111"/>
      <c r="G4" s="102" t="s">
        <v>127</v>
      </c>
      <c r="H4" s="111" t="s">
        <v>347</v>
      </c>
      <c r="I4" s="111"/>
      <c r="J4" s="102" t="s">
        <v>127</v>
      </c>
      <c r="K4" s="111" t="s">
        <v>347</v>
      </c>
      <c r="L4" s="111"/>
      <c r="M4" s="102" t="s">
        <v>127</v>
      </c>
      <c r="N4" s="111" t="s">
        <v>347</v>
      </c>
      <c r="O4" s="111"/>
      <c r="P4" s="102" t="s">
        <v>127</v>
      </c>
      <c r="Q4" s="111" t="s">
        <v>348</v>
      </c>
      <c r="R4" s="111"/>
      <c r="S4" s="102" t="s">
        <v>127</v>
      </c>
    </row>
    <row r="5" spans="1:19" s="30" customFormat="1" ht="10.5" x14ac:dyDescent="0.2">
      <c r="A5" s="110"/>
      <c r="B5" s="31" t="s">
        <v>59</v>
      </c>
      <c r="C5" s="32" t="s">
        <v>60</v>
      </c>
      <c r="D5" s="103"/>
      <c r="E5" s="31" t="s">
        <v>59</v>
      </c>
      <c r="F5" s="32" t="s">
        <v>60</v>
      </c>
      <c r="G5" s="103"/>
      <c r="H5" s="31" t="s">
        <v>59</v>
      </c>
      <c r="I5" s="32" t="s">
        <v>60</v>
      </c>
      <c r="J5" s="112"/>
      <c r="K5" s="31" t="s">
        <v>59</v>
      </c>
      <c r="L5" s="32" t="s">
        <v>60</v>
      </c>
      <c r="M5" s="103"/>
      <c r="N5" s="31" t="s">
        <v>59</v>
      </c>
      <c r="O5" s="32" t="s">
        <v>60</v>
      </c>
      <c r="P5" s="112"/>
      <c r="Q5" s="31" t="s">
        <v>59</v>
      </c>
      <c r="R5" s="32" t="s">
        <v>60</v>
      </c>
      <c r="S5" s="103"/>
    </row>
    <row r="6" spans="1:19" x14ac:dyDescent="0.25">
      <c r="A6" s="3" t="s">
        <v>413</v>
      </c>
      <c r="B6" s="33" t="s">
        <v>340</v>
      </c>
      <c r="C6" s="34" t="s">
        <v>340</v>
      </c>
      <c r="D6" s="35" t="s">
        <v>340</v>
      </c>
      <c r="E6" s="34"/>
      <c r="F6" s="34"/>
      <c r="G6" s="35"/>
      <c r="H6" s="34"/>
      <c r="I6" s="34"/>
      <c r="J6" s="35"/>
      <c r="K6" s="34"/>
      <c r="L6" s="34"/>
      <c r="M6" s="35"/>
      <c r="N6" s="34"/>
      <c r="O6" s="34"/>
      <c r="P6" s="35"/>
      <c r="Q6" s="34"/>
      <c r="R6" s="34"/>
      <c r="S6" s="35"/>
    </row>
    <row r="7" spans="1:19" x14ac:dyDescent="0.25">
      <c r="A7" s="2" t="str">
        <f>"Oct "&amp;RIGHT(A6,4)-1</f>
        <v>Oct 2023</v>
      </c>
      <c r="B7" s="36">
        <v>22116641</v>
      </c>
      <c r="C7" s="37">
        <v>41672241</v>
      </c>
      <c r="D7" s="37">
        <v>7832725438</v>
      </c>
      <c r="E7" s="36">
        <v>9641</v>
      </c>
      <c r="F7" s="37">
        <v>21988</v>
      </c>
      <c r="G7" s="38">
        <v>5029173</v>
      </c>
      <c r="H7" s="37">
        <v>1806</v>
      </c>
      <c r="I7" s="37">
        <v>3127</v>
      </c>
      <c r="J7" s="38">
        <v>580391</v>
      </c>
      <c r="K7" s="37">
        <v>6873</v>
      </c>
      <c r="L7" s="37">
        <v>14999</v>
      </c>
      <c r="M7" s="38">
        <v>5108339</v>
      </c>
      <c r="N7" s="37" t="s">
        <v>412</v>
      </c>
      <c r="O7" s="37" t="s">
        <v>412</v>
      </c>
      <c r="P7" s="38">
        <v>35851</v>
      </c>
      <c r="Q7" s="37">
        <v>22126282</v>
      </c>
      <c r="R7" s="37">
        <v>41694229</v>
      </c>
      <c r="S7" s="38">
        <v>7843479192</v>
      </c>
    </row>
    <row r="8" spans="1:19" x14ac:dyDescent="0.25">
      <c r="A8" s="2" t="str">
        <f>"Nov "&amp;RIGHT(A6,4)-1</f>
        <v>Nov 2023</v>
      </c>
      <c r="B8" s="36">
        <v>21989414</v>
      </c>
      <c r="C8" s="37">
        <v>41464719</v>
      </c>
      <c r="D8" s="37">
        <v>7812921554</v>
      </c>
      <c r="E8" s="36">
        <v>3</v>
      </c>
      <c r="F8" s="37">
        <v>9</v>
      </c>
      <c r="G8" s="37">
        <v>-147455</v>
      </c>
      <c r="H8" s="36">
        <v>1093</v>
      </c>
      <c r="I8" s="37">
        <v>1685</v>
      </c>
      <c r="J8" s="37">
        <v>361838</v>
      </c>
      <c r="K8" s="36">
        <v>5320</v>
      </c>
      <c r="L8" s="37">
        <v>14353</v>
      </c>
      <c r="M8" s="37">
        <v>3928985</v>
      </c>
      <c r="N8" s="36" t="s">
        <v>412</v>
      </c>
      <c r="O8" s="37" t="s">
        <v>412</v>
      </c>
      <c r="P8" s="37">
        <v>76166</v>
      </c>
      <c r="Q8" s="36">
        <v>21989417</v>
      </c>
      <c r="R8" s="37">
        <v>41464728</v>
      </c>
      <c r="S8" s="38">
        <v>7817141088</v>
      </c>
    </row>
    <row r="9" spans="1:19" x14ac:dyDescent="0.25">
      <c r="A9" s="2" t="str">
        <f>"Dec "&amp;RIGHT(A6,4)-1</f>
        <v>Dec 2023</v>
      </c>
      <c r="B9" s="36">
        <v>21950141</v>
      </c>
      <c r="C9" s="37">
        <v>41335813</v>
      </c>
      <c r="D9" s="37">
        <v>7848330925</v>
      </c>
      <c r="E9" s="36">
        <v>0</v>
      </c>
      <c r="F9" s="37">
        <v>0</v>
      </c>
      <c r="G9" s="37">
        <v>-69765</v>
      </c>
      <c r="H9" s="36">
        <v>655</v>
      </c>
      <c r="I9" s="37">
        <v>695</v>
      </c>
      <c r="J9" s="37">
        <v>191850</v>
      </c>
      <c r="K9" s="36">
        <v>10202</v>
      </c>
      <c r="L9" s="37">
        <v>26209</v>
      </c>
      <c r="M9" s="37">
        <v>4434670</v>
      </c>
      <c r="N9" s="36" t="s">
        <v>412</v>
      </c>
      <c r="O9" s="37" t="s">
        <v>412</v>
      </c>
      <c r="P9" s="37">
        <v>589287</v>
      </c>
      <c r="Q9" s="36">
        <v>21950141</v>
      </c>
      <c r="R9" s="37">
        <v>41335813</v>
      </c>
      <c r="S9" s="38">
        <v>7853476967</v>
      </c>
    </row>
    <row r="10" spans="1:19" x14ac:dyDescent="0.25">
      <c r="A10" s="2" t="str">
        <f>"Jan "&amp;RIGHT(A6,4)</f>
        <v>Jan 2024</v>
      </c>
      <c r="B10" s="36">
        <v>21955757</v>
      </c>
      <c r="C10" s="37">
        <v>41279845</v>
      </c>
      <c r="D10" s="37">
        <v>7728089308</v>
      </c>
      <c r="E10" s="36">
        <v>0</v>
      </c>
      <c r="F10" s="37">
        <v>0</v>
      </c>
      <c r="G10" s="37">
        <v>-88607</v>
      </c>
      <c r="H10" s="36">
        <v>430</v>
      </c>
      <c r="I10" s="37">
        <v>433</v>
      </c>
      <c r="J10" s="37">
        <v>133174</v>
      </c>
      <c r="K10" s="36">
        <v>90658</v>
      </c>
      <c r="L10" s="37">
        <v>168624</v>
      </c>
      <c r="M10" s="37">
        <v>19445170</v>
      </c>
      <c r="N10" s="36" t="s">
        <v>412</v>
      </c>
      <c r="O10" s="37" t="s">
        <v>412</v>
      </c>
      <c r="P10" s="37">
        <v>105586</v>
      </c>
      <c r="Q10" s="36">
        <v>21955757</v>
      </c>
      <c r="R10" s="37">
        <v>41279845</v>
      </c>
      <c r="S10" s="38">
        <v>7747684631</v>
      </c>
    </row>
    <row r="11" spans="1:19" x14ac:dyDescent="0.25">
      <c r="A11" s="2" t="str">
        <f>"Feb "&amp;RIGHT(A6,4)</f>
        <v>Feb 2024</v>
      </c>
      <c r="B11" s="36">
        <v>21958843</v>
      </c>
      <c r="C11" s="37">
        <v>41261754</v>
      </c>
      <c r="D11" s="37">
        <v>7550745724</v>
      </c>
      <c r="E11" s="36">
        <v>0</v>
      </c>
      <c r="F11" s="37">
        <v>0</v>
      </c>
      <c r="G11" s="37">
        <v>-57282</v>
      </c>
      <c r="H11" s="36">
        <v>899</v>
      </c>
      <c r="I11" s="37">
        <v>900</v>
      </c>
      <c r="J11" s="37">
        <v>332005</v>
      </c>
      <c r="K11" s="36">
        <v>14330</v>
      </c>
      <c r="L11" s="37">
        <v>35230</v>
      </c>
      <c r="M11" s="37">
        <v>4229551</v>
      </c>
      <c r="N11" s="36" t="s">
        <v>412</v>
      </c>
      <c r="O11" s="37" t="s">
        <v>412</v>
      </c>
      <c r="P11" s="37">
        <v>43405</v>
      </c>
      <c r="Q11" s="36">
        <v>21958843</v>
      </c>
      <c r="R11" s="37">
        <v>41261754</v>
      </c>
      <c r="S11" s="38">
        <v>7555293403</v>
      </c>
    </row>
    <row r="12" spans="1:19" x14ac:dyDescent="0.25">
      <c r="A12" s="2" t="str">
        <f>"Mar "&amp;RIGHT(A6,4)</f>
        <v>Mar 2024</v>
      </c>
      <c r="B12" s="36">
        <v>22152454</v>
      </c>
      <c r="C12" s="37">
        <v>41563118</v>
      </c>
      <c r="D12" s="37">
        <v>7720368326</v>
      </c>
      <c r="E12" s="36">
        <v>5146</v>
      </c>
      <c r="F12" s="37">
        <v>8854</v>
      </c>
      <c r="G12" s="37">
        <v>3487212</v>
      </c>
      <c r="H12" s="36">
        <v>9547</v>
      </c>
      <c r="I12" s="37">
        <v>15668</v>
      </c>
      <c r="J12" s="37">
        <v>3091383</v>
      </c>
      <c r="K12" s="36">
        <v>35309</v>
      </c>
      <c r="L12" s="37">
        <v>69186</v>
      </c>
      <c r="M12" s="37">
        <v>9687906</v>
      </c>
      <c r="N12" s="36" t="s">
        <v>412</v>
      </c>
      <c r="O12" s="37" t="s">
        <v>412</v>
      </c>
      <c r="P12" s="37">
        <v>691669</v>
      </c>
      <c r="Q12" s="36">
        <v>22157600</v>
      </c>
      <c r="R12" s="37">
        <v>41571972</v>
      </c>
      <c r="S12" s="38">
        <v>7737326496</v>
      </c>
    </row>
    <row r="13" spans="1:19" x14ac:dyDescent="0.25">
      <c r="A13" s="2" t="str">
        <f>"Apr "&amp;RIGHT(A6,4)</f>
        <v>Apr 2024</v>
      </c>
      <c r="B13" s="36">
        <v>22210778</v>
      </c>
      <c r="C13" s="37">
        <v>41596787</v>
      </c>
      <c r="D13" s="37">
        <v>7454186174</v>
      </c>
      <c r="E13" s="36">
        <v>11</v>
      </c>
      <c r="F13" s="37">
        <v>19</v>
      </c>
      <c r="G13" s="37">
        <v>834</v>
      </c>
      <c r="H13" s="36">
        <v>1058</v>
      </c>
      <c r="I13" s="37">
        <v>1073</v>
      </c>
      <c r="J13" s="37">
        <v>273823</v>
      </c>
      <c r="K13" s="36">
        <v>16534</v>
      </c>
      <c r="L13" s="37">
        <v>39008</v>
      </c>
      <c r="M13" s="37">
        <v>6568472</v>
      </c>
      <c r="N13" s="36" t="s">
        <v>412</v>
      </c>
      <c r="O13" s="37" t="s">
        <v>412</v>
      </c>
      <c r="P13" s="37">
        <v>38862</v>
      </c>
      <c r="Q13" s="36">
        <v>22210789</v>
      </c>
      <c r="R13" s="37">
        <v>41596806</v>
      </c>
      <c r="S13" s="38">
        <v>7461068165</v>
      </c>
    </row>
    <row r="14" spans="1:19" x14ac:dyDescent="0.25">
      <c r="A14" s="2" t="str">
        <f>"May "&amp;RIGHT(A6,4)</f>
        <v>May 2024</v>
      </c>
      <c r="B14" s="36">
        <v>22280987</v>
      </c>
      <c r="C14" s="37">
        <v>41742557</v>
      </c>
      <c r="D14" s="37">
        <v>7709897099</v>
      </c>
      <c r="E14" s="36">
        <v>0</v>
      </c>
      <c r="F14" s="37">
        <v>0</v>
      </c>
      <c r="G14" s="37">
        <v>-2471</v>
      </c>
      <c r="H14" s="36">
        <v>148</v>
      </c>
      <c r="I14" s="37">
        <v>365</v>
      </c>
      <c r="J14" s="37">
        <v>243813</v>
      </c>
      <c r="K14" s="36">
        <v>16476</v>
      </c>
      <c r="L14" s="37">
        <v>42107</v>
      </c>
      <c r="M14" s="37">
        <v>8065386</v>
      </c>
      <c r="N14" s="36" t="s">
        <v>412</v>
      </c>
      <c r="O14" s="37" t="s">
        <v>412</v>
      </c>
      <c r="P14" s="37">
        <v>25399</v>
      </c>
      <c r="Q14" s="36">
        <v>22280987</v>
      </c>
      <c r="R14" s="37">
        <v>41742557</v>
      </c>
      <c r="S14" s="38">
        <v>7718229226</v>
      </c>
    </row>
    <row r="15" spans="1:19" x14ac:dyDescent="0.25">
      <c r="A15" s="2" t="str">
        <f>"Jun "&amp;RIGHT(A6,4)</f>
        <v>Jun 2024</v>
      </c>
      <c r="B15" s="36">
        <v>22311523</v>
      </c>
      <c r="C15" s="37">
        <v>41863921</v>
      </c>
      <c r="D15" s="37">
        <v>7764784457</v>
      </c>
      <c r="E15" s="36">
        <v>456</v>
      </c>
      <c r="F15" s="37">
        <v>1657</v>
      </c>
      <c r="G15" s="37">
        <v>430279</v>
      </c>
      <c r="H15" s="36">
        <v>604</v>
      </c>
      <c r="I15" s="37">
        <v>691</v>
      </c>
      <c r="J15" s="37">
        <v>199501</v>
      </c>
      <c r="K15" s="36">
        <v>17268</v>
      </c>
      <c r="L15" s="37">
        <v>42058</v>
      </c>
      <c r="M15" s="37">
        <v>7749813</v>
      </c>
      <c r="N15" s="36" t="s">
        <v>412</v>
      </c>
      <c r="O15" s="37" t="s">
        <v>412</v>
      </c>
      <c r="P15" s="37">
        <v>12864</v>
      </c>
      <c r="Q15" s="36">
        <v>22311979</v>
      </c>
      <c r="R15" s="37">
        <v>41865578</v>
      </c>
      <c r="S15" s="38">
        <v>7773176914</v>
      </c>
    </row>
    <row r="16" spans="1:19" x14ac:dyDescent="0.25">
      <c r="A16" s="2" t="str">
        <f>"Jul "&amp;RIGHT(A6,4)</f>
        <v>Jul 2024</v>
      </c>
      <c r="B16" s="36">
        <v>22423500</v>
      </c>
      <c r="C16" s="37">
        <v>42023980</v>
      </c>
      <c r="D16" s="37">
        <v>8031080980</v>
      </c>
      <c r="E16" s="36">
        <v>1180</v>
      </c>
      <c r="F16" s="37">
        <v>3552</v>
      </c>
      <c r="G16" s="37">
        <v>865842</v>
      </c>
      <c r="H16" s="36">
        <v>695</v>
      </c>
      <c r="I16" s="37">
        <v>986</v>
      </c>
      <c r="J16" s="37">
        <v>286008</v>
      </c>
      <c r="K16" s="36">
        <v>14818</v>
      </c>
      <c r="L16" s="37">
        <v>37951</v>
      </c>
      <c r="M16" s="37">
        <v>7465370</v>
      </c>
      <c r="N16" s="36" t="s">
        <v>412</v>
      </c>
      <c r="O16" s="37" t="s">
        <v>412</v>
      </c>
      <c r="P16" s="37">
        <v>18985</v>
      </c>
      <c r="Q16" s="36">
        <v>22424680</v>
      </c>
      <c r="R16" s="37">
        <v>42027532</v>
      </c>
      <c r="S16" s="38">
        <v>8039717185</v>
      </c>
    </row>
    <row r="17" spans="1:19" x14ac:dyDescent="0.25">
      <c r="A17" s="2" t="str">
        <f>"Aug "&amp;RIGHT(A6,4)</f>
        <v>Aug 2024</v>
      </c>
      <c r="B17" s="36">
        <v>22537439</v>
      </c>
      <c r="C17" s="37">
        <v>42274386</v>
      </c>
      <c r="D17" s="37">
        <v>7979258590</v>
      </c>
      <c r="E17" s="36">
        <v>9</v>
      </c>
      <c r="F17" s="37">
        <v>43</v>
      </c>
      <c r="G17" s="37">
        <v>-348</v>
      </c>
      <c r="H17" s="36">
        <v>930</v>
      </c>
      <c r="I17" s="37">
        <v>930</v>
      </c>
      <c r="J17" s="37">
        <v>546944</v>
      </c>
      <c r="K17" s="36">
        <v>46775</v>
      </c>
      <c r="L17" s="37">
        <v>108111</v>
      </c>
      <c r="M17" s="37">
        <v>18861098</v>
      </c>
      <c r="N17" s="36" t="s">
        <v>412</v>
      </c>
      <c r="O17" s="37" t="s">
        <v>412</v>
      </c>
      <c r="P17" s="37">
        <v>96584687</v>
      </c>
      <c r="Q17" s="36">
        <v>22537448</v>
      </c>
      <c r="R17" s="37">
        <v>42274429</v>
      </c>
      <c r="S17" s="38">
        <v>8095250971</v>
      </c>
    </row>
    <row r="18" spans="1:19" x14ac:dyDescent="0.25">
      <c r="A18" s="2" t="str">
        <f>"Sep "&amp;RIGHT(A6,4)</f>
        <v>Sep 2024</v>
      </c>
      <c r="B18" s="36">
        <v>22568540</v>
      </c>
      <c r="C18" s="37">
        <v>42303640</v>
      </c>
      <c r="D18" s="37">
        <v>7897838855</v>
      </c>
      <c r="E18" s="36">
        <v>6474</v>
      </c>
      <c r="F18" s="37">
        <v>12946</v>
      </c>
      <c r="G18" s="37">
        <v>7005902</v>
      </c>
      <c r="H18" s="36">
        <v>24432</v>
      </c>
      <c r="I18" s="37">
        <v>50710</v>
      </c>
      <c r="J18" s="37">
        <v>5785782</v>
      </c>
      <c r="K18" s="36">
        <v>212001</v>
      </c>
      <c r="L18" s="37">
        <v>442625</v>
      </c>
      <c r="M18" s="37">
        <v>16671444</v>
      </c>
      <c r="N18" s="36" t="s">
        <v>412</v>
      </c>
      <c r="O18" s="37" t="s">
        <v>412</v>
      </c>
      <c r="P18" s="37">
        <v>96596637</v>
      </c>
      <c r="Q18" s="36">
        <v>22575014</v>
      </c>
      <c r="R18" s="37">
        <v>42316586</v>
      </c>
      <c r="S18" s="39">
        <v>8023898620</v>
      </c>
    </row>
    <row r="19" spans="1:19" s="42" customFormat="1" ht="13" x14ac:dyDescent="0.3">
      <c r="A19" s="40" t="s">
        <v>55</v>
      </c>
      <c r="B19" s="41">
        <v>22204668.083299998</v>
      </c>
      <c r="C19" s="41">
        <v>41698563.416699998</v>
      </c>
      <c r="D19" s="41">
        <v>93330227430</v>
      </c>
      <c r="E19" s="41">
        <v>1910</v>
      </c>
      <c r="F19" s="41">
        <v>4089</v>
      </c>
      <c r="G19" s="41">
        <v>16453314</v>
      </c>
      <c r="H19" s="41">
        <v>3524.75</v>
      </c>
      <c r="I19" s="41">
        <v>6438.5833000000002</v>
      </c>
      <c r="J19" s="41">
        <v>12026512</v>
      </c>
      <c r="K19" s="41">
        <v>40547</v>
      </c>
      <c r="L19" s="41">
        <v>86705.083299999998</v>
      </c>
      <c r="M19" s="41">
        <v>112216204</v>
      </c>
      <c r="N19" s="41" t="s">
        <v>412</v>
      </c>
      <c r="O19" s="41" t="s">
        <v>412</v>
      </c>
      <c r="P19" s="41">
        <v>194819398</v>
      </c>
      <c r="Q19" s="41">
        <v>22206578.083299998</v>
      </c>
      <c r="R19" s="41">
        <v>41702652.416699998</v>
      </c>
      <c r="S19" s="41">
        <v>93665742858</v>
      </c>
    </row>
    <row r="20" spans="1:19" s="42" customFormat="1" ht="13" x14ac:dyDescent="0.3">
      <c r="A20" s="14" t="s">
        <v>414</v>
      </c>
      <c r="B20" s="43">
        <v>22076876.875</v>
      </c>
      <c r="C20" s="43">
        <v>41489604.25</v>
      </c>
      <c r="D20" s="43">
        <v>61657264548</v>
      </c>
      <c r="E20" s="43">
        <v>1850.125</v>
      </c>
      <c r="F20" s="43">
        <v>3858.75</v>
      </c>
      <c r="G20" s="43">
        <v>8151639</v>
      </c>
      <c r="H20" s="43">
        <v>1954.5</v>
      </c>
      <c r="I20" s="43">
        <v>2993.25</v>
      </c>
      <c r="J20" s="43">
        <v>5208277</v>
      </c>
      <c r="K20" s="43">
        <v>24462.75</v>
      </c>
      <c r="L20" s="43">
        <v>51214.5</v>
      </c>
      <c r="M20" s="43">
        <v>61468479</v>
      </c>
      <c r="N20" s="43" t="s">
        <v>412</v>
      </c>
      <c r="O20" s="43" t="s">
        <v>412</v>
      </c>
      <c r="P20" s="43">
        <v>1606225</v>
      </c>
      <c r="Q20" s="43">
        <v>22078727</v>
      </c>
      <c r="R20" s="43">
        <v>41493463</v>
      </c>
      <c r="S20" s="43">
        <v>61733699168</v>
      </c>
    </row>
    <row r="21" spans="1:19" x14ac:dyDescent="0.25">
      <c r="A21" s="3" t="str">
        <f>"FY "&amp;RIGHT(A6,4)+1</f>
        <v>FY 2025</v>
      </c>
      <c r="B21" s="44" t="s">
        <v>340</v>
      </c>
      <c r="C21" s="45" t="s">
        <v>340</v>
      </c>
      <c r="D21" s="46" t="s">
        <v>340</v>
      </c>
      <c r="E21" s="45"/>
      <c r="F21" s="45"/>
      <c r="G21" s="46"/>
      <c r="H21" s="45"/>
      <c r="I21" s="45"/>
      <c r="J21" s="46"/>
      <c r="K21" s="45"/>
      <c r="L21" s="45"/>
      <c r="M21" s="46"/>
      <c r="N21" s="45"/>
      <c r="O21" s="45"/>
      <c r="P21" s="46"/>
      <c r="Q21" s="45"/>
      <c r="R21" s="45"/>
      <c r="S21" s="46"/>
    </row>
    <row r="22" spans="1:19" x14ac:dyDescent="0.25">
      <c r="A22" s="2" t="str">
        <f>"Oct "&amp;RIGHT(A6,4)</f>
        <v>Oct 2024</v>
      </c>
      <c r="B22" s="36">
        <v>22761123</v>
      </c>
      <c r="C22" s="37">
        <v>42656433</v>
      </c>
      <c r="D22" s="37">
        <v>8304790713</v>
      </c>
      <c r="E22" s="36">
        <v>252691</v>
      </c>
      <c r="F22" s="37">
        <v>594396</v>
      </c>
      <c r="G22" s="37">
        <v>86224250</v>
      </c>
      <c r="H22" s="36">
        <v>440300</v>
      </c>
      <c r="I22" s="37">
        <v>875583</v>
      </c>
      <c r="J22" s="37">
        <v>20465033</v>
      </c>
      <c r="K22" s="36">
        <v>315277</v>
      </c>
      <c r="L22" s="37">
        <v>651753</v>
      </c>
      <c r="M22" s="37">
        <v>90240518</v>
      </c>
      <c r="N22" s="36" t="s">
        <v>412</v>
      </c>
      <c r="O22" s="37" t="s">
        <v>412</v>
      </c>
      <c r="P22" s="37">
        <v>42289</v>
      </c>
      <c r="Q22" s="36">
        <v>23013814</v>
      </c>
      <c r="R22" s="37">
        <v>43250829</v>
      </c>
      <c r="S22" s="38">
        <v>8501762803</v>
      </c>
    </row>
    <row r="23" spans="1:19" x14ac:dyDescent="0.25">
      <c r="A23" s="2" t="str">
        <f>"Nov "&amp;RIGHT(A6,4)</f>
        <v>Nov 2024</v>
      </c>
      <c r="B23" s="36">
        <v>22713066</v>
      </c>
      <c r="C23" s="37">
        <v>42511223</v>
      </c>
      <c r="D23" s="37">
        <v>8114589810</v>
      </c>
      <c r="E23" s="36">
        <v>215727</v>
      </c>
      <c r="F23" s="37">
        <v>507625</v>
      </c>
      <c r="G23" s="37">
        <v>171732376</v>
      </c>
      <c r="H23" s="36">
        <v>196075</v>
      </c>
      <c r="I23" s="37">
        <v>402252</v>
      </c>
      <c r="J23" s="37">
        <v>50901809</v>
      </c>
      <c r="K23" s="36">
        <v>28252</v>
      </c>
      <c r="L23" s="37">
        <v>67733</v>
      </c>
      <c r="M23" s="37">
        <v>20551539</v>
      </c>
      <c r="N23" s="36" t="s">
        <v>412</v>
      </c>
      <c r="O23" s="37" t="s">
        <v>412</v>
      </c>
      <c r="P23" s="37">
        <v>32940</v>
      </c>
      <c r="Q23" s="36">
        <v>22928793</v>
      </c>
      <c r="R23" s="37">
        <v>43018848</v>
      </c>
      <c r="S23" s="38">
        <v>8357808474</v>
      </c>
    </row>
    <row r="24" spans="1:19" x14ac:dyDescent="0.25">
      <c r="A24" s="2" t="str">
        <f>"Dec "&amp;RIGHT(A6,4)</f>
        <v>Dec 2024</v>
      </c>
      <c r="B24" s="36">
        <v>22751338</v>
      </c>
      <c r="C24" s="37">
        <v>42554823</v>
      </c>
      <c r="D24" s="37">
        <v>8068616098</v>
      </c>
      <c r="E24" s="36">
        <v>151085</v>
      </c>
      <c r="F24" s="37">
        <v>402556</v>
      </c>
      <c r="G24" s="37">
        <v>69920390</v>
      </c>
      <c r="H24" s="36">
        <v>4220</v>
      </c>
      <c r="I24" s="37">
        <v>8453</v>
      </c>
      <c r="J24" s="37">
        <v>33879482</v>
      </c>
      <c r="K24" s="36">
        <v>22015</v>
      </c>
      <c r="L24" s="37">
        <v>46752</v>
      </c>
      <c r="M24" s="37">
        <v>16795517</v>
      </c>
      <c r="N24" s="36" t="s">
        <v>412</v>
      </c>
      <c r="O24" s="37" t="s">
        <v>412</v>
      </c>
      <c r="P24" s="37">
        <v>22409</v>
      </c>
      <c r="Q24" s="36">
        <v>22902423</v>
      </c>
      <c r="R24" s="37">
        <v>42957379</v>
      </c>
      <c r="S24" s="38">
        <v>8189233896</v>
      </c>
    </row>
    <row r="25" spans="1:19" x14ac:dyDescent="0.25">
      <c r="A25" s="2" t="str">
        <f>"Jan "&amp;RIGHT(A6,4)+1</f>
        <v>Jan 2025</v>
      </c>
      <c r="B25" s="36">
        <v>22693199</v>
      </c>
      <c r="C25" s="37">
        <v>42380147</v>
      </c>
      <c r="D25" s="37">
        <v>7952492296</v>
      </c>
      <c r="E25" s="36">
        <v>135</v>
      </c>
      <c r="F25" s="37">
        <v>378</v>
      </c>
      <c r="G25" s="37">
        <v>81561</v>
      </c>
      <c r="H25" s="36">
        <v>493</v>
      </c>
      <c r="I25" s="37">
        <v>494</v>
      </c>
      <c r="J25" s="37">
        <v>259650</v>
      </c>
      <c r="K25" s="36">
        <v>61021</v>
      </c>
      <c r="L25" s="37">
        <v>111699</v>
      </c>
      <c r="M25" s="37">
        <v>15324033</v>
      </c>
      <c r="N25" s="36" t="s">
        <v>412</v>
      </c>
      <c r="O25" s="37" t="s">
        <v>412</v>
      </c>
      <c r="P25" s="37">
        <v>24552</v>
      </c>
      <c r="Q25" s="36">
        <v>22693334</v>
      </c>
      <c r="R25" s="37">
        <v>42380525</v>
      </c>
      <c r="S25" s="38">
        <v>7968182092</v>
      </c>
    </row>
    <row r="26" spans="1:19" x14ac:dyDescent="0.25">
      <c r="A26" s="2" t="str">
        <f>"Feb "&amp;RIGHT(A6,4)+1</f>
        <v>Feb 2025</v>
      </c>
      <c r="B26" s="36">
        <v>22536624</v>
      </c>
      <c r="C26" s="37">
        <v>42038873</v>
      </c>
      <c r="D26" s="37">
        <v>7908268194</v>
      </c>
      <c r="E26" s="36">
        <v>1872</v>
      </c>
      <c r="F26" s="37">
        <v>3190</v>
      </c>
      <c r="G26" s="37">
        <v>1104085</v>
      </c>
      <c r="H26" s="36">
        <v>4138</v>
      </c>
      <c r="I26" s="37">
        <v>6275</v>
      </c>
      <c r="J26" s="37">
        <v>920206</v>
      </c>
      <c r="K26" s="36">
        <v>92456</v>
      </c>
      <c r="L26" s="37">
        <v>162015</v>
      </c>
      <c r="M26" s="37">
        <v>19372135</v>
      </c>
      <c r="N26" s="36" t="s">
        <v>412</v>
      </c>
      <c r="O26" s="37" t="s">
        <v>412</v>
      </c>
      <c r="P26" s="37">
        <v>34922</v>
      </c>
      <c r="Q26" s="36">
        <v>22538496</v>
      </c>
      <c r="R26" s="37">
        <v>42042063</v>
      </c>
      <c r="S26" s="38">
        <v>7929699542</v>
      </c>
    </row>
    <row r="27" spans="1:19" x14ac:dyDescent="0.25">
      <c r="A27" s="2" t="str">
        <f>"Mar "&amp;RIGHT(A6,4)+1</f>
        <v>Mar 2025</v>
      </c>
      <c r="B27" s="36">
        <v>22555106.611200001</v>
      </c>
      <c r="C27" s="37">
        <v>42025703.7399</v>
      </c>
      <c r="D27" s="37">
        <v>7936592130</v>
      </c>
      <c r="E27" s="36">
        <v>6596</v>
      </c>
      <c r="F27" s="37">
        <v>16761</v>
      </c>
      <c r="G27" s="37">
        <v>481601</v>
      </c>
      <c r="H27" s="36">
        <v>3889</v>
      </c>
      <c r="I27" s="37">
        <v>12084</v>
      </c>
      <c r="J27" s="37">
        <v>849274</v>
      </c>
      <c r="K27" s="36">
        <v>12338</v>
      </c>
      <c r="L27" s="37">
        <v>25192</v>
      </c>
      <c r="M27" s="37">
        <v>4199020</v>
      </c>
      <c r="N27" s="36" t="s">
        <v>412</v>
      </c>
      <c r="O27" s="37" t="s">
        <v>412</v>
      </c>
      <c r="P27" s="37">
        <v>50725</v>
      </c>
      <c r="Q27" s="36">
        <v>22561702.611200001</v>
      </c>
      <c r="R27" s="37">
        <v>42042464.7399</v>
      </c>
      <c r="S27" s="38">
        <v>7942172750</v>
      </c>
    </row>
    <row r="28" spans="1:19" x14ac:dyDescent="0.25">
      <c r="A28" s="2" t="str">
        <f>"Apr "&amp;RIGHT(A6,4)+1</f>
        <v>Apr 2025</v>
      </c>
      <c r="B28" s="36">
        <v>22467340.651799999</v>
      </c>
      <c r="C28" s="37">
        <v>41824508.982799999</v>
      </c>
      <c r="D28" s="37">
        <v>7902320398.5165005</v>
      </c>
      <c r="E28" s="36">
        <v>3</v>
      </c>
      <c r="F28" s="37">
        <v>5</v>
      </c>
      <c r="G28" s="37">
        <v>-826</v>
      </c>
      <c r="H28" s="36">
        <v>544</v>
      </c>
      <c r="I28" s="37">
        <v>544</v>
      </c>
      <c r="J28" s="37">
        <v>212578</v>
      </c>
      <c r="K28" s="36">
        <v>8173</v>
      </c>
      <c r="L28" s="37">
        <v>15940</v>
      </c>
      <c r="M28" s="37">
        <v>2275624</v>
      </c>
      <c r="N28" s="36" t="s">
        <v>412</v>
      </c>
      <c r="O28" s="37" t="s">
        <v>412</v>
      </c>
      <c r="P28" s="37">
        <v>15045</v>
      </c>
      <c r="Q28" s="36">
        <v>22467343.651799999</v>
      </c>
      <c r="R28" s="37">
        <v>41824513.982799999</v>
      </c>
      <c r="S28" s="38">
        <v>7904822819.5165005</v>
      </c>
    </row>
    <row r="29" spans="1:19" x14ac:dyDescent="0.25">
      <c r="A29" s="2" t="str">
        <f>"May "&amp;RIGHT(A6,4)+1</f>
        <v>May 2025</v>
      </c>
      <c r="B29" s="36">
        <v>22412250.6426</v>
      </c>
      <c r="C29" s="37">
        <v>41730686.443899997</v>
      </c>
      <c r="D29" s="37">
        <v>7857531852.1524</v>
      </c>
      <c r="E29" s="36">
        <v>1715</v>
      </c>
      <c r="F29" s="37">
        <v>4524</v>
      </c>
      <c r="G29" s="37">
        <v>1142565</v>
      </c>
      <c r="H29" s="36">
        <v>497</v>
      </c>
      <c r="I29" s="37">
        <v>497</v>
      </c>
      <c r="J29" s="37">
        <v>212730</v>
      </c>
      <c r="K29" s="36">
        <v>17038</v>
      </c>
      <c r="L29" s="37">
        <v>40788</v>
      </c>
      <c r="M29" s="37">
        <v>5960967</v>
      </c>
      <c r="N29" s="36" t="s">
        <v>412</v>
      </c>
      <c r="O29" s="37" t="s">
        <v>412</v>
      </c>
      <c r="P29" s="37">
        <v>10962</v>
      </c>
      <c r="Q29" s="36">
        <v>22413965.6426</v>
      </c>
      <c r="R29" s="37">
        <v>41735210.443899997</v>
      </c>
      <c r="S29" s="38">
        <v>7864859076.1524</v>
      </c>
    </row>
    <row r="30" spans="1:19" x14ac:dyDescent="0.25">
      <c r="A30" s="2" t="str">
        <f>"Jun "&amp;RIGHT(A6,4)+1</f>
        <v>Jun 2025</v>
      </c>
      <c r="B30" s="36" t="s">
        <v>412</v>
      </c>
      <c r="C30" s="37" t="s">
        <v>412</v>
      </c>
      <c r="D30" s="37" t="s">
        <v>412</v>
      </c>
      <c r="E30" s="36" t="s">
        <v>412</v>
      </c>
      <c r="F30" s="37" t="s">
        <v>412</v>
      </c>
      <c r="G30" s="37" t="s">
        <v>412</v>
      </c>
      <c r="H30" s="36" t="s">
        <v>412</v>
      </c>
      <c r="I30" s="37" t="s">
        <v>412</v>
      </c>
      <c r="J30" s="37" t="s">
        <v>412</v>
      </c>
      <c r="K30" s="36" t="s">
        <v>412</v>
      </c>
      <c r="L30" s="37" t="s">
        <v>412</v>
      </c>
      <c r="M30" s="37" t="s">
        <v>412</v>
      </c>
      <c r="N30" s="36" t="s">
        <v>412</v>
      </c>
      <c r="O30" s="37" t="s">
        <v>412</v>
      </c>
      <c r="P30" s="37" t="s">
        <v>412</v>
      </c>
      <c r="Q30" s="36" t="s">
        <v>412</v>
      </c>
      <c r="R30" s="37" t="s">
        <v>412</v>
      </c>
      <c r="S30" s="38" t="s">
        <v>412</v>
      </c>
    </row>
    <row r="31" spans="1:19" x14ac:dyDescent="0.25">
      <c r="A31" s="2" t="str">
        <f>"Jul "&amp;RIGHT(A6,4)+1</f>
        <v>Jul 2025</v>
      </c>
      <c r="B31" s="36" t="s">
        <v>412</v>
      </c>
      <c r="C31" s="37" t="s">
        <v>412</v>
      </c>
      <c r="D31" s="37" t="s">
        <v>412</v>
      </c>
      <c r="E31" s="36" t="s">
        <v>412</v>
      </c>
      <c r="F31" s="37" t="s">
        <v>412</v>
      </c>
      <c r="G31" s="37" t="s">
        <v>412</v>
      </c>
      <c r="H31" s="36" t="s">
        <v>412</v>
      </c>
      <c r="I31" s="37" t="s">
        <v>412</v>
      </c>
      <c r="J31" s="37" t="s">
        <v>412</v>
      </c>
      <c r="K31" s="36" t="s">
        <v>412</v>
      </c>
      <c r="L31" s="37" t="s">
        <v>412</v>
      </c>
      <c r="M31" s="37" t="s">
        <v>412</v>
      </c>
      <c r="N31" s="36" t="s">
        <v>412</v>
      </c>
      <c r="O31" s="37" t="s">
        <v>412</v>
      </c>
      <c r="P31" s="37" t="s">
        <v>412</v>
      </c>
      <c r="Q31" s="36" t="s">
        <v>412</v>
      </c>
      <c r="R31" s="37" t="s">
        <v>412</v>
      </c>
      <c r="S31" s="38" t="s">
        <v>412</v>
      </c>
    </row>
    <row r="32" spans="1:19" x14ac:dyDescent="0.25">
      <c r="A32" s="2" t="str">
        <f>"Aug "&amp;RIGHT(A6,4)+1</f>
        <v>Aug 2025</v>
      </c>
      <c r="B32" s="36" t="s">
        <v>412</v>
      </c>
      <c r="C32" s="37" t="s">
        <v>412</v>
      </c>
      <c r="D32" s="37" t="s">
        <v>412</v>
      </c>
      <c r="E32" s="36" t="s">
        <v>412</v>
      </c>
      <c r="F32" s="37" t="s">
        <v>412</v>
      </c>
      <c r="G32" s="37" t="s">
        <v>412</v>
      </c>
      <c r="H32" s="36" t="s">
        <v>412</v>
      </c>
      <c r="I32" s="37" t="s">
        <v>412</v>
      </c>
      <c r="J32" s="37" t="s">
        <v>412</v>
      </c>
      <c r="K32" s="36" t="s">
        <v>412</v>
      </c>
      <c r="L32" s="37" t="s">
        <v>412</v>
      </c>
      <c r="M32" s="37" t="s">
        <v>412</v>
      </c>
      <c r="N32" s="36" t="s">
        <v>412</v>
      </c>
      <c r="O32" s="37" t="s">
        <v>412</v>
      </c>
      <c r="P32" s="37" t="s">
        <v>412</v>
      </c>
      <c r="Q32" s="36" t="s">
        <v>412</v>
      </c>
      <c r="R32" s="37" t="s">
        <v>412</v>
      </c>
      <c r="S32" s="38" t="s">
        <v>412</v>
      </c>
    </row>
    <row r="33" spans="1:19" x14ac:dyDescent="0.25">
      <c r="A33" s="2" t="str">
        <f>"Sep "&amp;RIGHT(A6,4)+1</f>
        <v>Sep 2025</v>
      </c>
      <c r="B33" s="47" t="s">
        <v>412</v>
      </c>
      <c r="C33" s="48" t="s">
        <v>412</v>
      </c>
      <c r="D33" s="37" t="s">
        <v>412</v>
      </c>
      <c r="E33" s="36" t="s">
        <v>412</v>
      </c>
      <c r="F33" s="37" t="s">
        <v>412</v>
      </c>
      <c r="G33" s="37" t="s">
        <v>412</v>
      </c>
      <c r="H33" s="36" t="s">
        <v>412</v>
      </c>
      <c r="I33" s="37" t="s">
        <v>412</v>
      </c>
      <c r="J33" s="37" t="s">
        <v>412</v>
      </c>
      <c r="K33" s="36" t="s">
        <v>412</v>
      </c>
      <c r="L33" s="37" t="s">
        <v>412</v>
      </c>
      <c r="M33" s="37" t="s">
        <v>412</v>
      </c>
      <c r="N33" s="36" t="s">
        <v>412</v>
      </c>
      <c r="O33" s="37" t="s">
        <v>412</v>
      </c>
      <c r="P33" s="37" t="s">
        <v>412</v>
      </c>
      <c r="Q33" s="36" t="s">
        <v>412</v>
      </c>
      <c r="R33" s="37" t="s">
        <v>412</v>
      </c>
      <c r="S33" s="39" t="s">
        <v>412</v>
      </c>
    </row>
    <row r="34" spans="1:19" s="42" customFormat="1" ht="13" x14ac:dyDescent="0.3">
      <c r="A34" s="40" t="s">
        <v>55</v>
      </c>
      <c r="B34" s="49">
        <v>22611255.988200001</v>
      </c>
      <c r="C34" s="51">
        <v>42215299.770800002</v>
      </c>
      <c r="D34" s="41">
        <v>64045201491.6689</v>
      </c>
      <c r="E34" s="41">
        <v>78728</v>
      </c>
      <c r="F34" s="41">
        <v>191179.375</v>
      </c>
      <c r="G34" s="41">
        <v>330686002</v>
      </c>
      <c r="H34" s="41">
        <v>81269.5</v>
      </c>
      <c r="I34" s="41">
        <v>163272.75</v>
      </c>
      <c r="J34" s="41">
        <v>107700762</v>
      </c>
      <c r="K34" s="41">
        <v>69571.25</v>
      </c>
      <c r="L34" s="41">
        <v>140234</v>
      </c>
      <c r="M34" s="41">
        <v>174719353</v>
      </c>
      <c r="N34" s="41" t="s">
        <v>412</v>
      </c>
      <c r="O34" s="41" t="s">
        <v>412</v>
      </c>
      <c r="P34" s="41">
        <v>233844</v>
      </c>
      <c r="Q34" s="41">
        <v>22689983.988200001</v>
      </c>
      <c r="R34" s="41">
        <v>42406479.145800002</v>
      </c>
      <c r="S34" s="41">
        <v>64658541452.6689</v>
      </c>
    </row>
    <row r="35" spans="1:19" s="42" customFormat="1" ht="13" x14ac:dyDescent="0.3">
      <c r="A35" s="14" t="str">
        <f>"Total "&amp;MID(A20,7,LEN(A20)-13)&amp;" Months"</f>
        <v>Total 8 Months</v>
      </c>
      <c r="B35" s="43">
        <v>22611255.988200001</v>
      </c>
      <c r="C35" s="52">
        <v>42215299.770800002</v>
      </c>
      <c r="D35" s="43">
        <v>64045201491.6689</v>
      </c>
      <c r="E35" s="43">
        <v>78728</v>
      </c>
      <c r="F35" s="43">
        <v>191179.375</v>
      </c>
      <c r="G35" s="43">
        <v>330686002</v>
      </c>
      <c r="H35" s="43">
        <v>81269.5</v>
      </c>
      <c r="I35" s="43">
        <v>163272.75</v>
      </c>
      <c r="J35" s="43">
        <v>107700762</v>
      </c>
      <c r="K35" s="43">
        <v>69571.25</v>
      </c>
      <c r="L35" s="43">
        <v>140234</v>
      </c>
      <c r="M35" s="43">
        <v>174719353</v>
      </c>
      <c r="N35" s="43" t="s">
        <v>412</v>
      </c>
      <c r="O35" s="43" t="s">
        <v>412</v>
      </c>
      <c r="P35" s="43">
        <v>233844</v>
      </c>
      <c r="Q35" s="43">
        <v>22689983.988200001</v>
      </c>
      <c r="R35" s="43">
        <v>42406479.145800002</v>
      </c>
      <c r="S35" s="43">
        <v>64658541452.6689</v>
      </c>
    </row>
    <row r="36" spans="1:19" ht="13" x14ac:dyDescent="0.25">
      <c r="C36" s="50"/>
    </row>
    <row r="37" spans="1:19" ht="13" x14ac:dyDescent="0.25">
      <c r="A37" s="1" t="s">
        <v>349</v>
      </c>
      <c r="C37" s="50"/>
    </row>
    <row r="38" spans="1:19" x14ac:dyDescent="0.25">
      <c r="A38" s="100" t="s">
        <v>356</v>
      </c>
      <c r="B38" s="101"/>
      <c r="C38" s="101"/>
      <c r="D38" s="101"/>
      <c r="E38" s="101"/>
      <c r="F38" s="101"/>
      <c r="G38" s="101"/>
      <c r="H38" s="101"/>
      <c r="I38" s="101"/>
      <c r="J38" s="101"/>
      <c r="K38" s="101"/>
      <c r="L38" s="101"/>
      <c r="M38" s="101"/>
      <c r="N38" s="101"/>
      <c r="O38" s="101"/>
      <c r="P38" s="101"/>
      <c r="Q38" s="101"/>
      <c r="R38" s="101"/>
      <c r="S38" s="101"/>
    </row>
    <row r="39" spans="1:19" x14ac:dyDescent="0.25">
      <c r="A39" s="100"/>
      <c r="B39" s="101"/>
      <c r="C39" s="101"/>
      <c r="D39" s="101"/>
      <c r="E39" s="101"/>
      <c r="F39" s="101"/>
      <c r="G39" s="101"/>
      <c r="H39" s="101"/>
      <c r="I39" s="101"/>
      <c r="J39" s="101"/>
      <c r="K39" s="101"/>
      <c r="L39" s="101"/>
      <c r="M39" s="101"/>
      <c r="N39" s="101"/>
      <c r="O39" s="101"/>
      <c r="P39" s="101"/>
      <c r="Q39" s="101"/>
      <c r="R39" s="101"/>
      <c r="S39" s="101"/>
    </row>
    <row r="40" spans="1:19" x14ac:dyDescent="0.25">
      <c r="A40" s="101"/>
      <c r="B40" s="101"/>
      <c r="C40" s="101"/>
      <c r="D40" s="101"/>
      <c r="E40" s="101"/>
      <c r="F40" s="101"/>
      <c r="G40" s="101"/>
      <c r="H40" s="101"/>
      <c r="I40" s="101"/>
      <c r="J40" s="101"/>
      <c r="K40" s="101"/>
      <c r="L40" s="101"/>
      <c r="M40" s="101"/>
      <c r="N40" s="101"/>
      <c r="O40" s="101"/>
      <c r="P40" s="101"/>
      <c r="Q40" s="101"/>
      <c r="R40" s="101"/>
      <c r="S40" s="101"/>
    </row>
    <row r="41" spans="1:19" ht="13" x14ac:dyDescent="0.25">
      <c r="C41" s="50"/>
    </row>
    <row r="51" spans="3:3" customFormat="1" x14ac:dyDescent="0.25">
      <c r="C51" s="26"/>
    </row>
    <row r="100" spans="1:10" x14ac:dyDescent="0.25">
      <c r="A100"/>
    </row>
    <row r="101" spans="1:10" x14ac:dyDescent="0.25">
      <c r="A101"/>
      <c r="B101" s="26"/>
      <c r="C101" s="26"/>
      <c r="E101" s="26"/>
      <c r="F101" s="26"/>
      <c r="G101" s="26"/>
      <c r="J101" s="26"/>
    </row>
    <row r="102" spans="1:10" x14ac:dyDescent="0.25">
      <c r="A102"/>
    </row>
    <row r="103" spans="1:10" x14ac:dyDescent="0.25">
      <c r="A103"/>
    </row>
    <row r="104" spans="1:10" x14ac:dyDescent="0.25">
      <c r="A104"/>
    </row>
    <row r="105" spans="1:10" x14ac:dyDescent="0.25">
      <c r="A105"/>
    </row>
    <row r="106" spans="1:10" x14ac:dyDescent="0.25">
      <c r="A106"/>
    </row>
    <row r="107" spans="1:10" x14ac:dyDescent="0.25">
      <c r="A107"/>
    </row>
  </sheetData>
  <mergeCells count="23">
    <mergeCell ref="P4:P5"/>
    <mergeCell ref="Q4:R4"/>
    <mergeCell ref="H4:I4"/>
    <mergeCell ref="J4:J5"/>
    <mergeCell ref="K4:L4"/>
    <mergeCell ref="M4:M5"/>
    <mergeCell ref="N4:O4"/>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s>
  <pageMargins left="0.75" right="0.5" top="0.75" bottom="0.5" header="0.5" footer="0.25"/>
  <pageSetup scale="65"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1"/>
  <sheetViews>
    <sheetView showGridLines="0" zoomScaleNormal="100" workbookViewId="0">
      <selection sqref="A1:D1"/>
    </sheetView>
  </sheetViews>
  <sheetFormatPr defaultRowHeight="12.5" x14ac:dyDescent="0.25"/>
  <cols>
    <col min="1" max="1" width="15.7265625" customWidth="1"/>
    <col min="2" max="4" width="28.7265625" customWidth="1"/>
    <col min="5" max="5" width="12.26953125" customWidth="1"/>
    <col min="6" max="6" width="13.1796875" customWidth="1"/>
    <col min="7" max="7" width="11.453125" customWidth="1"/>
  </cols>
  <sheetData>
    <row r="1" spans="1:7" ht="12" customHeight="1" x14ac:dyDescent="0.3">
      <c r="A1" s="93" t="s">
        <v>416</v>
      </c>
      <c r="B1" s="94"/>
      <c r="C1" s="94"/>
      <c r="D1" s="94"/>
      <c r="E1" s="81">
        <v>45877</v>
      </c>
      <c r="F1" s="5"/>
      <c r="G1" s="5"/>
    </row>
    <row r="2" spans="1:7" ht="21" customHeight="1" x14ac:dyDescent="0.25">
      <c r="A2" s="114" t="s">
        <v>376</v>
      </c>
      <c r="B2" s="115"/>
      <c r="C2" s="115"/>
      <c r="D2" s="115"/>
    </row>
    <row r="3" spans="1:7" ht="15" customHeight="1" x14ac:dyDescent="0.25">
      <c r="A3" s="89" t="s">
        <v>50</v>
      </c>
      <c r="B3" s="116" t="s">
        <v>377</v>
      </c>
      <c r="C3" s="117"/>
      <c r="D3" s="118"/>
    </row>
    <row r="4" spans="1:7" x14ac:dyDescent="0.25">
      <c r="A4" s="89"/>
      <c r="B4" s="119" t="s">
        <v>347</v>
      </c>
      <c r="C4" s="119"/>
      <c r="D4" s="120" t="s">
        <v>127</v>
      </c>
    </row>
    <row r="5" spans="1:7" ht="24" customHeight="1" x14ac:dyDescent="0.25">
      <c r="A5" s="90"/>
      <c r="B5" s="66" t="s">
        <v>59</v>
      </c>
      <c r="C5" s="66" t="s">
        <v>60</v>
      </c>
      <c r="D5" s="121"/>
    </row>
    <row r="6" spans="1:7" ht="12" customHeight="1" x14ac:dyDescent="0.25">
      <c r="A6" s="73" t="s">
        <v>413</v>
      </c>
      <c r="D6" s="67"/>
      <c r="E6" s="1"/>
      <c r="F6" s="1"/>
      <c r="G6" s="1"/>
    </row>
    <row r="7" spans="1:7" ht="12" customHeight="1" x14ac:dyDescent="0.25">
      <c r="A7" s="74" t="str">
        <f>"Oct "&amp;RIGHT(A6,4)-1</f>
        <v>Oct 2023</v>
      </c>
      <c r="B7" s="11">
        <v>97910</v>
      </c>
      <c r="C7" s="11">
        <v>104036</v>
      </c>
      <c r="D7" s="68">
        <v>71643766</v>
      </c>
    </row>
    <row r="8" spans="1:7" ht="12" customHeight="1" x14ac:dyDescent="0.25">
      <c r="A8" s="74" t="str">
        <f>"Nov "&amp;RIGHT(A6,4)-1</f>
        <v>Nov 2023</v>
      </c>
      <c r="B8" s="11">
        <v>1066592</v>
      </c>
      <c r="C8" s="11">
        <v>1170348</v>
      </c>
      <c r="D8" s="68">
        <v>165571506</v>
      </c>
      <c r="E8" s="11"/>
      <c r="F8" s="11"/>
      <c r="G8" s="11"/>
    </row>
    <row r="9" spans="1:7" ht="12" customHeight="1" x14ac:dyDescent="0.25">
      <c r="A9" s="74" t="str">
        <f>"Dec "&amp;RIGHT(A6,4)-1</f>
        <v>Dec 2023</v>
      </c>
      <c r="B9" s="11">
        <v>129482</v>
      </c>
      <c r="C9" s="11">
        <v>138734</v>
      </c>
      <c r="D9" s="68">
        <v>44873095</v>
      </c>
      <c r="E9" s="11"/>
      <c r="F9" s="11"/>
      <c r="G9" s="11"/>
    </row>
    <row r="10" spans="1:7" ht="12" customHeight="1" x14ac:dyDescent="0.25">
      <c r="A10" s="74" t="str">
        <f>"Jan "&amp;RIGHT(A6,4)</f>
        <v>Jan 2024</v>
      </c>
      <c r="B10" s="11">
        <v>210904</v>
      </c>
      <c r="C10" s="11">
        <v>259012</v>
      </c>
      <c r="D10" s="68">
        <v>36408255</v>
      </c>
      <c r="E10" s="11"/>
      <c r="F10" s="11"/>
      <c r="G10" s="11"/>
    </row>
    <row r="11" spans="1:7" ht="12" customHeight="1" x14ac:dyDescent="0.25">
      <c r="A11" s="74" t="str">
        <f>"Feb "&amp;RIGHT(A6,4)</f>
        <v>Feb 2024</v>
      </c>
      <c r="B11" s="11">
        <v>10790</v>
      </c>
      <c r="C11" s="11">
        <v>11469</v>
      </c>
      <c r="D11" s="68">
        <v>1856830</v>
      </c>
      <c r="E11" s="11"/>
      <c r="F11" s="11"/>
      <c r="G11" s="11"/>
    </row>
    <row r="12" spans="1:7" ht="12" customHeight="1" x14ac:dyDescent="0.25">
      <c r="A12" s="74" t="str">
        <f>"Mar "&amp;RIGHT(A6,4)</f>
        <v>Mar 2024</v>
      </c>
      <c r="B12" s="11">
        <v>53244</v>
      </c>
      <c r="C12" s="11">
        <v>54243</v>
      </c>
      <c r="D12" s="68">
        <v>18004582</v>
      </c>
      <c r="E12" s="11"/>
      <c r="F12" s="11"/>
      <c r="G12" s="11"/>
    </row>
    <row r="13" spans="1:7" ht="12" customHeight="1" x14ac:dyDescent="0.25">
      <c r="A13" s="74" t="str">
        <f>"Apr "&amp;RIGHT(A6,4)</f>
        <v>Apr 2024</v>
      </c>
      <c r="B13" s="11">
        <v>2343</v>
      </c>
      <c r="C13" s="11">
        <v>2725</v>
      </c>
      <c r="D13" s="68">
        <v>333030</v>
      </c>
      <c r="E13" s="11"/>
      <c r="F13" s="11"/>
      <c r="G13" s="11"/>
    </row>
    <row r="14" spans="1:7" ht="12" customHeight="1" x14ac:dyDescent="0.25">
      <c r="A14" s="74" t="str">
        <f>"May "&amp;RIGHT(A6,4)</f>
        <v>May 2024</v>
      </c>
      <c r="B14" s="11">
        <v>326</v>
      </c>
      <c r="C14" s="11">
        <v>409</v>
      </c>
      <c r="D14" s="68">
        <v>154743</v>
      </c>
      <c r="E14" s="11"/>
      <c r="F14" s="11"/>
      <c r="G14" s="11"/>
    </row>
    <row r="15" spans="1:7" ht="12" customHeight="1" x14ac:dyDescent="0.25">
      <c r="A15" s="74" t="str">
        <f>"Jun "&amp;RIGHT(A6,4)</f>
        <v>Jun 2024</v>
      </c>
      <c r="B15" s="11">
        <v>59</v>
      </c>
      <c r="C15" s="11">
        <v>76</v>
      </c>
      <c r="D15" s="68">
        <v>58219</v>
      </c>
      <c r="E15" s="11"/>
      <c r="F15" s="11"/>
      <c r="G15" s="11"/>
    </row>
    <row r="16" spans="1:7" ht="12" customHeight="1" x14ac:dyDescent="0.25">
      <c r="A16" s="74" t="str">
        <f>"Jul "&amp;RIGHT(A6,4)</f>
        <v>Jul 2024</v>
      </c>
      <c r="B16" s="11">
        <v>420018</v>
      </c>
      <c r="C16" s="11">
        <v>689199</v>
      </c>
      <c r="D16" s="68">
        <v>143150</v>
      </c>
      <c r="E16" s="11"/>
      <c r="F16" s="11"/>
      <c r="G16" s="11"/>
    </row>
    <row r="17" spans="1:7" ht="12" customHeight="1" x14ac:dyDescent="0.25">
      <c r="A17" s="74" t="str">
        <f>"Aug "&amp;RIGHT(A6,4)</f>
        <v>Aug 2024</v>
      </c>
      <c r="B17" s="11">
        <v>44505</v>
      </c>
      <c r="C17" s="11">
        <v>49202</v>
      </c>
      <c r="D17" s="68">
        <v>18023994</v>
      </c>
      <c r="E17" s="11"/>
      <c r="F17" s="11"/>
      <c r="G17" s="11"/>
    </row>
    <row r="18" spans="1:7" ht="12" customHeight="1" x14ac:dyDescent="0.25">
      <c r="A18" s="74" t="str">
        <f>"Sep "&amp;RIGHT(A6,4)</f>
        <v>Sep 2024</v>
      </c>
      <c r="B18" s="11">
        <v>23266</v>
      </c>
      <c r="C18" s="11">
        <v>26740</v>
      </c>
      <c r="D18" s="68">
        <v>2602395</v>
      </c>
      <c r="E18" s="11"/>
      <c r="F18" s="11"/>
      <c r="G18" s="11"/>
    </row>
    <row r="19" spans="1:7" ht="12" customHeight="1" x14ac:dyDescent="0.25">
      <c r="A19" s="40" t="s">
        <v>55</v>
      </c>
      <c r="B19" s="13" t="s">
        <v>412</v>
      </c>
      <c r="C19" s="13" t="s">
        <v>412</v>
      </c>
      <c r="D19" s="69">
        <v>359673565</v>
      </c>
      <c r="E19" s="11"/>
      <c r="F19" s="11"/>
      <c r="G19" s="11"/>
    </row>
    <row r="20" spans="1:7" ht="12" customHeight="1" x14ac:dyDescent="0.25">
      <c r="A20" s="75" t="s">
        <v>414</v>
      </c>
      <c r="B20" s="15" t="s">
        <v>412</v>
      </c>
      <c r="C20" s="15" t="s">
        <v>412</v>
      </c>
      <c r="D20" s="70">
        <v>338845807</v>
      </c>
      <c r="E20" s="71"/>
      <c r="F20" s="71"/>
      <c r="G20" s="71"/>
    </row>
    <row r="21" spans="1:7" ht="12" customHeight="1" x14ac:dyDescent="0.25">
      <c r="A21" s="73" t="str">
        <f>"FY "&amp;RIGHT(A6,4)+1</f>
        <v>FY 2025</v>
      </c>
      <c r="B21" s="11"/>
      <c r="C21" s="11"/>
      <c r="D21" s="68"/>
      <c r="E21" s="71"/>
      <c r="F21" s="71"/>
      <c r="G21" s="71"/>
    </row>
    <row r="22" spans="1:7" ht="12" customHeight="1" x14ac:dyDescent="0.25">
      <c r="A22" s="74" t="str">
        <f>"Oct "&amp;RIGHT(A6,4)</f>
        <v>Oct 2024</v>
      </c>
      <c r="B22" s="11">
        <v>8374</v>
      </c>
      <c r="C22" s="11">
        <v>12371</v>
      </c>
      <c r="D22" s="68">
        <v>21999</v>
      </c>
      <c r="E22" s="11"/>
      <c r="F22" s="11"/>
      <c r="G22" s="11"/>
    </row>
    <row r="23" spans="1:7" ht="12" customHeight="1" x14ac:dyDescent="0.25">
      <c r="A23" s="74" t="str">
        <f>"Nov "&amp;RIGHT(A6,4)</f>
        <v>Nov 2024</v>
      </c>
      <c r="B23" s="11">
        <v>6099</v>
      </c>
      <c r="C23" s="11">
        <v>8196</v>
      </c>
      <c r="D23" s="68">
        <v>618990</v>
      </c>
      <c r="E23" s="11"/>
      <c r="F23" s="11"/>
      <c r="G23" s="11"/>
    </row>
    <row r="24" spans="1:7" ht="12" customHeight="1" x14ac:dyDescent="0.25">
      <c r="A24" s="74" t="str">
        <f>"Dec "&amp;RIGHT(A6,4)</f>
        <v>Dec 2024</v>
      </c>
      <c r="B24" s="11">
        <v>2813</v>
      </c>
      <c r="C24" s="11">
        <v>5364</v>
      </c>
      <c r="D24" s="68">
        <v>2500</v>
      </c>
      <c r="E24" s="11"/>
      <c r="F24" s="11"/>
      <c r="G24" s="11"/>
    </row>
    <row r="25" spans="1:7" ht="12" customHeight="1" x14ac:dyDescent="0.25">
      <c r="A25" s="74" t="str">
        <f>"Jan "&amp;RIGHT(A6,4)+1</f>
        <v>Jan 2025</v>
      </c>
      <c r="B25" s="11">
        <v>585</v>
      </c>
      <c r="C25" s="11">
        <v>1678</v>
      </c>
      <c r="D25" s="68">
        <v>9089</v>
      </c>
      <c r="E25" s="11"/>
      <c r="F25" s="11"/>
      <c r="G25" s="11"/>
    </row>
    <row r="26" spans="1:7" ht="12" customHeight="1" x14ac:dyDescent="0.25">
      <c r="A26" s="74" t="str">
        <f>"Feb "&amp;RIGHT(A6,4)+1</f>
        <v>Feb 2025</v>
      </c>
      <c r="B26" s="11">
        <v>6</v>
      </c>
      <c r="C26" s="11">
        <v>7</v>
      </c>
      <c r="D26" s="68">
        <v>3325</v>
      </c>
      <c r="E26" s="11"/>
      <c r="F26" s="11"/>
      <c r="G26" s="11"/>
    </row>
    <row r="27" spans="1:7" ht="12" customHeight="1" x14ac:dyDescent="0.25">
      <c r="A27" s="74" t="str">
        <f>"Mar "&amp;RIGHT(A6,4)+1</f>
        <v>Mar 2025</v>
      </c>
      <c r="B27" s="11">
        <v>3</v>
      </c>
      <c r="C27" s="11">
        <v>3</v>
      </c>
      <c r="D27" s="68">
        <v>7000</v>
      </c>
      <c r="E27" s="11"/>
      <c r="F27" s="11"/>
      <c r="G27" s="11"/>
    </row>
    <row r="28" spans="1:7" ht="12" customHeight="1" x14ac:dyDescent="0.25">
      <c r="A28" s="74" t="str">
        <f>"Apr "&amp;RIGHT(A6,4)+1</f>
        <v>Apr 2025</v>
      </c>
      <c r="B28" s="11">
        <v>6</v>
      </c>
      <c r="C28" s="11">
        <v>12</v>
      </c>
      <c r="D28" s="68">
        <v>5829</v>
      </c>
      <c r="E28" s="11"/>
      <c r="F28" s="11"/>
      <c r="G28" s="11"/>
    </row>
    <row r="29" spans="1:7" ht="12" customHeight="1" x14ac:dyDescent="0.25">
      <c r="A29" s="74" t="str">
        <f>"May "&amp;RIGHT(A6,4)+1</f>
        <v>May 2025</v>
      </c>
      <c r="B29" s="11">
        <v>7</v>
      </c>
      <c r="C29" s="11">
        <v>9</v>
      </c>
      <c r="D29" s="68">
        <v>6728</v>
      </c>
      <c r="E29" s="11"/>
      <c r="F29" s="11"/>
      <c r="G29" s="11"/>
    </row>
    <row r="30" spans="1:7" ht="12" customHeight="1" x14ac:dyDescent="0.25">
      <c r="A30" s="74" t="str">
        <f>"Jun "&amp;RIGHT(A6,4)+1</f>
        <v>Jun 2025</v>
      </c>
      <c r="B30" s="11" t="s">
        <v>412</v>
      </c>
      <c r="C30" s="11" t="s">
        <v>412</v>
      </c>
      <c r="D30" s="68" t="s">
        <v>412</v>
      </c>
      <c r="E30" s="11"/>
      <c r="F30" s="11"/>
      <c r="G30" s="11"/>
    </row>
    <row r="31" spans="1:7" ht="12" customHeight="1" x14ac:dyDescent="0.25">
      <c r="A31" s="74" t="str">
        <f>"Jul "&amp;RIGHT(A6,4)+1</f>
        <v>Jul 2025</v>
      </c>
      <c r="B31" s="11" t="s">
        <v>412</v>
      </c>
      <c r="C31" s="11" t="s">
        <v>412</v>
      </c>
      <c r="D31" s="68" t="s">
        <v>412</v>
      </c>
      <c r="E31" s="11"/>
      <c r="F31" s="11"/>
      <c r="G31" s="11"/>
    </row>
    <row r="32" spans="1:7" ht="12" customHeight="1" x14ac:dyDescent="0.25">
      <c r="A32" s="74" t="str">
        <f>"Aug "&amp;RIGHT(A6,4)+1</f>
        <v>Aug 2025</v>
      </c>
      <c r="B32" s="11" t="s">
        <v>412</v>
      </c>
      <c r="C32" s="11" t="s">
        <v>412</v>
      </c>
      <c r="D32" s="68" t="s">
        <v>412</v>
      </c>
      <c r="E32" s="11"/>
      <c r="F32" s="11"/>
      <c r="G32" s="11"/>
    </row>
    <row r="33" spans="1:7" ht="12" customHeight="1" x14ac:dyDescent="0.25">
      <c r="A33" s="74" t="str">
        <f>"Sep "&amp;RIGHT(A6,4)+1</f>
        <v>Sep 2025</v>
      </c>
      <c r="B33" s="11" t="s">
        <v>412</v>
      </c>
      <c r="C33" s="11" t="s">
        <v>412</v>
      </c>
      <c r="D33" s="68" t="s">
        <v>412</v>
      </c>
      <c r="E33" s="11"/>
      <c r="F33" s="11"/>
      <c r="G33" s="11"/>
    </row>
    <row r="34" spans="1:7" ht="12" customHeight="1" x14ac:dyDescent="0.25">
      <c r="A34" s="40" t="s">
        <v>55</v>
      </c>
      <c r="B34" s="13" t="s">
        <v>412</v>
      </c>
      <c r="C34" s="13" t="s">
        <v>412</v>
      </c>
      <c r="D34" s="69">
        <v>675460</v>
      </c>
      <c r="E34" s="11"/>
      <c r="F34" s="11"/>
      <c r="G34" s="11"/>
    </row>
    <row r="35" spans="1:7" ht="12" customHeight="1" x14ac:dyDescent="0.25">
      <c r="A35" s="75" t="str">
        <f>"Total "&amp;MID(A20,7,LEN(A20)-13)&amp;" Months"</f>
        <v>Total 8 Months</v>
      </c>
      <c r="B35" s="15" t="s">
        <v>412</v>
      </c>
      <c r="C35" s="15" t="s">
        <v>412</v>
      </c>
      <c r="D35" s="70">
        <v>675460</v>
      </c>
      <c r="E35" s="71"/>
      <c r="F35" s="71"/>
      <c r="G35" s="71"/>
    </row>
    <row r="36" spans="1:7" ht="127.5" customHeight="1" x14ac:dyDescent="0.25">
      <c r="A36" s="122" t="s">
        <v>381</v>
      </c>
      <c r="B36" s="122"/>
      <c r="C36" s="122"/>
      <c r="D36" s="123"/>
      <c r="E36" s="71"/>
      <c r="F36" s="71"/>
      <c r="G36" s="71"/>
    </row>
    <row r="37" spans="1:7" ht="12" customHeight="1" x14ac:dyDescent="0.25">
      <c r="A37" s="113"/>
      <c r="B37" s="113"/>
      <c r="C37" s="113"/>
      <c r="D37" s="113"/>
      <c r="E37" s="113"/>
      <c r="F37" s="113"/>
      <c r="G37" s="113"/>
    </row>
    <row r="38" spans="1:7" ht="13.15" customHeight="1" x14ac:dyDescent="0.25">
      <c r="A38" s="88"/>
      <c r="B38" s="88"/>
      <c r="C38" s="88"/>
      <c r="D38" s="88"/>
      <c r="E38" s="88"/>
      <c r="F38" s="88"/>
      <c r="G38" s="88"/>
    </row>
    <row r="39" spans="1:7" s="1" customFormat="1" ht="10" x14ac:dyDescent="0.2"/>
    <row r="101" spans="2:23" ht="14.5" x14ac:dyDescent="0.25">
      <c r="B101" s="61"/>
      <c r="C101" s="61"/>
      <c r="D101" s="61"/>
      <c r="E101" s="62"/>
      <c r="F101" s="62"/>
      <c r="G101" s="61"/>
      <c r="H101" s="61"/>
      <c r="I101" s="61"/>
      <c r="J101" s="61"/>
      <c r="K101" s="61"/>
      <c r="L101" s="72"/>
      <c r="M101" s="61"/>
      <c r="N101" s="61"/>
      <c r="O101" s="61"/>
      <c r="P101" s="61"/>
      <c r="Q101" s="61"/>
      <c r="R101" s="61"/>
      <c r="S101" s="61"/>
      <c r="T101" s="61"/>
      <c r="U101" s="61"/>
      <c r="V101" s="61"/>
      <c r="W101" s="61"/>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89" orientation="landscape"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107"/>
  <sheetViews>
    <sheetView showGridLines="0" zoomScaleNormal="100" workbookViewId="0">
      <selection sqref="A1:X39"/>
    </sheetView>
  </sheetViews>
  <sheetFormatPr defaultColWidth="4.7265625" defaultRowHeight="12.5" x14ac:dyDescent="0.25"/>
  <cols>
    <col min="1" max="1" width="10.7265625" style="1" customWidth="1"/>
    <col min="2" max="2" width="9.81640625" customWidth="1"/>
    <col min="3" max="3" width="9.7265625" bestFit="1" customWidth="1"/>
    <col min="4" max="4" width="13.7265625" bestFit="1" customWidth="1"/>
    <col min="5" max="5" width="12.1796875" bestFit="1" customWidth="1"/>
    <col min="6" max="6" width="12" bestFit="1" customWidth="1"/>
    <col min="7" max="7" width="13.453125" bestFit="1" customWidth="1"/>
    <col min="8" max="8" width="10.26953125" bestFit="1" customWidth="1"/>
    <col min="9" max="9" width="8.453125" bestFit="1" customWidth="1"/>
    <col min="10" max="10" width="12.54296875" bestFit="1" customWidth="1"/>
    <col min="11" max="12" width="12.1796875" bestFit="1" customWidth="1"/>
    <col min="13" max="13" width="9.81640625" customWidth="1"/>
    <col min="14" max="14" width="8.81640625" customWidth="1"/>
    <col min="15" max="15" width="10.7265625" customWidth="1"/>
    <col min="16" max="16" width="9.7265625" customWidth="1"/>
    <col min="17" max="17" width="8.81640625" customWidth="1"/>
    <col min="18" max="18" width="10.7265625" customWidth="1"/>
    <col min="19" max="19" width="10.1796875" customWidth="1"/>
    <col min="20" max="20" width="8.81640625" bestFit="1" customWidth="1"/>
    <col min="21" max="21" width="8.7265625" customWidth="1"/>
    <col min="22" max="22" width="10.26953125" bestFit="1" customWidth="1"/>
    <col min="23" max="23" width="9.81640625" bestFit="1" customWidth="1"/>
    <col min="24" max="24" width="15" customWidth="1"/>
    <col min="25" max="25" width="12.26953125" bestFit="1" customWidth="1"/>
    <col min="26" max="247" width="8.81640625" customWidth="1"/>
    <col min="248" max="248" width="10.453125" customWidth="1"/>
    <col min="249" max="249" width="0.54296875" customWidth="1"/>
    <col min="250" max="251" width="8.81640625" bestFit="1" customWidth="1"/>
    <col min="252" max="252" width="8.81640625" customWidth="1"/>
  </cols>
  <sheetData>
    <row r="1" spans="1:253" ht="13" x14ac:dyDescent="0.3">
      <c r="A1" s="93" t="s">
        <v>416</v>
      </c>
      <c r="B1" s="94"/>
      <c r="C1" s="94"/>
      <c r="D1" s="94"/>
      <c r="E1" s="94"/>
      <c r="F1" s="94"/>
      <c r="G1" s="94"/>
      <c r="H1" s="94"/>
      <c r="I1" s="94"/>
      <c r="J1" s="94"/>
      <c r="K1" s="94"/>
      <c r="L1" s="94"/>
      <c r="M1" s="94"/>
      <c r="N1" s="94"/>
      <c r="O1" s="94"/>
      <c r="P1" s="94"/>
      <c r="Q1" s="94"/>
      <c r="R1" s="94"/>
      <c r="S1" s="94"/>
      <c r="T1" s="94"/>
      <c r="U1" s="94"/>
      <c r="V1" s="81">
        <v>45877</v>
      </c>
    </row>
    <row r="2" spans="1:253" ht="13" x14ac:dyDescent="0.3">
      <c r="A2" s="93" t="s">
        <v>357</v>
      </c>
      <c r="B2" s="94"/>
      <c r="C2" s="94"/>
      <c r="D2" s="94"/>
      <c r="E2" s="94"/>
      <c r="F2" s="94"/>
      <c r="G2" s="94"/>
      <c r="H2" s="94"/>
      <c r="I2" s="94"/>
      <c r="J2" s="94"/>
      <c r="K2" s="94"/>
      <c r="L2" s="94"/>
      <c r="M2" s="94"/>
      <c r="N2" s="94"/>
      <c r="O2" s="94"/>
      <c r="P2" s="94"/>
      <c r="Q2" s="94"/>
      <c r="R2" s="94"/>
      <c r="S2" s="94"/>
      <c r="T2" s="94"/>
      <c r="U2" s="94"/>
    </row>
    <row r="3" spans="1:253" ht="29.5" customHeight="1" x14ac:dyDescent="0.25">
      <c r="A3" s="28" t="s">
        <v>340</v>
      </c>
      <c r="B3" s="132" t="s">
        <v>358</v>
      </c>
      <c r="C3" s="132"/>
      <c r="D3" s="132"/>
      <c r="E3" s="132"/>
      <c r="F3" s="132"/>
      <c r="G3" s="133"/>
      <c r="H3" s="129" t="s">
        <v>369</v>
      </c>
      <c r="I3" s="129"/>
      <c r="J3" s="129"/>
      <c r="K3" s="129"/>
      <c r="L3" s="130"/>
      <c r="M3" s="129" t="s">
        <v>359</v>
      </c>
      <c r="N3" s="129"/>
      <c r="O3" s="130"/>
      <c r="P3" s="129" t="s">
        <v>360</v>
      </c>
      <c r="Q3" s="129"/>
      <c r="R3" s="130"/>
      <c r="S3" s="129" t="s">
        <v>361</v>
      </c>
      <c r="T3" s="129"/>
      <c r="U3" s="134"/>
      <c r="V3" s="129" t="s">
        <v>346</v>
      </c>
      <c r="W3" s="129"/>
      <c r="X3" s="130"/>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row>
    <row r="4" spans="1:253" ht="14.5" customHeight="1" x14ac:dyDescent="0.25">
      <c r="A4" s="109" t="s">
        <v>50</v>
      </c>
      <c r="B4" s="126" t="s">
        <v>348</v>
      </c>
      <c r="C4" s="126"/>
      <c r="D4" s="131" t="s">
        <v>362</v>
      </c>
      <c r="E4" s="131"/>
      <c r="F4" s="131"/>
      <c r="G4" s="127" t="s">
        <v>145</v>
      </c>
      <c r="H4" s="126" t="s">
        <v>348</v>
      </c>
      <c r="I4" s="126"/>
      <c r="J4" s="131" t="s">
        <v>363</v>
      </c>
      <c r="K4" s="131"/>
      <c r="L4" s="127" t="s">
        <v>145</v>
      </c>
      <c r="M4" s="126" t="s">
        <v>348</v>
      </c>
      <c r="N4" s="126"/>
      <c r="O4" s="127" t="s">
        <v>145</v>
      </c>
      <c r="P4" s="126" t="s">
        <v>348</v>
      </c>
      <c r="Q4" s="126"/>
      <c r="R4" s="127" t="s">
        <v>145</v>
      </c>
      <c r="S4" s="126" t="s">
        <v>348</v>
      </c>
      <c r="T4" s="126"/>
      <c r="U4" s="127" t="s">
        <v>145</v>
      </c>
      <c r="V4" s="126" t="s">
        <v>348</v>
      </c>
      <c r="W4" s="126"/>
      <c r="X4" s="127" t="s">
        <v>145</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row>
    <row r="5" spans="1:253" x14ac:dyDescent="0.25">
      <c r="A5" s="110"/>
      <c r="B5" s="53" t="s">
        <v>364</v>
      </c>
      <c r="C5" s="54" t="s">
        <v>60</v>
      </c>
      <c r="D5" s="54" t="s">
        <v>154</v>
      </c>
      <c r="E5" s="54" t="s">
        <v>365</v>
      </c>
      <c r="F5" s="54" t="s">
        <v>366</v>
      </c>
      <c r="G5" s="128"/>
      <c r="H5" s="53" t="s">
        <v>364</v>
      </c>
      <c r="I5" s="54" t="s">
        <v>60</v>
      </c>
      <c r="J5" s="54" t="s">
        <v>154</v>
      </c>
      <c r="K5" s="54" t="s">
        <v>365</v>
      </c>
      <c r="L5" s="128"/>
      <c r="M5" s="53" t="s">
        <v>364</v>
      </c>
      <c r="N5" s="54" t="s">
        <v>60</v>
      </c>
      <c r="O5" s="128"/>
      <c r="P5" s="31" t="s">
        <v>364</v>
      </c>
      <c r="Q5" s="32" t="s">
        <v>60</v>
      </c>
      <c r="R5" s="128"/>
      <c r="S5" s="31" t="s">
        <v>364</v>
      </c>
      <c r="T5" s="32" t="s">
        <v>60</v>
      </c>
      <c r="U5" s="128"/>
      <c r="V5" s="53" t="s">
        <v>364</v>
      </c>
      <c r="W5" s="54" t="s">
        <v>60</v>
      </c>
      <c r="X5" s="128"/>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row>
    <row r="6" spans="1:253" x14ac:dyDescent="0.25">
      <c r="A6" s="63" t="s">
        <v>413</v>
      </c>
      <c r="B6" s="33" t="s">
        <v>340</v>
      </c>
      <c r="C6" s="55" t="s">
        <v>340</v>
      </c>
      <c r="D6" s="55"/>
      <c r="E6" s="55"/>
      <c r="F6" s="55"/>
      <c r="G6" s="35" t="s">
        <v>340</v>
      </c>
      <c r="H6" s="34"/>
      <c r="I6" s="34"/>
      <c r="J6" s="34"/>
      <c r="K6" s="34"/>
      <c r="L6" s="35"/>
      <c r="M6" s="34"/>
      <c r="N6" s="34"/>
      <c r="O6" s="35"/>
      <c r="P6" s="34"/>
      <c r="Q6" s="34"/>
      <c r="R6" s="35"/>
      <c r="S6" s="33"/>
      <c r="T6" s="55"/>
      <c r="U6" s="35"/>
      <c r="V6" s="34"/>
      <c r="W6" s="34"/>
      <c r="X6" s="35"/>
    </row>
    <row r="7" spans="1:253" x14ac:dyDescent="0.25">
      <c r="A7" s="64" t="str">
        <f>"Oct "&amp;RIGHT(A6,4)-1</f>
        <v>Oct 2023</v>
      </c>
      <c r="B7" s="36">
        <v>753114</v>
      </c>
      <c r="C7" s="37">
        <v>1312130</v>
      </c>
      <c r="D7" s="37">
        <v>207685860</v>
      </c>
      <c r="E7" s="37">
        <v>0</v>
      </c>
      <c r="F7" s="37" t="s">
        <v>412</v>
      </c>
      <c r="G7" s="38">
        <v>207685860</v>
      </c>
      <c r="H7" s="36">
        <v>0</v>
      </c>
      <c r="I7" s="37">
        <v>0</v>
      </c>
      <c r="J7" s="37">
        <v>0</v>
      </c>
      <c r="K7" s="37">
        <v>0</v>
      </c>
      <c r="L7" s="38">
        <v>0</v>
      </c>
      <c r="M7" s="37" t="s">
        <v>412</v>
      </c>
      <c r="N7" s="37" t="s">
        <v>412</v>
      </c>
      <c r="O7" s="38" t="s">
        <v>412</v>
      </c>
      <c r="P7" s="37" t="s">
        <v>412</v>
      </c>
      <c r="Q7" s="37" t="s">
        <v>412</v>
      </c>
      <c r="R7" s="38" t="s">
        <v>412</v>
      </c>
      <c r="S7" s="36">
        <v>3</v>
      </c>
      <c r="T7" s="37">
        <v>5</v>
      </c>
      <c r="U7" s="38">
        <v>403</v>
      </c>
      <c r="V7" s="37">
        <v>753117</v>
      </c>
      <c r="W7" s="37">
        <v>1312135</v>
      </c>
      <c r="X7" s="38">
        <v>207686263</v>
      </c>
    </row>
    <row r="8" spans="1:253" x14ac:dyDescent="0.25">
      <c r="A8" s="64" t="str">
        <f>"Nov "&amp;RIGHT(A6,4)-1</f>
        <v>Nov 2023</v>
      </c>
      <c r="B8" s="36">
        <v>755856</v>
      </c>
      <c r="C8" s="37">
        <v>1316183</v>
      </c>
      <c r="D8" s="37">
        <v>239008536</v>
      </c>
      <c r="E8" s="37">
        <v>0</v>
      </c>
      <c r="F8" s="37" t="s">
        <v>412</v>
      </c>
      <c r="G8" s="38">
        <v>239008536</v>
      </c>
      <c r="H8" s="36">
        <v>0</v>
      </c>
      <c r="I8" s="37">
        <v>0</v>
      </c>
      <c r="J8" s="37">
        <v>0</v>
      </c>
      <c r="K8" s="37">
        <v>0</v>
      </c>
      <c r="L8" s="38">
        <v>0</v>
      </c>
      <c r="M8" s="37" t="s">
        <v>412</v>
      </c>
      <c r="N8" s="37" t="s">
        <v>412</v>
      </c>
      <c r="O8" s="38" t="s">
        <v>412</v>
      </c>
      <c r="P8" s="37" t="s">
        <v>412</v>
      </c>
      <c r="Q8" s="37" t="s">
        <v>412</v>
      </c>
      <c r="R8" s="38" t="s">
        <v>412</v>
      </c>
      <c r="S8" s="36">
        <v>1</v>
      </c>
      <c r="T8" s="37">
        <v>3</v>
      </c>
      <c r="U8" s="38">
        <v>524</v>
      </c>
      <c r="V8" s="37">
        <v>755857</v>
      </c>
      <c r="W8" s="37">
        <v>1316186</v>
      </c>
      <c r="X8" s="38">
        <v>239009060</v>
      </c>
    </row>
    <row r="9" spans="1:253" x14ac:dyDescent="0.25">
      <c r="A9" s="64" t="str">
        <f>"Dec "&amp;RIGHT(A6,4)-1</f>
        <v>Dec 2023</v>
      </c>
      <c r="B9" s="36">
        <v>753317</v>
      </c>
      <c r="C9" s="37">
        <v>1309280</v>
      </c>
      <c r="D9" s="37">
        <v>243391346</v>
      </c>
      <c r="E9" s="37">
        <v>0</v>
      </c>
      <c r="F9" s="37" t="s">
        <v>412</v>
      </c>
      <c r="G9" s="38">
        <v>243391346</v>
      </c>
      <c r="H9" s="36">
        <v>0</v>
      </c>
      <c r="I9" s="37">
        <v>0</v>
      </c>
      <c r="J9" s="37">
        <v>0</v>
      </c>
      <c r="K9" s="37">
        <v>0</v>
      </c>
      <c r="L9" s="38">
        <v>0</v>
      </c>
      <c r="M9" s="37" t="s">
        <v>412</v>
      </c>
      <c r="N9" s="37" t="s">
        <v>412</v>
      </c>
      <c r="O9" s="38" t="s">
        <v>412</v>
      </c>
      <c r="P9" s="37" t="s">
        <v>412</v>
      </c>
      <c r="Q9" s="37" t="s">
        <v>412</v>
      </c>
      <c r="R9" s="38" t="s">
        <v>412</v>
      </c>
      <c r="S9" s="36">
        <v>0</v>
      </c>
      <c r="T9" s="37">
        <v>0</v>
      </c>
      <c r="U9" s="38">
        <v>0</v>
      </c>
      <c r="V9" s="37">
        <v>753317</v>
      </c>
      <c r="W9" s="37">
        <v>1309280</v>
      </c>
      <c r="X9" s="38">
        <v>243391346</v>
      </c>
    </row>
    <row r="10" spans="1:253" x14ac:dyDescent="0.25">
      <c r="A10" s="64" t="str">
        <f>"Jan "&amp;RIGHT(A6,4)</f>
        <v>Jan 2024</v>
      </c>
      <c r="B10" s="36">
        <v>748463</v>
      </c>
      <c r="C10" s="37">
        <v>1298330</v>
      </c>
      <c r="D10" s="37">
        <v>239690822</v>
      </c>
      <c r="E10" s="37">
        <v>0</v>
      </c>
      <c r="F10" s="37" t="s">
        <v>412</v>
      </c>
      <c r="G10" s="38">
        <v>239690822</v>
      </c>
      <c r="H10" s="36">
        <v>0</v>
      </c>
      <c r="I10" s="37">
        <v>0</v>
      </c>
      <c r="J10" s="37">
        <v>0</v>
      </c>
      <c r="K10" s="37">
        <v>0</v>
      </c>
      <c r="L10" s="38">
        <v>0</v>
      </c>
      <c r="M10" s="37" t="s">
        <v>412</v>
      </c>
      <c r="N10" s="37" t="s">
        <v>412</v>
      </c>
      <c r="O10" s="38" t="s">
        <v>412</v>
      </c>
      <c r="P10" s="37" t="s">
        <v>412</v>
      </c>
      <c r="Q10" s="37" t="s">
        <v>412</v>
      </c>
      <c r="R10" s="38" t="s">
        <v>412</v>
      </c>
      <c r="S10" s="36">
        <v>1</v>
      </c>
      <c r="T10" s="37">
        <v>2</v>
      </c>
      <c r="U10" s="38">
        <v>293</v>
      </c>
      <c r="V10" s="37">
        <v>748464</v>
      </c>
      <c r="W10" s="37">
        <v>1298332</v>
      </c>
      <c r="X10" s="38">
        <v>239691115</v>
      </c>
    </row>
    <row r="11" spans="1:253" s="56" customFormat="1" ht="14.5" x14ac:dyDescent="0.35">
      <c r="A11" s="64" t="str">
        <f>"Feb "&amp;RIGHT(A6,4)</f>
        <v>Feb 2024</v>
      </c>
      <c r="B11" s="36">
        <v>742154</v>
      </c>
      <c r="C11" s="37">
        <v>1283552</v>
      </c>
      <c r="D11" s="37">
        <v>243460324</v>
      </c>
      <c r="E11" s="37">
        <v>0</v>
      </c>
      <c r="F11" s="37" t="s">
        <v>412</v>
      </c>
      <c r="G11" s="38">
        <v>243460324</v>
      </c>
      <c r="H11" s="36">
        <v>0</v>
      </c>
      <c r="I11" s="37">
        <v>0</v>
      </c>
      <c r="J11" s="37">
        <v>0</v>
      </c>
      <c r="K11" s="37">
        <v>0</v>
      </c>
      <c r="L11" s="38">
        <v>0</v>
      </c>
      <c r="M11" s="37" t="s">
        <v>412</v>
      </c>
      <c r="N11" s="37" t="s">
        <v>412</v>
      </c>
      <c r="O11" s="38" t="s">
        <v>412</v>
      </c>
      <c r="P11" s="37" t="s">
        <v>412</v>
      </c>
      <c r="Q11" s="37" t="s">
        <v>412</v>
      </c>
      <c r="R11" s="38" t="s">
        <v>412</v>
      </c>
      <c r="S11" s="36">
        <v>0</v>
      </c>
      <c r="T11" s="37">
        <v>0</v>
      </c>
      <c r="U11" s="38">
        <v>0</v>
      </c>
      <c r="V11" s="37">
        <v>742154</v>
      </c>
      <c r="W11" s="37">
        <v>1283552</v>
      </c>
      <c r="X11" s="38">
        <v>243460324</v>
      </c>
    </row>
    <row r="12" spans="1:253" s="56" customFormat="1" ht="14.5" x14ac:dyDescent="0.35">
      <c r="A12" s="64" t="str">
        <f>"Mar "&amp;RIGHT(A6,4)</f>
        <v>Mar 2024</v>
      </c>
      <c r="B12" s="36">
        <v>734807</v>
      </c>
      <c r="C12" s="37">
        <v>1266948</v>
      </c>
      <c r="D12" s="37">
        <v>240016106</v>
      </c>
      <c r="E12" s="37">
        <v>0</v>
      </c>
      <c r="F12" s="37" t="s">
        <v>412</v>
      </c>
      <c r="G12" s="38">
        <v>240016106</v>
      </c>
      <c r="H12" s="36">
        <v>0</v>
      </c>
      <c r="I12" s="37">
        <v>0</v>
      </c>
      <c r="J12" s="37">
        <v>0</v>
      </c>
      <c r="K12" s="37">
        <v>0</v>
      </c>
      <c r="L12" s="38">
        <v>0</v>
      </c>
      <c r="M12" s="37" t="s">
        <v>412</v>
      </c>
      <c r="N12" s="37" t="s">
        <v>412</v>
      </c>
      <c r="O12" s="38" t="s">
        <v>412</v>
      </c>
      <c r="P12" s="37" t="s">
        <v>412</v>
      </c>
      <c r="Q12" s="37" t="s">
        <v>412</v>
      </c>
      <c r="R12" s="38" t="s">
        <v>412</v>
      </c>
      <c r="S12" s="36">
        <v>3</v>
      </c>
      <c r="T12" s="37">
        <v>4</v>
      </c>
      <c r="U12" s="38">
        <v>550</v>
      </c>
      <c r="V12" s="37">
        <v>734810</v>
      </c>
      <c r="W12" s="37">
        <v>1266952</v>
      </c>
      <c r="X12" s="38">
        <v>240016656</v>
      </c>
    </row>
    <row r="13" spans="1:253" s="56" customFormat="1" ht="14.5" x14ac:dyDescent="0.35">
      <c r="A13" s="64" t="str">
        <f>"Apr "&amp;RIGHT(A6,4)</f>
        <v>Apr 2024</v>
      </c>
      <c r="B13" s="36">
        <v>728078</v>
      </c>
      <c r="C13" s="37">
        <v>1251749</v>
      </c>
      <c r="D13" s="37">
        <v>240122424</v>
      </c>
      <c r="E13" s="37">
        <v>0</v>
      </c>
      <c r="F13" s="37" t="s">
        <v>412</v>
      </c>
      <c r="G13" s="38">
        <v>240122424</v>
      </c>
      <c r="H13" s="36">
        <v>0</v>
      </c>
      <c r="I13" s="37">
        <v>0</v>
      </c>
      <c r="J13" s="37">
        <v>0</v>
      </c>
      <c r="K13" s="37">
        <v>0</v>
      </c>
      <c r="L13" s="38">
        <v>0</v>
      </c>
      <c r="M13" s="37" t="s">
        <v>412</v>
      </c>
      <c r="N13" s="37" t="s">
        <v>412</v>
      </c>
      <c r="O13" s="38" t="s">
        <v>412</v>
      </c>
      <c r="P13" s="37" t="s">
        <v>412</v>
      </c>
      <c r="Q13" s="37" t="s">
        <v>412</v>
      </c>
      <c r="R13" s="38" t="s">
        <v>412</v>
      </c>
      <c r="S13" s="36">
        <v>2</v>
      </c>
      <c r="T13" s="37">
        <v>4</v>
      </c>
      <c r="U13" s="38">
        <v>659</v>
      </c>
      <c r="V13" s="37">
        <v>728080</v>
      </c>
      <c r="W13" s="37">
        <v>1251753</v>
      </c>
      <c r="X13" s="38">
        <v>240123083</v>
      </c>
    </row>
    <row r="14" spans="1:253" s="56" customFormat="1" ht="14.5" x14ac:dyDescent="0.35">
      <c r="A14" s="64" t="str">
        <f>"May "&amp;RIGHT(A6,4)</f>
        <v>May 2024</v>
      </c>
      <c r="B14" s="36">
        <v>725335</v>
      </c>
      <c r="C14" s="37">
        <v>1245778</v>
      </c>
      <c r="D14" s="37">
        <v>239388973</v>
      </c>
      <c r="E14" s="37">
        <v>0</v>
      </c>
      <c r="F14" s="37" t="s">
        <v>412</v>
      </c>
      <c r="G14" s="38">
        <v>239388973</v>
      </c>
      <c r="H14" s="36">
        <v>0</v>
      </c>
      <c r="I14" s="37">
        <v>0</v>
      </c>
      <c r="J14" s="37">
        <v>0</v>
      </c>
      <c r="K14" s="37">
        <v>0</v>
      </c>
      <c r="L14" s="38">
        <v>0</v>
      </c>
      <c r="M14" s="37" t="s">
        <v>412</v>
      </c>
      <c r="N14" s="37" t="s">
        <v>412</v>
      </c>
      <c r="O14" s="38" t="s">
        <v>412</v>
      </c>
      <c r="P14" s="37" t="s">
        <v>412</v>
      </c>
      <c r="Q14" s="37" t="s">
        <v>412</v>
      </c>
      <c r="R14" s="38" t="s">
        <v>412</v>
      </c>
      <c r="S14" s="36">
        <v>0</v>
      </c>
      <c r="T14" s="37">
        <v>0</v>
      </c>
      <c r="U14" s="38">
        <v>0</v>
      </c>
      <c r="V14" s="37">
        <v>725335</v>
      </c>
      <c r="W14" s="37">
        <v>1245778</v>
      </c>
      <c r="X14" s="38">
        <v>239388973</v>
      </c>
    </row>
    <row r="15" spans="1:253" s="56" customFormat="1" ht="14.5" x14ac:dyDescent="0.35">
      <c r="A15" s="64" t="str">
        <f>"Jun "&amp;RIGHT(A6,4)</f>
        <v>Jun 2024</v>
      </c>
      <c r="B15" s="36">
        <v>723655</v>
      </c>
      <c r="C15" s="37">
        <v>1241853</v>
      </c>
      <c r="D15" s="37">
        <v>240260839</v>
      </c>
      <c r="E15" s="37">
        <v>0</v>
      </c>
      <c r="F15" s="37" t="s">
        <v>412</v>
      </c>
      <c r="G15" s="38">
        <v>240260839</v>
      </c>
      <c r="H15" s="36">
        <v>0</v>
      </c>
      <c r="I15" s="37">
        <v>0</v>
      </c>
      <c r="J15" s="37">
        <v>0</v>
      </c>
      <c r="K15" s="37">
        <v>0</v>
      </c>
      <c r="L15" s="38">
        <v>0</v>
      </c>
      <c r="M15" s="37" t="s">
        <v>412</v>
      </c>
      <c r="N15" s="37" t="s">
        <v>412</v>
      </c>
      <c r="O15" s="38" t="s">
        <v>412</v>
      </c>
      <c r="P15" s="37" t="s">
        <v>412</v>
      </c>
      <c r="Q15" s="37" t="s">
        <v>412</v>
      </c>
      <c r="R15" s="38" t="s">
        <v>412</v>
      </c>
      <c r="S15" s="36">
        <v>1</v>
      </c>
      <c r="T15" s="37">
        <v>4</v>
      </c>
      <c r="U15" s="38">
        <v>655</v>
      </c>
      <c r="V15" s="37">
        <v>723656</v>
      </c>
      <c r="W15" s="37">
        <v>1241857</v>
      </c>
      <c r="X15" s="38">
        <v>240261494</v>
      </c>
    </row>
    <row r="16" spans="1:253" s="56" customFormat="1" ht="14.5" x14ac:dyDescent="0.35">
      <c r="A16" s="64" t="str">
        <f>"Jul "&amp;RIGHT(A6,4)</f>
        <v>Jul 2024</v>
      </c>
      <c r="B16" s="36">
        <v>722089</v>
      </c>
      <c r="C16" s="37">
        <v>1238136</v>
      </c>
      <c r="D16" s="37">
        <v>238732618</v>
      </c>
      <c r="E16" s="37">
        <v>0</v>
      </c>
      <c r="F16" s="37" t="s">
        <v>412</v>
      </c>
      <c r="G16" s="38">
        <v>238732618</v>
      </c>
      <c r="H16" s="36">
        <v>0</v>
      </c>
      <c r="I16" s="37">
        <v>0</v>
      </c>
      <c r="J16" s="37">
        <v>0</v>
      </c>
      <c r="K16" s="37">
        <v>0</v>
      </c>
      <c r="L16" s="38">
        <v>0</v>
      </c>
      <c r="M16" s="37" t="s">
        <v>412</v>
      </c>
      <c r="N16" s="37" t="s">
        <v>412</v>
      </c>
      <c r="O16" s="38" t="s">
        <v>412</v>
      </c>
      <c r="P16" s="37" t="s">
        <v>412</v>
      </c>
      <c r="Q16" s="37" t="s">
        <v>412</v>
      </c>
      <c r="R16" s="38" t="s">
        <v>412</v>
      </c>
      <c r="S16" s="36">
        <v>0</v>
      </c>
      <c r="T16" s="37">
        <v>0</v>
      </c>
      <c r="U16" s="38">
        <v>0</v>
      </c>
      <c r="V16" s="37">
        <v>722089</v>
      </c>
      <c r="W16" s="37">
        <v>1238136</v>
      </c>
      <c r="X16" s="38">
        <v>238732618</v>
      </c>
    </row>
    <row r="17" spans="1:253" s="56" customFormat="1" ht="14.5" x14ac:dyDescent="0.35">
      <c r="A17" s="64" t="str">
        <f>"Aug "&amp;RIGHT(A6,4)</f>
        <v>Aug 2024</v>
      </c>
      <c r="B17" s="36">
        <v>732304</v>
      </c>
      <c r="C17" s="37">
        <v>1257587</v>
      </c>
      <c r="D17" s="37">
        <v>234017915</v>
      </c>
      <c r="E17" s="37">
        <v>0</v>
      </c>
      <c r="F17" s="37" t="s">
        <v>412</v>
      </c>
      <c r="G17" s="38">
        <v>234017915</v>
      </c>
      <c r="H17" s="36">
        <v>0</v>
      </c>
      <c r="I17" s="37">
        <v>0</v>
      </c>
      <c r="J17" s="37">
        <v>0</v>
      </c>
      <c r="K17" s="37">
        <v>0</v>
      </c>
      <c r="L17" s="38">
        <v>0</v>
      </c>
      <c r="M17" s="37" t="s">
        <v>412</v>
      </c>
      <c r="N17" s="37" t="s">
        <v>412</v>
      </c>
      <c r="O17" s="38" t="s">
        <v>412</v>
      </c>
      <c r="P17" s="37" t="s">
        <v>412</v>
      </c>
      <c r="Q17" s="37" t="s">
        <v>412</v>
      </c>
      <c r="R17" s="38" t="s">
        <v>412</v>
      </c>
      <c r="S17" s="36">
        <v>0</v>
      </c>
      <c r="T17" s="37">
        <v>0</v>
      </c>
      <c r="U17" s="38">
        <v>0</v>
      </c>
      <c r="V17" s="37">
        <v>732304</v>
      </c>
      <c r="W17" s="37">
        <v>1257587</v>
      </c>
      <c r="X17" s="38">
        <v>234017915</v>
      </c>
    </row>
    <row r="18" spans="1:253" s="56" customFormat="1" ht="14.5" x14ac:dyDescent="0.35">
      <c r="A18" s="65" t="str">
        <f>"Sep "&amp;RIGHT(A6,4)</f>
        <v>Sep 2024</v>
      </c>
      <c r="B18" s="47">
        <v>742951</v>
      </c>
      <c r="C18" s="48">
        <v>1278270</v>
      </c>
      <c r="D18" s="48">
        <v>323214685</v>
      </c>
      <c r="E18" s="48">
        <v>0</v>
      </c>
      <c r="F18" s="48" t="s">
        <v>412</v>
      </c>
      <c r="G18" s="39">
        <v>323214685</v>
      </c>
      <c r="H18" s="36">
        <v>0</v>
      </c>
      <c r="I18" s="37">
        <v>0</v>
      </c>
      <c r="J18" s="37">
        <v>0</v>
      </c>
      <c r="K18" s="37">
        <v>0</v>
      </c>
      <c r="L18" s="39">
        <v>0</v>
      </c>
      <c r="M18" s="37" t="s">
        <v>412</v>
      </c>
      <c r="N18" s="37" t="s">
        <v>412</v>
      </c>
      <c r="O18" s="38" t="s">
        <v>412</v>
      </c>
      <c r="P18" s="37" t="s">
        <v>412</v>
      </c>
      <c r="Q18" s="37" t="s">
        <v>412</v>
      </c>
      <c r="R18" s="38" t="s">
        <v>412</v>
      </c>
      <c r="S18" s="47">
        <v>0</v>
      </c>
      <c r="T18" s="48">
        <v>0</v>
      </c>
      <c r="U18" s="39">
        <v>0</v>
      </c>
      <c r="V18" s="48">
        <v>742951</v>
      </c>
      <c r="W18" s="48">
        <v>1278270</v>
      </c>
      <c r="X18" s="39">
        <v>323214685</v>
      </c>
    </row>
    <row r="19" spans="1:253" ht="13" x14ac:dyDescent="0.3">
      <c r="A19" s="40" t="s">
        <v>55</v>
      </c>
      <c r="B19" s="41">
        <v>738510.25</v>
      </c>
      <c r="C19" s="41">
        <v>1274983</v>
      </c>
      <c r="D19" s="41">
        <v>2928990448</v>
      </c>
      <c r="E19" s="41">
        <v>0</v>
      </c>
      <c r="F19" s="41" t="s">
        <v>412</v>
      </c>
      <c r="G19" s="41">
        <v>2928990448</v>
      </c>
      <c r="H19" s="41">
        <v>0</v>
      </c>
      <c r="I19" s="41">
        <v>0</v>
      </c>
      <c r="J19" s="41">
        <v>0</v>
      </c>
      <c r="K19" s="41">
        <v>0</v>
      </c>
      <c r="L19" s="41">
        <v>0</v>
      </c>
      <c r="M19" s="41" t="s">
        <v>412</v>
      </c>
      <c r="N19" s="41" t="s">
        <v>412</v>
      </c>
      <c r="O19" s="41" t="s">
        <v>412</v>
      </c>
      <c r="P19" s="41" t="s">
        <v>412</v>
      </c>
      <c r="Q19" s="41" t="s">
        <v>412</v>
      </c>
      <c r="R19" s="41" t="s">
        <v>412</v>
      </c>
      <c r="S19" s="41">
        <v>0.91669999999999996</v>
      </c>
      <c r="T19" s="41">
        <v>1.8332999999999999</v>
      </c>
      <c r="U19" s="41">
        <v>3084</v>
      </c>
      <c r="V19" s="49">
        <v>738511.16669999994</v>
      </c>
      <c r="W19" s="49">
        <v>1274984.8333000001</v>
      </c>
      <c r="X19" s="57">
        <v>2928993532</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row>
    <row r="20" spans="1:253" ht="13" x14ac:dyDescent="0.3">
      <c r="A20" s="14" t="s">
        <v>414</v>
      </c>
      <c r="B20" s="49">
        <v>742640.5</v>
      </c>
      <c r="C20" s="49">
        <v>1285493.75</v>
      </c>
      <c r="D20" s="49">
        <v>1892764391</v>
      </c>
      <c r="E20" s="49">
        <v>0</v>
      </c>
      <c r="F20" s="49" t="s">
        <v>412</v>
      </c>
      <c r="G20" s="43">
        <v>1892764391</v>
      </c>
      <c r="H20" s="49">
        <v>0</v>
      </c>
      <c r="I20" s="49">
        <v>0</v>
      </c>
      <c r="J20" s="43">
        <v>0</v>
      </c>
      <c r="K20" s="43">
        <v>0</v>
      </c>
      <c r="L20" s="43">
        <v>0</v>
      </c>
      <c r="M20" s="43" t="s">
        <v>412</v>
      </c>
      <c r="N20" s="43" t="s">
        <v>412</v>
      </c>
      <c r="O20" s="43" t="s">
        <v>412</v>
      </c>
      <c r="P20" s="43" t="s">
        <v>412</v>
      </c>
      <c r="Q20" s="43" t="s">
        <v>412</v>
      </c>
      <c r="R20" s="43" t="s">
        <v>412</v>
      </c>
      <c r="S20" s="43">
        <v>1.25</v>
      </c>
      <c r="T20" s="43">
        <v>2.25</v>
      </c>
      <c r="U20" s="43">
        <v>2429</v>
      </c>
      <c r="V20" s="43">
        <v>742641.75</v>
      </c>
      <c r="W20" s="43">
        <v>1285496</v>
      </c>
      <c r="X20" s="58">
        <v>1892766820</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row>
    <row r="21" spans="1:253" s="56" customFormat="1" ht="14.5" x14ac:dyDescent="0.35">
      <c r="A21" s="3" t="str">
        <f>"FY "&amp;RIGHT(A6,4)+1</f>
        <v>FY 2025</v>
      </c>
      <c r="B21" s="44"/>
      <c r="C21" s="45"/>
      <c r="D21" s="45"/>
      <c r="E21" s="45"/>
      <c r="F21" s="45"/>
      <c r="G21" s="46"/>
      <c r="H21" s="45"/>
      <c r="I21" s="45"/>
      <c r="J21" s="45"/>
      <c r="K21" s="45"/>
      <c r="L21" s="38" t="s">
        <v>340</v>
      </c>
      <c r="M21" s="45"/>
      <c r="N21" s="45"/>
      <c r="O21" s="46"/>
      <c r="P21" s="45"/>
      <c r="Q21" s="45"/>
      <c r="R21" s="46"/>
      <c r="S21" s="44"/>
      <c r="T21" s="45"/>
      <c r="U21" s="46"/>
      <c r="V21" s="37"/>
      <c r="W21" s="37"/>
      <c r="X21" s="38"/>
    </row>
    <row r="22" spans="1:253" s="56" customFormat="1" ht="14.5" x14ac:dyDescent="0.35">
      <c r="A22" s="2" t="str">
        <f>"Oct "&amp;RIGHT(A6,4)</f>
        <v>Oct 2024</v>
      </c>
      <c r="B22" s="36">
        <v>729743</v>
      </c>
      <c r="C22" s="37">
        <v>1248605</v>
      </c>
      <c r="D22" s="37">
        <v>222516662</v>
      </c>
      <c r="E22" s="37">
        <v>0</v>
      </c>
      <c r="F22" s="37" t="s">
        <v>412</v>
      </c>
      <c r="G22" s="37">
        <v>222516662</v>
      </c>
      <c r="H22" s="36">
        <v>0</v>
      </c>
      <c r="I22" s="37">
        <v>0</v>
      </c>
      <c r="J22" s="37">
        <v>0</v>
      </c>
      <c r="K22" s="37">
        <v>0</v>
      </c>
      <c r="L22" s="38">
        <v>0</v>
      </c>
      <c r="M22" s="36" t="s">
        <v>412</v>
      </c>
      <c r="N22" s="37" t="s">
        <v>412</v>
      </c>
      <c r="O22" s="37" t="s">
        <v>412</v>
      </c>
      <c r="P22" s="36" t="s">
        <v>412</v>
      </c>
      <c r="Q22" s="37" t="s">
        <v>412</v>
      </c>
      <c r="R22" s="37" t="s">
        <v>412</v>
      </c>
      <c r="S22" s="36">
        <v>1</v>
      </c>
      <c r="T22" s="37">
        <v>1</v>
      </c>
      <c r="U22" s="38">
        <v>193</v>
      </c>
      <c r="V22" s="37">
        <v>729744</v>
      </c>
      <c r="W22" s="37">
        <v>1248606</v>
      </c>
      <c r="X22" s="38">
        <v>222516855</v>
      </c>
      <c r="Y22" s="59" t="s">
        <v>340</v>
      </c>
    </row>
    <row r="23" spans="1:253" s="56" customFormat="1" ht="14.5" x14ac:dyDescent="0.35">
      <c r="A23" s="2" t="str">
        <f>"Nov "&amp;RIGHT(A6,4)</f>
        <v>Nov 2024</v>
      </c>
      <c r="B23" s="36">
        <v>733086</v>
      </c>
      <c r="C23" s="37">
        <v>1254186</v>
      </c>
      <c r="D23" s="37">
        <v>237157968</v>
      </c>
      <c r="E23" s="37">
        <v>0</v>
      </c>
      <c r="F23" s="37" t="s">
        <v>412</v>
      </c>
      <c r="G23" s="37">
        <v>237157968</v>
      </c>
      <c r="H23" s="36">
        <v>0</v>
      </c>
      <c r="I23" s="37">
        <v>0</v>
      </c>
      <c r="J23" s="37">
        <v>0</v>
      </c>
      <c r="K23" s="37">
        <v>0</v>
      </c>
      <c r="L23" s="38">
        <v>0</v>
      </c>
      <c r="M23" s="36" t="s">
        <v>412</v>
      </c>
      <c r="N23" s="37" t="s">
        <v>412</v>
      </c>
      <c r="O23" s="37" t="s">
        <v>412</v>
      </c>
      <c r="P23" s="36" t="s">
        <v>412</v>
      </c>
      <c r="Q23" s="37" t="s">
        <v>412</v>
      </c>
      <c r="R23" s="37" t="s">
        <v>412</v>
      </c>
      <c r="S23" s="36">
        <v>0</v>
      </c>
      <c r="T23" s="37">
        <v>0</v>
      </c>
      <c r="U23" s="38">
        <v>0</v>
      </c>
      <c r="V23" s="37">
        <v>733086</v>
      </c>
      <c r="W23" s="37">
        <v>1254186</v>
      </c>
      <c r="X23" s="38">
        <v>237157968</v>
      </c>
    </row>
    <row r="24" spans="1:253" s="56" customFormat="1" ht="14.5" x14ac:dyDescent="0.35">
      <c r="A24" s="2" t="str">
        <f>"Dec "&amp;RIGHT(A6,4)</f>
        <v>Dec 2024</v>
      </c>
      <c r="B24" s="36">
        <v>731278</v>
      </c>
      <c r="C24" s="37">
        <v>1252082</v>
      </c>
      <c r="D24" s="37">
        <v>238697458</v>
      </c>
      <c r="E24" s="37">
        <v>0</v>
      </c>
      <c r="F24" s="37" t="s">
        <v>412</v>
      </c>
      <c r="G24" s="37">
        <v>238697458</v>
      </c>
      <c r="H24" s="36">
        <v>0</v>
      </c>
      <c r="I24" s="37">
        <v>0</v>
      </c>
      <c r="J24" s="37">
        <v>0</v>
      </c>
      <c r="K24" s="37">
        <v>0</v>
      </c>
      <c r="L24" s="38">
        <v>0</v>
      </c>
      <c r="M24" s="36" t="s">
        <v>412</v>
      </c>
      <c r="N24" s="37" t="s">
        <v>412</v>
      </c>
      <c r="O24" s="37" t="s">
        <v>412</v>
      </c>
      <c r="P24" s="36" t="s">
        <v>412</v>
      </c>
      <c r="Q24" s="37" t="s">
        <v>412</v>
      </c>
      <c r="R24" s="37" t="s">
        <v>412</v>
      </c>
      <c r="S24" s="36">
        <v>3</v>
      </c>
      <c r="T24" s="37">
        <v>5</v>
      </c>
      <c r="U24" s="38">
        <v>505</v>
      </c>
      <c r="V24" s="37">
        <v>731281</v>
      </c>
      <c r="W24" s="37">
        <v>1252087</v>
      </c>
      <c r="X24" s="38">
        <v>238697963</v>
      </c>
    </row>
    <row r="25" spans="1:253" s="56" customFormat="1" ht="14.5" x14ac:dyDescent="0.35">
      <c r="A25" s="2" t="str">
        <f>"Jan "&amp;RIGHT(A6,4)+1</f>
        <v>Jan 2025</v>
      </c>
      <c r="B25" s="36">
        <v>726934</v>
      </c>
      <c r="C25" s="37">
        <v>1243393</v>
      </c>
      <c r="D25" s="37">
        <v>238278472</v>
      </c>
      <c r="E25" s="37">
        <v>0</v>
      </c>
      <c r="F25" s="37" t="s">
        <v>412</v>
      </c>
      <c r="G25" s="37">
        <v>238278472</v>
      </c>
      <c r="H25" s="36">
        <v>0</v>
      </c>
      <c r="I25" s="37">
        <v>0</v>
      </c>
      <c r="J25" s="37">
        <v>0</v>
      </c>
      <c r="K25" s="37">
        <v>0</v>
      </c>
      <c r="L25" s="38">
        <v>0</v>
      </c>
      <c r="M25" s="36" t="s">
        <v>412</v>
      </c>
      <c r="N25" s="37" t="s">
        <v>412</v>
      </c>
      <c r="O25" s="37" t="s">
        <v>412</v>
      </c>
      <c r="P25" s="36" t="s">
        <v>412</v>
      </c>
      <c r="Q25" s="37" t="s">
        <v>412</v>
      </c>
      <c r="R25" s="37" t="s">
        <v>412</v>
      </c>
      <c r="S25" s="36">
        <v>0</v>
      </c>
      <c r="T25" s="37">
        <v>0</v>
      </c>
      <c r="U25" s="38">
        <v>0</v>
      </c>
      <c r="V25" s="37">
        <v>726934</v>
      </c>
      <c r="W25" s="37">
        <v>1243393</v>
      </c>
      <c r="X25" s="38">
        <v>238278472</v>
      </c>
    </row>
    <row r="26" spans="1:253" s="56" customFormat="1" ht="14.5" x14ac:dyDescent="0.35">
      <c r="A26" s="2" t="str">
        <f>"Feb "&amp;RIGHT(A6,4)+1</f>
        <v>Feb 2025</v>
      </c>
      <c r="B26" s="36">
        <v>726170</v>
      </c>
      <c r="C26" s="37">
        <v>1240941</v>
      </c>
      <c r="D26" s="37">
        <v>237990426</v>
      </c>
      <c r="E26" s="37">
        <v>0</v>
      </c>
      <c r="F26" s="37" t="s">
        <v>412</v>
      </c>
      <c r="G26" s="37">
        <v>237990426</v>
      </c>
      <c r="H26" s="36">
        <v>0</v>
      </c>
      <c r="I26" s="37">
        <v>0</v>
      </c>
      <c r="J26" s="37">
        <v>0</v>
      </c>
      <c r="K26" s="37">
        <v>0</v>
      </c>
      <c r="L26" s="38">
        <v>0</v>
      </c>
      <c r="M26" s="36" t="s">
        <v>412</v>
      </c>
      <c r="N26" s="37" t="s">
        <v>412</v>
      </c>
      <c r="O26" s="37" t="s">
        <v>412</v>
      </c>
      <c r="P26" s="36" t="s">
        <v>412</v>
      </c>
      <c r="Q26" s="37" t="s">
        <v>412</v>
      </c>
      <c r="R26" s="37" t="s">
        <v>412</v>
      </c>
      <c r="S26" s="36">
        <v>1</v>
      </c>
      <c r="T26" s="37">
        <v>3</v>
      </c>
      <c r="U26" s="38">
        <v>551</v>
      </c>
      <c r="V26" s="37">
        <v>726171</v>
      </c>
      <c r="W26" s="37">
        <v>1240944</v>
      </c>
      <c r="X26" s="38">
        <v>237990977</v>
      </c>
    </row>
    <row r="27" spans="1:253" s="56" customFormat="1" ht="14.5" x14ac:dyDescent="0.35">
      <c r="A27" s="2" t="str">
        <f>"Mar "&amp;RIGHT(A6,4)+1</f>
        <v>Mar 2025</v>
      </c>
      <c r="B27" s="36">
        <v>728056</v>
      </c>
      <c r="C27" s="37">
        <v>1244081</v>
      </c>
      <c r="D27" s="37">
        <v>240122743</v>
      </c>
      <c r="E27" s="37">
        <v>0</v>
      </c>
      <c r="F27" s="37" t="s">
        <v>412</v>
      </c>
      <c r="G27" s="37">
        <v>240122743</v>
      </c>
      <c r="H27" s="36">
        <v>0</v>
      </c>
      <c r="I27" s="37">
        <v>0</v>
      </c>
      <c r="J27" s="37">
        <v>0</v>
      </c>
      <c r="K27" s="37">
        <v>0</v>
      </c>
      <c r="L27" s="38">
        <v>0</v>
      </c>
      <c r="M27" s="36" t="s">
        <v>412</v>
      </c>
      <c r="N27" s="37" t="s">
        <v>412</v>
      </c>
      <c r="O27" s="37" t="s">
        <v>412</v>
      </c>
      <c r="P27" s="36" t="s">
        <v>412</v>
      </c>
      <c r="Q27" s="37" t="s">
        <v>412</v>
      </c>
      <c r="R27" s="37" t="s">
        <v>412</v>
      </c>
      <c r="S27" s="36">
        <v>0</v>
      </c>
      <c r="T27" s="37">
        <v>0</v>
      </c>
      <c r="U27" s="38">
        <v>0</v>
      </c>
      <c r="V27" s="37">
        <v>728056</v>
      </c>
      <c r="W27" s="37">
        <v>1244081</v>
      </c>
      <c r="X27" s="38">
        <v>240122743</v>
      </c>
    </row>
    <row r="28" spans="1:253" x14ac:dyDescent="0.25">
      <c r="A28" s="2" t="str">
        <f>"Apr "&amp;RIGHT(A6,4)+1</f>
        <v>Apr 2025</v>
      </c>
      <c r="B28" s="36">
        <v>726587</v>
      </c>
      <c r="C28" s="37">
        <v>1239622</v>
      </c>
      <c r="D28" s="37">
        <v>238650498</v>
      </c>
      <c r="E28" s="37">
        <v>0</v>
      </c>
      <c r="F28" s="37" t="s">
        <v>412</v>
      </c>
      <c r="G28" s="37">
        <v>238650498</v>
      </c>
      <c r="H28" s="36">
        <v>0</v>
      </c>
      <c r="I28" s="37">
        <v>0</v>
      </c>
      <c r="J28" s="37">
        <v>0</v>
      </c>
      <c r="K28" s="37">
        <v>0</v>
      </c>
      <c r="L28" s="38">
        <v>0</v>
      </c>
      <c r="M28" s="36" t="s">
        <v>412</v>
      </c>
      <c r="N28" s="37" t="s">
        <v>412</v>
      </c>
      <c r="O28" s="37" t="s">
        <v>412</v>
      </c>
      <c r="P28" s="36" t="s">
        <v>412</v>
      </c>
      <c r="Q28" s="37" t="s">
        <v>412</v>
      </c>
      <c r="R28" s="37" t="s">
        <v>412</v>
      </c>
      <c r="S28" s="36">
        <v>2</v>
      </c>
      <c r="T28" s="37">
        <v>5</v>
      </c>
      <c r="U28" s="38">
        <v>484</v>
      </c>
      <c r="V28" s="37">
        <v>726589</v>
      </c>
      <c r="W28" s="37">
        <v>1239627</v>
      </c>
      <c r="X28" s="38">
        <v>238650982</v>
      </c>
    </row>
    <row r="29" spans="1:253" x14ac:dyDescent="0.25">
      <c r="A29" s="2" t="str">
        <f>"May "&amp;RIGHT(A6,4)+1</f>
        <v>May 2025</v>
      </c>
      <c r="B29" s="36">
        <v>732805</v>
      </c>
      <c r="C29" s="37">
        <v>1251506</v>
      </c>
      <c r="D29" s="37">
        <v>231381809</v>
      </c>
      <c r="E29" s="37">
        <v>0</v>
      </c>
      <c r="F29" s="37" t="s">
        <v>412</v>
      </c>
      <c r="G29" s="37">
        <v>231381809</v>
      </c>
      <c r="H29" s="36">
        <v>0</v>
      </c>
      <c r="I29" s="37">
        <v>0</v>
      </c>
      <c r="J29" s="37">
        <v>0</v>
      </c>
      <c r="K29" s="37">
        <v>0</v>
      </c>
      <c r="L29" s="38">
        <v>0</v>
      </c>
      <c r="M29" s="36" t="s">
        <v>412</v>
      </c>
      <c r="N29" s="37" t="s">
        <v>412</v>
      </c>
      <c r="O29" s="37" t="s">
        <v>412</v>
      </c>
      <c r="P29" s="36" t="s">
        <v>412</v>
      </c>
      <c r="Q29" s="37" t="s">
        <v>412</v>
      </c>
      <c r="R29" s="37" t="s">
        <v>412</v>
      </c>
      <c r="S29" s="36">
        <v>1</v>
      </c>
      <c r="T29" s="37">
        <v>3</v>
      </c>
      <c r="U29" s="38">
        <v>260</v>
      </c>
      <c r="V29" s="37">
        <v>732806</v>
      </c>
      <c r="W29" s="37">
        <v>1251509</v>
      </c>
      <c r="X29" s="38">
        <v>231382069</v>
      </c>
    </row>
    <row r="30" spans="1:253" x14ac:dyDescent="0.25">
      <c r="A30" s="2" t="str">
        <f>"Jun "&amp;RIGHT(A6,4)+1</f>
        <v>Jun 2025</v>
      </c>
      <c r="B30" s="36" t="s">
        <v>412</v>
      </c>
      <c r="C30" s="37" t="s">
        <v>412</v>
      </c>
      <c r="D30" s="37" t="s">
        <v>412</v>
      </c>
      <c r="E30" s="37" t="s">
        <v>412</v>
      </c>
      <c r="F30" s="37" t="s">
        <v>412</v>
      </c>
      <c r="G30" s="37" t="s">
        <v>412</v>
      </c>
      <c r="H30" s="36" t="s">
        <v>412</v>
      </c>
      <c r="I30" s="37" t="s">
        <v>412</v>
      </c>
      <c r="J30" s="37" t="s">
        <v>412</v>
      </c>
      <c r="K30" s="37" t="s">
        <v>412</v>
      </c>
      <c r="L30" s="38" t="s">
        <v>412</v>
      </c>
      <c r="M30" s="36" t="s">
        <v>412</v>
      </c>
      <c r="N30" s="37" t="s">
        <v>412</v>
      </c>
      <c r="O30" s="37" t="s">
        <v>412</v>
      </c>
      <c r="P30" s="36" t="s">
        <v>412</v>
      </c>
      <c r="Q30" s="37" t="s">
        <v>412</v>
      </c>
      <c r="R30" s="37" t="s">
        <v>412</v>
      </c>
      <c r="S30" s="36" t="s">
        <v>412</v>
      </c>
      <c r="T30" s="37" t="s">
        <v>412</v>
      </c>
      <c r="U30" s="38" t="s">
        <v>412</v>
      </c>
      <c r="V30" s="37" t="s">
        <v>412</v>
      </c>
      <c r="W30" s="37" t="s">
        <v>412</v>
      </c>
      <c r="X30" s="38" t="s">
        <v>412</v>
      </c>
    </row>
    <row r="31" spans="1:253" x14ac:dyDescent="0.25">
      <c r="A31" s="2" t="str">
        <f>"Jul "&amp;RIGHT(A6,4)+1</f>
        <v>Jul 2025</v>
      </c>
      <c r="B31" s="36" t="s">
        <v>412</v>
      </c>
      <c r="C31" s="37" t="s">
        <v>412</v>
      </c>
      <c r="D31" s="37" t="s">
        <v>412</v>
      </c>
      <c r="E31" s="37" t="s">
        <v>412</v>
      </c>
      <c r="F31" s="37" t="s">
        <v>412</v>
      </c>
      <c r="G31" s="37" t="s">
        <v>412</v>
      </c>
      <c r="H31" s="36" t="s">
        <v>412</v>
      </c>
      <c r="I31" s="37" t="s">
        <v>412</v>
      </c>
      <c r="J31" s="37" t="s">
        <v>412</v>
      </c>
      <c r="K31" s="37" t="s">
        <v>412</v>
      </c>
      <c r="L31" s="38" t="s">
        <v>412</v>
      </c>
      <c r="M31" s="36" t="s">
        <v>412</v>
      </c>
      <c r="N31" s="37" t="s">
        <v>412</v>
      </c>
      <c r="O31" s="37" t="s">
        <v>412</v>
      </c>
      <c r="P31" s="36" t="s">
        <v>412</v>
      </c>
      <c r="Q31" s="37" t="s">
        <v>412</v>
      </c>
      <c r="R31" s="37" t="s">
        <v>412</v>
      </c>
      <c r="S31" s="36" t="s">
        <v>412</v>
      </c>
      <c r="T31" s="37" t="s">
        <v>412</v>
      </c>
      <c r="U31" s="38" t="s">
        <v>412</v>
      </c>
      <c r="V31" s="37" t="s">
        <v>412</v>
      </c>
      <c r="W31" s="37" t="s">
        <v>412</v>
      </c>
      <c r="X31" s="38" t="s">
        <v>412</v>
      </c>
    </row>
    <row r="32" spans="1:253" x14ac:dyDescent="0.25">
      <c r="A32" s="2" t="str">
        <f>"Aug "&amp;RIGHT(A6,4)+1</f>
        <v>Aug 2025</v>
      </c>
      <c r="B32" s="36" t="s">
        <v>412</v>
      </c>
      <c r="C32" s="37" t="s">
        <v>412</v>
      </c>
      <c r="D32" s="37" t="s">
        <v>412</v>
      </c>
      <c r="E32" s="37" t="s">
        <v>412</v>
      </c>
      <c r="F32" s="37" t="s">
        <v>412</v>
      </c>
      <c r="G32" s="37" t="s">
        <v>412</v>
      </c>
      <c r="H32" s="36" t="s">
        <v>412</v>
      </c>
      <c r="I32" s="37" t="s">
        <v>412</v>
      </c>
      <c r="J32" s="37" t="s">
        <v>412</v>
      </c>
      <c r="K32" s="37" t="s">
        <v>412</v>
      </c>
      <c r="L32" s="38" t="s">
        <v>412</v>
      </c>
      <c r="M32" s="36" t="s">
        <v>412</v>
      </c>
      <c r="N32" s="37" t="s">
        <v>412</v>
      </c>
      <c r="O32" s="37" t="s">
        <v>412</v>
      </c>
      <c r="P32" s="36" t="s">
        <v>412</v>
      </c>
      <c r="Q32" s="37" t="s">
        <v>412</v>
      </c>
      <c r="R32" s="37" t="s">
        <v>412</v>
      </c>
      <c r="S32" s="36" t="s">
        <v>412</v>
      </c>
      <c r="T32" s="37" t="s">
        <v>412</v>
      </c>
      <c r="U32" s="38" t="s">
        <v>412</v>
      </c>
      <c r="V32" s="37" t="s">
        <v>412</v>
      </c>
      <c r="W32" s="37" t="s">
        <v>412</v>
      </c>
      <c r="X32" s="38" t="s">
        <v>412</v>
      </c>
    </row>
    <row r="33" spans="1:253" x14ac:dyDescent="0.25">
      <c r="A33" s="2" t="str">
        <f>"Sep "&amp;RIGHT(A6,4)+1</f>
        <v>Sep 2025</v>
      </c>
      <c r="B33" s="47" t="s">
        <v>412</v>
      </c>
      <c r="C33" s="48" t="s">
        <v>412</v>
      </c>
      <c r="D33" s="48" t="s">
        <v>412</v>
      </c>
      <c r="E33" s="48" t="s">
        <v>412</v>
      </c>
      <c r="F33" s="48" t="s">
        <v>412</v>
      </c>
      <c r="G33" s="37" t="s">
        <v>412</v>
      </c>
      <c r="H33" s="36" t="s">
        <v>412</v>
      </c>
      <c r="I33" s="37" t="s">
        <v>412</v>
      </c>
      <c r="J33" s="37" t="s">
        <v>412</v>
      </c>
      <c r="K33" s="37" t="s">
        <v>412</v>
      </c>
      <c r="L33" s="38" t="s">
        <v>412</v>
      </c>
      <c r="M33" s="36" t="s">
        <v>412</v>
      </c>
      <c r="N33" s="37" t="s">
        <v>412</v>
      </c>
      <c r="O33" s="37" t="s">
        <v>412</v>
      </c>
      <c r="P33" s="36" t="s">
        <v>412</v>
      </c>
      <c r="Q33" s="37" t="s">
        <v>412</v>
      </c>
      <c r="R33" s="37" t="s">
        <v>412</v>
      </c>
      <c r="S33" s="47" t="s">
        <v>412</v>
      </c>
      <c r="T33" s="48" t="s">
        <v>412</v>
      </c>
      <c r="U33" s="39" t="s">
        <v>412</v>
      </c>
      <c r="V33" s="37" t="s">
        <v>412</v>
      </c>
      <c r="W33" s="37" t="s">
        <v>412</v>
      </c>
      <c r="X33" s="38" t="s">
        <v>412</v>
      </c>
    </row>
    <row r="34" spans="1:253" ht="13" x14ac:dyDescent="0.3">
      <c r="A34" s="40" t="s">
        <v>55</v>
      </c>
      <c r="B34" s="49">
        <v>729332.375</v>
      </c>
      <c r="C34" s="51">
        <v>1246802</v>
      </c>
      <c r="D34" s="51">
        <v>1884796036</v>
      </c>
      <c r="E34" s="51">
        <v>0</v>
      </c>
      <c r="F34" s="51" t="s">
        <v>412</v>
      </c>
      <c r="G34" s="41">
        <v>1884796036</v>
      </c>
      <c r="H34" s="41">
        <v>0</v>
      </c>
      <c r="I34" s="41">
        <v>0</v>
      </c>
      <c r="J34" s="41">
        <v>0</v>
      </c>
      <c r="K34" s="41">
        <v>0</v>
      </c>
      <c r="L34" s="41">
        <v>0</v>
      </c>
      <c r="M34" s="41" t="s">
        <v>412</v>
      </c>
      <c r="N34" s="41" t="s">
        <v>412</v>
      </c>
      <c r="O34" s="41" t="s">
        <v>412</v>
      </c>
      <c r="P34" s="41" t="s">
        <v>412</v>
      </c>
      <c r="Q34" s="41" t="s">
        <v>412</v>
      </c>
      <c r="R34" s="41" t="s">
        <v>412</v>
      </c>
      <c r="S34" s="41">
        <v>1</v>
      </c>
      <c r="T34" s="41">
        <v>2.125</v>
      </c>
      <c r="U34" s="41">
        <v>1993</v>
      </c>
      <c r="V34" s="41">
        <v>729333.375</v>
      </c>
      <c r="W34" s="41">
        <v>1246804.125</v>
      </c>
      <c r="X34" s="60">
        <v>1884798029</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row>
    <row r="35" spans="1:253" ht="13" x14ac:dyDescent="0.3">
      <c r="A35" s="14" t="str">
        <f>"Total "&amp;MID(A20,7,LEN(A20)-13)&amp;" Months"</f>
        <v>Total 8 Months</v>
      </c>
      <c r="B35" s="43">
        <v>729332.375</v>
      </c>
      <c r="C35" s="43">
        <v>1246802</v>
      </c>
      <c r="D35" s="52">
        <v>1884796036</v>
      </c>
      <c r="E35" s="52">
        <v>0</v>
      </c>
      <c r="F35" s="52" t="s">
        <v>412</v>
      </c>
      <c r="G35" s="52">
        <v>1884796036</v>
      </c>
      <c r="H35" s="43">
        <v>0</v>
      </c>
      <c r="I35" s="43">
        <v>0</v>
      </c>
      <c r="J35" s="43">
        <v>0</v>
      </c>
      <c r="K35" s="43">
        <v>0</v>
      </c>
      <c r="L35" s="43">
        <v>0</v>
      </c>
      <c r="M35" s="43" t="s">
        <v>412</v>
      </c>
      <c r="N35" s="43" t="s">
        <v>412</v>
      </c>
      <c r="O35" s="43" t="s">
        <v>412</v>
      </c>
      <c r="P35" s="43" t="s">
        <v>412</v>
      </c>
      <c r="Q35" s="43" t="s">
        <v>412</v>
      </c>
      <c r="R35" s="43" t="s">
        <v>412</v>
      </c>
      <c r="S35" s="43">
        <v>1</v>
      </c>
      <c r="T35" s="43">
        <v>2.125</v>
      </c>
      <c r="U35" s="43">
        <v>1993</v>
      </c>
      <c r="V35" s="43">
        <v>729333.375</v>
      </c>
      <c r="W35" s="43">
        <v>1246804.125</v>
      </c>
      <c r="X35" s="58">
        <v>1884798029</v>
      </c>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row>
    <row r="36" spans="1:253" ht="13" x14ac:dyDescent="0.25">
      <c r="C36" s="50"/>
      <c r="D36" s="50"/>
      <c r="E36" s="50"/>
      <c r="F36" s="50"/>
    </row>
    <row r="37" spans="1:253" ht="13" x14ac:dyDescent="0.25">
      <c r="A37" s="1" t="s">
        <v>349</v>
      </c>
      <c r="C37" s="50"/>
      <c r="D37" s="50"/>
      <c r="E37" s="50"/>
      <c r="F37" s="50"/>
    </row>
    <row r="38" spans="1:253" ht="18" customHeight="1" x14ac:dyDescent="0.25">
      <c r="A38" s="100" t="s">
        <v>417</v>
      </c>
      <c r="B38" s="100"/>
      <c r="C38" s="100"/>
      <c r="D38" s="100"/>
      <c r="E38" s="100"/>
      <c r="F38" s="100"/>
      <c r="G38" s="100"/>
      <c r="H38" s="100"/>
      <c r="I38" s="100"/>
      <c r="J38" s="100"/>
      <c r="K38" s="100"/>
      <c r="L38" s="100"/>
      <c r="M38" s="100"/>
      <c r="N38" s="100"/>
      <c r="O38" s="100"/>
      <c r="P38" s="100"/>
      <c r="Q38" s="100"/>
      <c r="R38" s="100"/>
      <c r="S38" s="100"/>
      <c r="T38" s="100"/>
      <c r="U38" s="100"/>
      <c r="V38" s="100"/>
      <c r="W38" s="100"/>
      <c r="X38" s="100"/>
    </row>
    <row r="39" spans="1:253" ht="21.75" customHeight="1" x14ac:dyDescent="0.25">
      <c r="A39" s="100"/>
      <c r="B39" s="101"/>
      <c r="C39" s="101"/>
      <c r="D39" s="101"/>
      <c r="E39" s="101"/>
      <c r="F39" s="101"/>
      <c r="G39" s="101"/>
      <c r="H39" s="101"/>
      <c r="I39" s="101"/>
      <c r="J39" s="101"/>
      <c r="K39" s="101"/>
      <c r="L39" s="101"/>
      <c r="M39" s="101"/>
      <c r="N39" s="101"/>
      <c r="O39" s="101"/>
      <c r="P39" s="101"/>
      <c r="Q39" s="101"/>
      <c r="R39" s="101"/>
      <c r="S39" s="101"/>
      <c r="T39" s="101"/>
      <c r="U39" s="101"/>
      <c r="V39" s="101"/>
      <c r="W39" s="101"/>
      <c r="X39" s="101"/>
    </row>
    <row r="40" spans="1:253" x14ac:dyDescent="0.25">
      <c r="A40" s="124"/>
      <c r="B40" s="125"/>
      <c r="C40" s="125"/>
      <c r="D40" s="125"/>
      <c r="E40" s="125"/>
      <c r="F40" s="125"/>
      <c r="G40" s="125"/>
      <c r="H40" s="125"/>
      <c r="I40" s="125"/>
      <c r="J40" s="125"/>
      <c r="K40" s="125"/>
      <c r="L40" s="125"/>
      <c r="M40" s="125"/>
      <c r="N40" s="125"/>
      <c r="O40" s="125"/>
      <c r="P40" s="125"/>
      <c r="Q40" s="125"/>
      <c r="R40" s="125"/>
      <c r="S40" s="125"/>
      <c r="T40" s="125"/>
      <c r="U40" s="125"/>
      <c r="V40" s="125"/>
      <c r="W40" s="125"/>
      <c r="X40" s="125"/>
    </row>
    <row r="41" spans="1:253" ht="13" x14ac:dyDescent="0.25">
      <c r="C41" s="50"/>
      <c r="D41" s="50"/>
      <c r="E41" s="50"/>
      <c r="F41" s="50"/>
    </row>
    <row r="51" spans="3:6" x14ac:dyDescent="0.25">
      <c r="C51" s="26"/>
      <c r="D51" s="26"/>
      <c r="E51" s="26"/>
      <c r="F51" s="26"/>
    </row>
    <row r="100" spans="1:24" x14ac:dyDescent="0.25">
      <c r="A100"/>
    </row>
    <row r="101" spans="1:24" ht="14.5" x14ac:dyDescent="0.25">
      <c r="A101"/>
      <c r="B101" s="61"/>
      <c r="C101" s="61"/>
      <c r="D101" s="61"/>
      <c r="E101" s="62"/>
      <c r="F101" s="62"/>
      <c r="G101" s="62"/>
      <c r="H101" s="61"/>
      <c r="I101" s="61"/>
      <c r="J101" s="61"/>
      <c r="K101" s="61"/>
      <c r="L101" s="61"/>
      <c r="M101" s="61"/>
      <c r="N101" s="61"/>
      <c r="O101" s="61"/>
      <c r="P101" s="61"/>
      <c r="Q101" s="61"/>
      <c r="R101" s="61"/>
      <c r="S101" s="61"/>
      <c r="T101" s="61"/>
      <c r="U101" s="61"/>
      <c r="V101" s="61"/>
      <c r="W101" s="61"/>
      <c r="X101" s="61"/>
    </row>
    <row r="102" spans="1:24" x14ac:dyDescent="0.25">
      <c r="A102"/>
    </row>
    <row r="103" spans="1:24" x14ac:dyDescent="0.25">
      <c r="A103"/>
    </row>
    <row r="104" spans="1:24" x14ac:dyDescent="0.25">
      <c r="A104"/>
    </row>
    <row r="105" spans="1:24" x14ac:dyDescent="0.25">
      <c r="A105"/>
    </row>
    <row r="106" spans="1:24" x14ac:dyDescent="0.25">
      <c r="A106"/>
    </row>
    <row r="107" spans="1:24" x14ac:dyDescent="0.25">
      <c r="A107"/>
    </row>
  </sheetData>
  <mergeCells count="26">
    <mergeCell ref="A1:U1"/>
    <mergeCell ref="A2:U2"/>
    <mergeCell ref="B3:G3"/>
    <mergeCell ref="H3:L3"/>
    <mergeCell ref="M3:O3"/>
    <mergeCell ref="P3:R3"/>
    <mergeCell ref="S3:U3"/>
    <mergeCell ref="V3:X3"/>
    <mergeCell ref="A4:A5"/>
    <mergeCell ref="B4:C4"/>
    <mergeCell ref="D4:F4"/>
    <mergeCell ref="G4:G5"/>
    <mergeCell ref="H4:I4"/>
    <mergeCell ref="J4:K4"/>
    <mergeCell ref="L4:L5"/>
    <mergeCell ref="M4:N4"/>
    <mergeCell ref="O4:O5"/>
    <mergeCell ref="A38:X38"/>
    <mergeCell ref="A39:X39"/>
    <mergeCell ref="A40:X40"/>
    <mergeCell ref="P4:Q4"/>
    <mergeCell ref="R4:R5"/>
    <mergeCell ref="S4:T4"/>
    <mergeCell ref="U4:U5"/>
    <mergeCell ref="V4:W4"/>
    <mergeCell ref="X4:X5"/>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sqref="A1:F1"/>
    </sheetView>
  </sheetViews>
  <sheetFormatPr defaultRowHeight="12.5" x14ac:dyDescent="0.25"/>
  <cols>
    <col min="1" max="1" width="11.453125" customWidth="1"/>
    <col min="2" max="3" width="22.81640625" customWidth="1"/>
    <col min="4" max="7" width="11.453125" customWidth="1"/>
  </cols>
  <sheetData>
    <row r="1" spans="1:7" ht="12" customHeight="1" x14ac:dyDescent="0.25">
      <c r="A1" s="93" t="s">
        <v>416</v>
      </c>
      <c r="B1" s="93"/>
      <c r="C1" s="93"/>
      <c r="D1" s="93"/>
      <c r="E1" s="93"/>
      <c r="F1" s="93"/>
      <c r="G1" s="81">
        <v>45877</v>
      </c>
    </row>
    <row r="2" spans="1:7" ht="12" customHeight="1" x14ac:dyDescent="0.25">
      <c r="A2" s="95" t="s">
        <v>62</v>
      </c>
      <c r="B2" s="95"/>
      <c r="C2" s="95"/>
      <c r="D2" s="95"/>
      <c r="E2" s="95"/>
      <c r="F2" s="95"/>
      <c r="G2" s="1"/>
    </row>
    <row r="3" spans="1:7" ht="24" customHeight="1" x14ac:dyDescent="0.25">
      <c r="A3" s="97" t="s">
        <v>63</v>
      </c>
      <c r="B3" s="91" t="s">
        <v>64</v>
      </c>
      <c r="C3" s="89"/>
      <c r="D3" s="89" t="s">
        <v>196</v>
      </c>
      <c r="E3" s="89" t="s">
        <v>65</v>
      </c>
      <c r="F3" s="89" t="s">
        <v>197</v>
      </c>
      <c r="G3" s="91" t="s">
        <v>66</v>
      </c>
    </row>
    <row r="4" spans="1:7" x14ac:dyDescent="0.25">
      <c r="A4" s="98"/>
      <c r="B4" s="92"/>
      <c r="C4" s="90"/>
      <c r="D4" s="90"/>
      <c r="E4" s="90"/>
      <c r="F4" s="90"/>
      <c r="G4" s="92"/>
    </row>
    <row r="5" spans="1:7" ht="12" customHeight="1" x14ac:dyDescent="0.25">
      <c r="A5" s="1"/>
      <c r="B5" s="1"/>
      <c r="C5" s="1"/>
      <c r="D5" s="86" t="str">
        <f>REPT("-",29)&amp;" Element IDs "&amp;REPT("-",29)</f>
        <v>----------------------------- Element IDs -----------------------------</v>
      </c>
      <c r="E5" s="86"/>
      <c r="F5" s="86"/>
      <c r="G5" s="1" t="str">
        <f>REPT("-",6)&amp;" Percent "&amp;REPT("-",5)</f>
        <v>------ Percent -----</v>
      </c>
    </row>
    <row r="6" spans="1:7" ht="12" customHeight="1" x14ac:dyDescent="0.25">
      <c r="A6" s="3" t="s">
        <v>413</v>
      </c>
    </row>
    <row r="7" spans="1:7" ht="12" customHeight="1" x14ac:dyDescent="0.25">
      <c r="A7" s="2"/>
      <c r="B7" s="3" t="s">
        <v>67</v>
      </c>
      <c r="C7" s="3" t="s">
        <v>68</v>
      </c>
      <c r="D7" s="76">
        <v>95912</v>
      </c>
      <c r="E7" s="76">
        <v>49990130</v>
      </c>
      <c r="F7" s="76">
        <v>29740281.193799999</v>
      </c>
      <c r="G7" s="19">
        <f t="shared" ref="G7:G16" si="0">IF(AND(ISNUMBER(E7),ISNUMBER(F7)),IF(E7=0,"--",IF(F7=0,"--",F7/E7)),"--")</f>
        <v>0.59492306168837727</v>
      </c>
    </row>
    <row r="8" spans="1:7" ht="12" customHeight="1" x14ac:dyDescent="0.25">
      <c r="A8" s="1"/>
      <c r="B8" s="1"/>
      <c r="C8" s="3" t="s">
        <v>69</v>
      </c>
      <c r="D8" s="76">
        <v>94149</v>
      </c>
      <c r="E8" s="76">
        <v>49907333</v>
      </c>
      <c r="F8" s="76" t="s">
        <v>412</v>
      </c>
      <c r="G8" s="19" t="str">
        <f t="shared" si="0"/>
        <v>--</v>
      </c>
    </row>
    <row r="9" spans="1:7" ht="12" customHeight="1" x14ac:dyDescent="0.25">
      <c r="A9" s="1"/>
      <c r="B9" s="1"/>
      <c r="C9" s="3" t="s">
        <v>70</v>
      </c>
      <c r="D9" s="76">
        <v>1763</v>
      </c>
      <c r="E9" s="76">
        <v>82797</v>
      </c>
      <c r="F9" s="76" t="s">
        <v>412</v>
      </c>
      <c r="G9" s="19" t="str">
        <f t="shared" si="0"/>
        <v>--</v>
      </c>
    </row>
    <row r="10" spans="1:7" ht="12" customHeight="1" x14ac:dyDescent="0.25">
      <c r="A10" s="1"/>
      <c r="B10" s="3" t="s">
        <v>71</v>
      </c>
      <c r="C10" s="3" t="s">
        <v>68</v>
      </c>
      <c r="D10" s="76">
        <v>92470</v>
      </c>
      <c r="E10" s="76">
        <v>48652851</v>
      </c>
      <c r="F10" s="76">
        <v>15540900.994999999</v>
      </c>
      <c r="G10" s="19">
        <f t="shared" si="0"/>
        <v>0.3194242613860388</v>
      </c>
    </row>
    <row r="11" spans="1:7" ht="12" customHeight="1" x14ac:dyDescent="0.25">
      <c r="A11" s="1"/>
      <c r="B11" s="1"/>
      <c r="C11" s="3" t="s">
        <v>69</v>
      </c>
      <c r="D11" s="76">
        <v>90745</v>
      </c>
      <c r="E11" s="76">
        <v>48572938</v>
      </c>
      <c r="F11" s="76" t="s">
        <v>412</v>
      </c>
      <c r="G11" s="19" t="str">
        <f t="shared" si="0"/>
        <v>--</v>
      </c>
    </row>
    <row r="12" spans="1:7" ht="12" customHeight="1" x14ac:dyDescent="0.25">
      <c r="A12" s="1"/>
      <c r="B12" s="1"/>
      <c r="C12" s="3" t="s">
        <v>70</v>
      </c>
      <c r="D12" s="76">
        <v>1725</v>
      </c>
      <c r="E12" s="76">
        <v>79913</v>
      </c>
      <c r="F12" s="76" t="s">
        <v>412</v>
      </c>
      <c r="G12" s="19" t="str">
        <f t="shared" si="0"/>
        <v>--</v>
      </c>
    </row>
    <row r="13" spans="1:7" ht="12" customHeight="1" x14ac:dyDescent="0.25">
      <c r="A13" s="1"/>
      <c r="B13" s="3" t="s">
        <v>19</v>
      </c>
      <c r="C13" s="3" t="s">
        <v>19</v>
      </c>
      <c r="D13" s="76">
        <v>0</v>
      </c>
      <c r="E13" s="76">
        <v>0</v>
      </c>
      <c r="F13" s="11" t="s">
        <v>412</v>
      </c>
      <c r="G13" s="19" t="str">
        <f t="shared" si="0"/>
        <v>--</v>
      </c>
    </row>
    <row r="14" spans="1:7" ht="12" customHeight="1" x14ac:dyDescent="0.25">
      <c r="A14" s="1"/>
      <c r="B14" s="3" t="s">
        <v>72</v>
      </c>
      <c r="C14" s="3" t="s">
        <v>73</v>
      </c>
      <c r="D14" s="76">
        <v>1313</v>
      </c>
      <c r="E14" s="76" t="s">
        <v>412</v>
      </c>
      <c r="F14" s="11" t="s">
        <v>412</v>
      </c>
      <c r="G14" s="19" t="str">
        <f t="shared" si="0"/>
        <v>--</v>
      </c>
    </row>
    <row r="15" spans="1:7" ht="12" customHeight="1" x14ac:dyDescent="0.25">
      <c r="A15" s="1"/>
      <c r="B15" s="1"/>
      <c r="C15" s="3" t="s">
        <v>74</v>
      </c>
      <c r="D15" s="76">
        <v>166</v>
      </c>
      <c r="E15" s="76" t="s">
        <v>412</v>
      </c>
      <c r="F15" s="11" t="s">
        <v>412</v>
      </c>
      <c r="G15" s="19" t="str">
        <f t="shared" si="0"/>
        <v>--</v>
      </c>
    </row>
    <row r="16" spans="1:7" ht="12" customHeight="1" x14ac:dyDescent="0.25">
      <c r="A16" s="20"/>
      <c r="B16" s="20"/>
      <c r="C16" s="20" t="s">
        <v>75</v>
      </c>
      <c r="D16" s="79">
        <v>146</v>
      </c>
      <c r="E16" s="79" t="s">
        <v>412</v>
      </c>
      <c r="F16" s="21" t="s">
        <v>412</v>
      </c>
      <c r="G16" s="24" t="str">
        <f t="shared" si="0"/>
        <v>--</v>
      </c>
    </row>
    <row r="17" spans="1:7" ht="12" customHeight="1" x14ac:dyDescent="0.25">
      <c r="A17" s="3" t="str">
        <f>"FY "&amp;RIGHT(A6,4)+1</f>
        <v>FY 2025</v>
      </c>
      <c r="D17" s="80"/>
      <c r="E17" s="80"/>
      <c r="G17" s="19"/>
    </row>
    <row r="18" spans="1:7" ht="12" customHeight="1" x14ac:dyDescent="0.25">
      <c r="A18" s="2"/>
      <c r="B18" s="3" t="s">
        <v>67</v>
      </c>
      <c r="C18" s="3" t="s">
        <v>68</v>
      </c>
      <c r="D18" s="11">
        <v>95633</v>
      </c>
      <c r="E18" s="11">
        <v>49929068</v>
      </c>
      <c r="F18" s="11">
        <v>29887528.1822</v>
      </c>
      <c r="G18" s="19">
        <f t="shared" ref="G18:G27" si="1">IF(AND(ISNUMBER(E18),ISNUMBER(F18)),IF(E18=0,"--",IF(F18=0,"--",F18/E18)),"--")</f>
        <v>0.59859976120924185</v>
      </c>
    </row>
    <row r="19" spans="1:7" ht="12" customHeight="1" x14ac:dyDescent="0.25">
      <c r="A19" s="1"/>
      <c r="B19" s="1"/>
      <c r="C19" s="3" t="s">
        <v>69</v>
      </c>
      <c r="D19" s="11">
        <v>93997</v>
      </c>
      <c r="E19" s="11">
        <v>49850868</v>
      </c>
      <c r="F19" s="11" t="s">
        <v>412</v>
      </c>
      <c r="G19" s="19" t="str">
        <f t="shared" si="1"/>
        <v>--</v>
      </c>
    </row>
    <row r="20" spans="1:7" ht="12" customHeight="1" x14ac:dyDescent="0.25">
      <c r="A20" s="1"/>
      <c r="B20" s="1"/>
      <c r="C20" s="3" t="s">
        <v>70</v>
      </c>
      <c r="D20" s="11">
        <v>1636</v>
      </c>
      <c r="E20" s="11">
        <v>78200</v>
      </c>
      <c r="F20" s="11" t="s">
        <v>412</v>
      </c>
      <c r="G20" s="19" t="str">
        <f t="shared" si="1"/>
        <v>--</v>
      </c>
    </row>
    <row r="21" spans="1:7" ht="12" customHeight="1" x14ac:dyDescent="0.25">
      <c r="A21" s="1"/>
      <c r="B21" s="3" t="s">
        <v>71</v>
      </c>
      <c r="C21" s="3" t="s">
        <v>68</v>
      </c>
      <c r="D21" s="11">
        <v>92655</v>
      </c>
      <c r="E21" s="11">
        <v>48989120</v>
      </c>
      <c r="F21" s="11">
        <v>15658679.6116</v>
      </c>
      <c r="G21" s="19">
        <f t="shared" si="1"/>
        <v>0.31963586224043217</v>
      </c>
    </row>
    <row r="22" spans="1:7" ht="12" customHeight="1" x14ac:dyDescent="0.25">
      <c r="A22" s="1"/>
      <c r="B22" s="1"/>
      <c r="C22" s="3" t="s">
        <v>69</v>
      </c>
      <c r="D22" s="11">
        <v>91068</v>
      </c>
      <c r="E22" s="11">
        <v>48914075</v>
      </c>
      <c r="F22" s="11" t="s">
        <v>412</v>
      </c>
      <c r="G22" s="19" t="str">
        <f t="shared" si="1"/>
        <v>--</v>
      </c>
    </row>
    <row r="23" spans="1:7" ht="12" customHeight="1" x14ac:dyDescent="0.25">
      <c r="A23" s="1"/>
      <c r="B23" s="77"/>
      <c r="C23" s="3" t="s">
        <v>70</v>
      </c>
      <c r="D23" s="76">
        <v>1587</v>
      </c>
      <c r="E23" s="76">
        <v>75045</v>
      </c>
      <c r="F23" s="76" t="s">
        <v>412</v>
      </c>
      <c r="G23" s="78" t="str">
        <f t="shared" si="1"/>
        <v>--</v>
      </c>
    </row>
    <row r="24" spans="1:7" ht="12" customHeight="1" x14ac:dyDescent="0.25">
      <c r="A24" s="1"/>
      <c r="B24" s="3" t="s">
        <v>19</v>
      </c>
      <c r="C24" s="3" t="s">
        <v>19</v>
      </c>
      <c r="D24" s="11">
        <v>0</v>
      </c>
      <c r="E24" s="11">
        <v>0</v>
      </c>
      <c r="F24" s="11" t="s">
        <v>412</v>
      </c>
      <c r="G24" s="19" t="str">
        <f t="shared" si="1"/>
        <v>--</v>
      </c>
    </row>
    <row r="25" spans="1:7" ht="12" customHeight="1" x14ac:dyDescent="0.25">
      <c r="A25" s="1"/>
      <c r="B25" s="3" t="s">
        <v>72</v>
      </c>
      <c r="C25" s="3" t="s">
        <v>73</v>
      </c>
      <c r="D25" s="11">
        <v>1183</v>
      </c>
      <c r="E25" s="11" t="s">
        <v>412</v>
      </c>
      <c r="F25" s="11" t="s">
        <v>412</v>
      </c>
      <c r="G25" s="19" t="str">
        <f t="shared" si="1"/>
        <v>--</v>
      </c>
    </row>
    <row r="26" spans="1:7" ht="12" customHeight="1" x14ac:dyDescent="0.25">
      <c r="A26" s="1"/>
      <c r="B26" s="1"/>
      <c r="C26" s="3" t="s">
        <v>74</v>
      </c>
      <c r="D26" s="11">
        <v>175</v>
      </c>
      <c r="E26" s="11" t="s">
        <v>412</v>
      </c>
      <c r="F26" s="11" t="s">
        <v>412</v>
      </c>
      <c r="G26" s="19" t="str">
        <f t="shared" si="1"/>
        <v>--</v>
      </c>
    </row>
    <row r="27" spans="1:7" ht="12" customHeight="1" x14ac:dyDescent="0.25">
      <c r="A27" s="20"/>
      <c r="B27" s="20"/>
      <c r="C27" s="20" t="s">
        <v>75</v>
      </c>
      <c r="D27" s="21" t="s">
        <v>412</v>
      </c>
      <c r="E27" s="21" t="s">
        <v>412</v>
      </c>
      <c r="F27" s="21" t="s">
        <v>412</v>
      </c>
      <c r="G27" s="19" t="str">
        <f t="shared" si="1"/>
        <v>--</v>
      </c>
    </row>
    <row r="28" spans="1:7" ht="12" customHeight="1" x14ac:dyDescent="0.25">
      <c r="A28" s="86"/>
      <c r="B28" s="86"/>
      <c r="C28" s="86"/>
      <c r="D28" s="86"/>
      <c r="E28" s="86"/>
      <c r="F28" s="86"/>
      <c r="G28" s="86"/>
    </row>
    <row r="29" spans="1:7" ht="70" customHeight="1" x14ac:dyDescent="0.25">
      <c r="A29" s="88" t="s">
        <v>394</v>
      </c>
      <c r="B29" s="88"/>
      <c r="C29" s="88"/>
      <c r="D29" s="88"/>
      <c r="E29" s="88"/>
      <c r="F29" s="88"/>
      <c r="G29" s="88"/>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K37"/>
  <sheetViews>
    <sheetView showGridLines="0" workbookViewId="0">
      <selection sqref="A1:H1"/>
    </sheetView>
  </sheetViews>
  <sheetFormatPr defaultRowHeight="12.5" x14ac:dyDescent="0.25"/>
  <cols>
    <col min="1" max="8" width="11.453125" customWidth="1"/>
    <col min="9" max="9" width="13.6328125" customWidth="1"/>
    <col min="10" max="10" width="11.453125" customWidth="1"/>
  </cols>
  <sheetData>
    <row r="1" spans="1:10" ht="12" customHeight="1" x14ac:dyDescent="0.25">
      <c r="A1" s="93" t="s">
        <v>416</v>
      </c>
      <c r="B1" s="93"/>
      <c r="C1" s="93"/>
      <c r="D1" s="93"/>
      <c r="E1" s="93"/>
      <c r="F1" s="93"/>
      <c r="G1" s="93"/>
      <c r="H1" s="93"/>
      <c r="I1" s="5"/>
      <c r="J1" s="81">
        <v>45877</v>
      </c>
    </row>
    <row r="2" spans="1:10" ht="12" customHeight="1" x14ac:dyDescent="0.25">
      <c r="A2" s="95" t="s">
        <v>76</v>
      </c>
      <c r="B2" s="95"/>
      <c r="C2" s="95"/>
      <c r="D2" s="95"/>
      <c r="E2" s="95"/>
      <c r="F2" s="95"/>
      <c r="G2" s="95"/>
      <c r="H2" s="95"/>
      <c r="I2" s="5"/>
      <c r="J2" s="1"/>
    </row>
    <row r="3" spans="1:10" ht="24" customHeight="1" x14ac:dyDescent="0.25">
      <c r="A3" s="97" t="s">
        <v>50</v>
      </c>
      <c r="B3" s="92" t="s">
        <v>407</v>
      </c>
      <c r="C3" s="92"/>
      <c r="D3" s="92"/>
      <c r="E3" s="90"/>
      <c r="F3" s="92" t="s">
        <v>77</v>
      </c>
      <c r="G3" s="92"/>
      <c r="H3" s="92"/>
      <c r="I3" s="92"/>
      <c r="J3" s="92"/>
    </row>
    <row r="4" spans="1:10" ht="24" customHeight="1" x14ac:dyDescent="0.25">
      <c r="A4" s="98"/>
      <c r="B4" s="10" t="s">
        <v>223</v>
      </c>
      <c r="C4" s="10" t="s">
        <v>402</v>
      </c>
      <c r="D4" s="10" t="s">
        <v>408</v>
      </c>
      <c r="E4" s="10" t="s">
        <v>436</v>
      </c>
      <c r="F4" s="10" t="s">
        <v>78</v>
      </c>
      <c r="G4" s="10" t="s">
        <v>79</v>
      </c>
      <c r="H4" s="10" t="s">
        <v>80</v>
      </c>
      <c r="I4" s="10" t="s">
        <v>432</v>
      </c>
      <c r="J4" s="9" t="s">
        <v>55</v>
      </c>
    </row>
    <row r="5" spans="1:10" ht="12" customHeight="1" x14ac:dyDescent="0.25">
      <c r="A5" s="1"/>
      <c r="B5" s="86" t="str">
        <f>REPT("-",90)&amp;" Number "&amp;REPT("-",90)</f>
        <v>------------------------------------------------------------------------------------------ Number ------------------------------------------------------------------------------------------</v>
      </c>
      <c r="C5" s="86"/>
      <c r="D5" s="86"/>
      <c r="E5" s="86"/>
      <c r="F5" s="86"/>
      <c r="G5" s="86"/>
      <c r="H5" s="86"/>
      <c r="I5" s="86"/>
      <c r="J5" s="86"/>
    </row>
    <row r="6" spans="1:10" ht="12" customHeight="1" x14ac:dyDescent="0.25">
      <c r="A6" s="3" t="s">
        <v>413</v>
      </c>
    </row>
    <row r="7" spans="1:10" ht="12" customHeight="1" x14ac:dyDescent="0.25">
      <c r="A7" s="2" t="str">
        <f>"Oct "&amp;RIGHT(A6,4)-1</f>
        <v>Oct 2023</v>
      </c>
      <c r="B7" s="11">
        <v>20507154.934700001</v>
      </c>
      <c r="C7" s="11">
        <v>991644.5993</v>
      </c>
      <c r="D7" s="11">
        <v>8599269.7188000008</v>
      </c>
      <c r="E7" s="11">
        <v>30116468.176899999</v>
      </c>
      <c r="F7" s="11">
        <v>377856775</v>
      </c>
      <c r="G7" s="11">
        <v>18255275</v>
      </c>
      <c r="H7" s="11">
        <v>158304733</v>
      </c>
      <c r="I7" s="11" t="s">
        <v>412</v>
      </c>
      <c r="J7" s="11">
        <v>554416783</v>
      </c>
    </row>
    <row r="8" spans="1:10" ht="12" customHeight="1" x14ac:dyDescent="0.25">
      <c r="A8" s="2" t="str">
        <f>"Nov "&amp;RIGHT(A6,4)-1</f>
        <v>Nov 2023</v>
      </c>
      <c r="B8" s="11">
        <v>20512227.868500002</v>
      </c>
      <c r="C8" s="11">
        <v>1001216.0182</v>
      </c>
      <c r="D8" s="11">
        <v>8649086.3474000003</v>
      </c>
      <c r="E8" s="11">
        <v>30107965.479899999</v>
      </c>
      <c r="F8" s="11">
        <v>325313915</v>
      </c>
      <c r="G8" s="11">
        <v>15921149</v>
      </c>
      <c r="H8" s="11">
        <v>137536146</v>
      </c>
      <c r="I8" s="11" t="s">
        <v>412</v>
      </c>
      <c r="J8" s="11">
        <v>478771210</v>
      </c>
    </row>
    <row r="9" spans="1:10" ht="12" customHeight="1" x14ac:dyDescent="0.25">
      <c r="A9" s="2" t="str">
        <f>"Dec "&amp;RIGHT(A6,4)-1</f>
        <v>Dec 2023</v>
      </c>
      <c r="B9" s="11">
        <v>19914647.693</v>
      </c>
      <c r="C9" s="11">
        <v>949315.55779999995</v>
      </c>
      <c r="D9" s="11">
        <v>8468256.3482000008</v>
      </c>
      <c r="E9" s="11">
        <v>29296222.222399998</v>
      </c>
      <c r="F9" s="11">
        <v>257949645</v>
      </c>
      <c r="G9" s="11">
        <v>12318523</v>
      </c>
      <c r="H9" s="11">
        <v>109885917</v>
      </c>
      <c r="I9" s="11" t="s">
        <v>412</v>
      </c>
      <c r="J9" s="11">
        <v>380154085</v>
      </c>
    </row>
    <row r="10" spans="1:10" ht="12" customHeight="1" x14ac:dyDescent="0.25">
      <c r="A10" s="2" t="str">
        <f>"Jan "&amp;RIGHT(A6,4)</f>
        <v>Jan 2024</v>
      </c>
      <c r="B10" s="11">
        <v>20182578.0902</v>
      </c>
      <c r="C10" s="11">
        <v>948848.33100000001</v>
      </c>
      <c r="D10" s="11">
        <v>8455516.0263999999</v>
      </c>
      <c r="E10" s="11">
        <v>29540292.3411</v>
      </c>
      <c r="F10" s="11">
        <v>319492600</v>
      </c>
      <c r="G10" s="11">
        <v>15055180</v>
      </c>
      <c r="H10" s="11">
        <v>134161922</v>
      </c>
      <c r="I10" s="11" t="s">
        <v>412</v>
      </c>
      <c r="J10" s="11">
        <v>468709702</v>
      </c>
    </row>
    <row r="11" spans="1:10" ht="12" customHeight="1" x14ac:dyDescent="0.25">
      <c r="A11" s="2" t="str">
        <f>"Feb "&amp;RIGHT(A6,4)</f>
        <v>Feb 2024</v>
      </c>
      <c r="B11" s="11">
        <v>20802835.5244</v>
      </c>
      <c r="C11" s="11">
        <v>968746.21089999995</v>
      </c>
      <c r="D11" s="11">
        <v>8414538.5251000002</v>
      </c>
      <c r="E11" s="11">
        <v>30202533.980599999</v>
      </c>
      <c r="F11" s="11">
        <v>362899663</v>
      </c>
      <c r="G11" s="11">
        <v>16886184</v>
      </c>
      <c r="H11" s="11">
        <v>146673550</v>
      </c>
      <c r="I11" s="11" t="s">
        <v>412</v>
      </c>
      <c r="J11" s="11">
        <v>526459397</v>
      </c>
    </row>
    <row r="12" spans="1:10" ht="12" customHeight="1" x14ac:dyDescent="0.25">
      <c r="A12" s="2" t="str">
        <f>"Mar "&amp;RIGHT(A6,4)</f>
        <v>Mar 2024</v>
      </c>
      <c r="B12" s="11">
        <v>20426660.423300002</v>
      </c>
      <c r="C12" s="11">
        <v>915168.46369999996</v>
      </c>
      <c r="D12" s="11">
        <v>8322693.0516999997</v>
      </c>
      <c r="E12" s="11">
        <v>29657981.6611</v>
      </c>
      <c r="F12" s="11">
        <v>319422718</v>
      </c>
      <c r="G12" s="11">
        <v>14315567</v>
      </c>
      <c r="H12" s="11">
        <v>130188129</v>
      </c>
      <c r="I12" s="11" t="s">
        <v>412</v>
      </c>
      <c r="J12" s="11">
        <v>463926414</v>
      </c>
    </row>
    <row r="13" spans="1:10" ht="12" customHeight="1" x14ac:dyDescent="0.25">
      <c r="A13" s="2" t="str">
        <f>"Apr "&amp;RIGHT(A6,4)</f>
        <v>Apr 2024</v>
      </c>
      <c r="B13" s="11">
        <v>20637180.275600001</v>
      </c>
      <c r="C13" s="11">
        <v>942066.94929999998</v>
      </c>
      <c r="D13" s="11">
        <v>8310689.0658</v>
      </c>
      <c r="E13" s="11">
        <v>29900174.757300001</v>
      </c>
      <c r="F13" s="11">
        <v>368450235</v>
      </c>
      <c r="G13" s="11">
        <v>16811050</v>
      </c>
      <c r="H13" s="11">
        <v>148303058</v>
      </c>
      <c r="I13" s="11" t="s">
        <v>412</v>
      </c>
      <c r="J13" s="11">
        <v>533564343</v>
      </c>
    </row>
    <row r="14" spans="1:10" ht="12" customHeight="1" x14ac:dyDescent="0.25">
      <c r="A14" s="2" t="str">
        <f>"May "&amp;RIGHT(A6,4)</f>
        <v>May 2024</v>
      </c>
      <c r="B14" s="11">
        <v>19851943.972100001</v>
      </c>
      <c r="C14" s="11">
        <v>838926.81920000003</v>
      </c>
      <c r="D14" s="11">
        <v>7995092.8871999998</v>
      </c>
      <c r="E14" s="11">
        <v>28651096.008400001</v>
      </c>
      <c r="F14" s="11">
        <v>356042918</v>
      </c>
      <c r="G14" s="11">
        <v>15072554</v>
      </c>
      <c r="H14" s="11">
        <v>143643601</v>
      </c>
      <c r="I14" s="11" t="s">
        <v>412</v>
      </c>
      <c r="J14" s="11">
        <v>514759073</v>
      </c>
    </row>
    <row r="15" spans="1:10" ht="12" customHeight="1" x14ac:dyDescent="0.25">
      <c r="A15" s="2" t="str">
        <f>"Jun "&amp;RIGHT(A6,4)</f>
        <v>Jun 2024</v>
      </c>
      <c r="B15" s="11">
        <v>7710465.4391999999</v>
      </c>
      <c r="C15" s="11">
        <v>182302.0655</v>
      </c>
      <c r="D15" s="11">
        <v>2359429.8982000002</v>
      </c>
      <c r="E15" s="11">
        <v>10418056.094900001</v>
      </c>
      <c r="F15" s="11">
        <v>71827417</v>
      </c>
      <c r="G15" s="11">
        <v>1662487</v>
      </c>
      <c r="H15" s="11">
        <v>21516605</v>
      </c>
      <c r="I15" s="11" t="s">
        <v>412</v>
      </c>
      <c r="J15" s="11">
        <v>95006509</v>
      </c>
    </row>
    <row r="16" spans="1:10" ht="12" customHeight="1" x14ac:dyDescent="0.25">
      <c r="A16" s="2" t="str">
        <f>"Jul "&amp;RIGHT(A6,4)</f>
        <v>Jul 2024</v>
      </c>
      <c r="B16" s="11">
        <v>1371946.8698</v>
      </c>
      <c r="C16" s="11">
        <v>14631.6994</v>
      </c>
      <c r="D16" s="11">
        <v>137412.13579999999</v>
      </c>
      <c r="E16" s="11">
        <v>1536935.2753999999</v>
      </c>
      <c r="F16" s="11">
        <v>16292212</v>
      </c>
      <c r="G16" s="11">
        <v>172131</v>
      </c>
      <c r="H16" s="11">
        <v>1616551</v>
      </c>
      <c r="I16" s="11" t="s">
        <v>412</v>
      </c>
      <c r="J16" s="11">
        <v>18080894</v>
      </c>
    </row>
    <row r="17" spans="1:11" ht="12" customHeight="1" x14ac:dyDescent="0.25">
      <c r="A17" s="2" t="str">
        <f>"Aug "&amp;RIGHT(A6,4)</f>
        <v>Aug 2024</v>
      </c>
      <c r="B17" s="11">
        <v>16529364.3003</v>
      </c>
      <c r="C17" s="11">
        <v>660575.76509999996</v>
      </c>
      <c r="D17" s="11">
        <v>5050172.9764999999</v>
      </c>
      <c r="E17" s="11">
        <v>22557462.783</v>
      </c>
      <c r="F17" s="11">
        <v>211977514</v>
      </c>
      <c r="G17" s="11">
        <v>8311841</v>
      </c>
      <c r="H17" s="11">
        <v>63544921</v>
      </c>
      <c r="I17" s="11" t="s">
        <v>412</v>
      </c>
      <c r="J17" s="11">
        <v>283834276</v>
      </c>
    </row>
    <row r="18" spans="1:11" ht="12" customHeight="1" x14ac:dyDescent="0.25">
      <c r="A18" s="2" t="str">
        <f>"Sep "&amp;RIGHT(A6,4)</f>
        <v>Sep 2024</v>
      </c>
      <c r="B18" s="11">
        <v>21448639.988000002</v>
      </c>
      <c r="C18" s="11">
        <v>902813.49219999998</v>
      </c>
      <c r="D18" s="11">
        <v>7903338.1309000002</v>
      </c>
      <c r="E18" s="11">
        <v>30189796.116700001</v>
      </c>
      <c r="F18" s="11">
        <v>382733804</v>
      </c>
      <c r="G18" s="11">
        <v>16158950</v>
      </c>
      <c r="H18" s="11">
        <v>141457396</v>
      </c>
      <c r="I18" s="11" t="s">
        <v>412</v>
      </c>
      <c r="J18" s="11">
        <v>540350150</v>
      </c>
    </row>
    <row r="19" spans="1:11" ht="12" customHeight="1" x14ac:dyDescent="0.25">
      <c r="A19" s="12" t="s">
        <v>55</v>
      </c>
      <c r="B19" s="13">
        <v>20475985.418900002</v>
      </c>
      <c r="C19" s="13">
        <v>939860.71569999994</v>
      </c>
      <c r="D19" s="13">
        <v>8346497.7890999997</v>
      </c>
      <c r="E19" s="13">
        <v>29740281.193799999</v>
      </c>
      <c r="F19" s="13">
        <v>3370259416</v>
      </c>
      <c r="G19" s="13">
        <v>150940891</v>
      </c>
      <c r="H19" s="13">
        <v>1336832529</v>
      </c>
      <c r="I19" s="13" t="s">
        <v>412</v>
      </c>
      <c r="J19" s="13">
        <v>4858032836</v>
      </c>
    </row>
    <row r="20" spans="1:11" ht="12" customHeight="1" x14ac:dyDescent="0.25">
      <c r="A20" s="14" t="s">
        <v>414</v>
      </c>
      <c r="B20" s="15">
        <v>20354403.5977</v>
      </c>
      <c r="C20" s="15">
        <v>944491.61869999999</v>
      </c>
      <c r="D20" s="15">
        <v>8401892.7463000007</v>
      </c>
      <c r="E20" s="15">
        <v>29684091.828499999</v>
      </c>
      <c r="F20" s="15">
        <v>2687428469</v>
      </c>
      <c r="G20" s="15">
        <v>124635482</v>
      </c>
      <c r="H20" s="15">
        <v>1108697056</v>
      </c>
      <c r="I20" s="15" t="s">
        <v>412</v>
      </c>
      <c r="J20" s="15">
        <v>3920761007</v>
      </c>
    </row>
    <row r="21" spans="1:11" ht="12" customHeight="1" x14ac:dyDescent="0.25">
      <c r="A21" s="3" t="str">
        <f>"FY "&amp;RIGHT(A6,4)+1</f>
        <v>FY 2025</v>
      </c>
    </row>
    <row r="22" spans="1:11" ht="12" customHeight="1" x14ac:dyDescent="0.25">
      <c r="A22" s="2" t="str">
        <f>"Oct "&amp;RIGHT(A6,4)</f>
        <v>Oct 2024</v>
      </c>
      <c r="B22" s="11">
        <v>21431519.0898</v>
      </c>
      <c r="C22" s="11">
        <v>871261.35499999998</v>
      </c>
      <c r="D22" s="11">
        <v>8382118.3520999998</v>
      </c>
      <c r="E22" s="11">
        <v>30598433.6569</v>
      </c>
      <c r="F22" s="11">
        <v>400855410</v>
      </c>
      <c r="G22" s="11">
        <v>16362671</v>
      </c>
      <c r="H22" s="11">
        <v>157419865</v>
      </c>
      <c r="I22" s="11">
        <v>18443</v>
      </c>
      <c r="J22" s="11">
        <v>574656389</v>
      </c>
    </row>
    <row r="23" spans="1:11" ht="12" customHeight="1" x14ac:dyDescent="0.25">
      <c r="A23" s="2" t="str">
        <f>"Nov "&amp;RIGHT(A6,4)</f>
        <v>Nov 2024</v>
      </c>
      <c r="B23" s="11">
        <v>21359322.635699999</v>
      </c>
      <c r="C23" s="11">
        <v>874649.13379999995</v>
      </c>
      <c r="D23" s="11">
        <v>8317391.5617000004</v>
      </c>
      <c r="E23" s="11">
        <v>30468280.474599998</v>
      </c>
      <c r="F23" s="11">
        <v>311076015</v>
      </c>
      <c r="G23" s="11">
        <v>12789982</v>
      </c>
      <c r="H23" s="11">
        <v>121625100</v>
      </c>
      <c r="I23" s="11">
        <v>9258</v>
      </c>
      <c r="J23" s="11">
        <v>445500355</v>
      </c>
    </row>
    <row r="24" spans="1:11" ht="12" customHeight="1" x14ac:dyDescent="0.25">
      <c r="A24" s="2" t="str">
        <f>"Dec "&amp;RIGHT(A6,4)</f>
        <v>Dec 2024</v>
      </c>
      <c r="B24" s="11">
        <v>21023576.190400001</v>
      </c>
      <c r="C24" s="11">
        <v>850378.06969999999</v>
      </c>
      <c r="D24" s="11">
        <v>8131584.2736999998</v>
      </c>
      <c r="E24" s="11">
        <v>30013583.603100002</v>
      </c>
      <c r="F24" s="11">
        <v>284694266</v>
      </c>
      <c r="G24" s="11">
        <v>11512162</v>
      </c>
      <c r="H24" s="11">
        <v>110082937</v>
      </c>
      <c r="I24" s="11">
        <v>11401</v>
      </c>
      <c r="J24" s="11">
        <v>406300766</v>
      </c>
    </row>
    <row r="25" spans="1:11" ht="12" customHeight="1" x14ac:dyDescent="0.25">
      <c r="A25" s="2" t="str">
        <f>"Jan "&amp;RIGHT(A6,4)+1</f>
        <v>Jan 2025</v>
      </c>
      <c r="B25" s="11">
        <v>20802401.493500002</v>
      </c>
      <c r="C25" s="11">
        <v>845562.16200000001</v>
      </c>
      <c r="D25" s="11">
        <v>8166580.8058000002</v>
      </c>
      <c r="E25" s="11">
        <v>29710244.8759</v>
      </c>
      <c r="F25" s="11">
        <v>325666560</v>
      </c>
      <c r="G25" s="11">
        <v>13321548</v>
      </c>
      <c r="H25" s="11">
        <v>128661739</v>
      </c>
      <c r="I25" s="11">
        <v>80621</v>
      </c>
      <c r="J25" s="11">
        <v>467730468</v>
      </c>
      <c r="K25" s="82"/>
    </row>
    <row r="26" spans="1:11" ht="12" customHeight="1" x14ac:dyDescent="0.25">
      <c r="A26" s="2" t="str">
        <f>"Feb "&amp;RIGHT(A6,4)+1</f>
        <v>Feb 2025</v>
      </c>
      <c r="B26" s="11">
        <v>21040018.328000002</v>
      </c>
      <c r="C26" s="11">
        <v>838649.60549999995</v>
      </c>
      <c r="D26" s="11">
        <v>7913624.0725999996</v>
      </c>
      <c r="E26" s="11">
        <v>29860187.702100001</v>
      </c>
      <c r="F26" s="11">
        <v>336931603</v>
      </c>
      <c r="G26" s="11">
        <v>13386978</v>
      </c>
      <c r="H26" s="11">
        <v>126321542</v>
      </c>
      <c r="I26" s="11">
        <v>1993</v>
      </c>
      <c r="J26" s="11">
        <v>476642116</v>
      </c>
    </row>
    <row r="27" spans="1:11" ht="12" customHeight="1" x14ac:dyDescent="0.25">
      <c r="A27" s="2" t="str">
        <f>"Mar "&amp;RIGHT(A6,4)+1</f>
        <v>Mar 2025</v>
      </c>
      <c r="B27" s="11">
        <v>20948290.0986</v>
      </c>
      <c r="C27" s="11">
        <v>816772.99829999998</v>
      </c>
      <c r="D27" s="11">
        <v>7977493.6321999999</v>
      </c>
      <c r="E27" s="11">
        <v>29734696.870900001</v>
      </c>
      <c r="F27" s="11">
        <v>342730431</v>
      </c>
      <c r="G27" s="11">
        <v>13368251</v>
      </c>
      <c r="H27" s="11">
        <v>130568882</v>
      </c>
      <c r="I27" s="11">
        <v>18469</v>
      </c>
      <c r="J27" s="11">
        <v>486686033</v>
      </c>
    </row>
    <row r="28" spans="1:11" ht="12" customHeight="1" x14ac:dyDescent="0.25">
      <c r="A28" s="2" t="str">
        <f>"Apr "&amp;RIGHT(A6,4)+1</f>
        <v>Apr 2025</v>
      </c>
      <c r="B28" s="11">
        <v>21257440.363699999</v>
      </c>
      <c r="C28" s="11">
        <v>849702.48719999997</v>
      </c>
      <c r="D28" s="11">
        <v>8037329.9681000002</v>
      </c>
      <c r="E28" s="11">
        <v>30143971.952799998</v>
      </c>
      <c r="F28" s="11">
        <v>367185733</v>
      </c>
      <c r="G28" s="11">
        <v>14677800</v>
      </c>
      <c r="H28" s="11">
        <v>138837209</v>
      </c>
      <c r="I28" s="11">
        <v>3863</v>
      </c>
      <c r="J28" s="11">
        <v>520704605</v>
      </c>
    </row>
    <row r="29" spans="1:11" ht="12" customHeight="1" x14ac:dyDescent="0.25">
      <c r="A29" s="2" t="str">
        <f>"May "&amp;RIGHT(A6,4)+1</f>
        <v>May 2025</v>
      </c>
      <c r="B29" s="11">
        <v>20128303.798900001</v>
      </c>
      <c r="C29" s="11">
        <v>753317.24950000003</v>
      </c>
      <c r="D29" s="11">
        <v>7759777.8991</v>
      </c>
      <c r="E29" s="11">
        <v>28612418.554400001</v>
      </c>
      <c r="F29" s="11">
        <v>354508438</v>
      </c>
      <c r="G29" s="11">
        <v>13292049</v>
      </c>
      <c r="H29" s="11">
        <v>136918872</v>
      </c>
      <c r="I29" s="11">
        <v>169565</v>
      </c>
      <c r="J29" s="11">
        <v>504888924</v>
      </c>
    </row>
    <row r="30" spans="1:11" ht="12" customHeight="1" x14ac:dyDescent="0.25">
      <c r="A30" s="2" t="str">
        <f>"Jun "&amp;RIGHT(A6,4)+1</f>
        <v>Jun 2025</v>
      </c>
      <c r="B30" s="11" t="s">
        <v>412</v>
      </c>
      <c r="C30" s="11" t="s">
        <v>412</v>
      </c>
      <c r="D30" s="11" t="s">
        <v>412</v>
      </c>
      <c r="E30" s="11" t="s">
        <v>412</v>
      </c>
      <c r="F30" s="11" t="s">
        <v>412</v>
      </c>
      <c r="G30" s="11" t="s">
        <v>412</v>
      </c>
      <c r="H30" s="11" t="s">
        <v>412</v>
      </c>
      <c r="I30" s="11" t="s">
        <v>412</v>
      </c>
      <c r="J30" s="11" t="s">
        <v>412</v>
      </c>
    </row>
    <row r="31" spans="1:11" ht="12" customHeight="1" x14ac:dyDescent="0.25">
      <c r="A31" s="2" t="str">
        <f>"Jul "&amp;RIGHT(A6,4)+1</f>
        <v>Jul 2025</v>
      </c>
      <c r="B31" s="11" t="s">
        <v>412</v>
      </c>
      <c r="C31" s="11" t="s">
        <v>412</v>
      </c>
      <c r="D31" s="11" t="s">
        <v>412</v>
      </c>
      <c r="E31" s="11" t="s">
        <v>412</v>
      </c>
      <c r="F31" s="11" t="s">
        <v>412</v>
      </c>
      <c r="G31" s="11" t="s">
        <v>412</v>
      </c>
      <c r="H31" s="11" t="s">
        <v>412</v>
      </c>
      <c r="I31" s="11" t="s">
        <v>412</v>
      </c>
      <c r="J31" s="11" t="s">
        <v>412</v>
      </c>
    </row>
    <row r="32" spans="1:11" ht="12" customHeight="1" x14ac:dyDescent="0.25">
      <c r="A32" s="2" t="str">
        <f>"Aug "&amp;RIGHT(A6,4)+1</f>
        <v>Aug 2025</v>
      </c>
      <c r="B32" s="11" t="s">
        <v>412</v>
      </c>
      <c r="C32" s="11" t="s">
        <v>412</v>
      </c>
      <c r="D32" s="11" t="s">
        <v>412</v>
      </c>
      <c r="E32" s="11" t="s">
        <v>412</v>
      </c>
      <c r="F32" s="11" t="s">
        <v>412</v>
      </c>
      <c r="G32" s="11" t="s">
        <v>412</v>
      </c>
      <c r="H32" s="11" t="s">
        <v>412</v>
      </c>
      <c r="I32" s="11" t="s">
        <v>412</v>
      </c>
      <c r="J32" s="11" t="s">
        <v>412</v>
      </c>
    </row>
    <row r="33" spans="1:10" ht="12" customHeight="1" x14ac:dyDescent="0.25">
      <c r="A33" s="2" t="str">
        <f>"Sep "&amp;RIGHT(A6,4)+1</f>
        <v>Sep 2025</v>
      </c>
      <c r="B33" s="11" t="s">
        <v>412</v>
      </c>
      <c r="C33" s="11" t="s">
        <v>412</v>
      </c>
      <c r="D33" s="11" t="s">
        <v>412</v>
      </c>
      <c r="E33" s="11" t="s">
        <v>412</v>
      </c>
      <c r="F33" s="11" t="s">
        <v>412</v>
      </c>
      <c r="G33" s="11" t="s">
        <v>412</v>
      </c>
      <c r="H33" s="11" t="s">
        <v>412</v>
      </c>
      <c r="I33" s="11" t="s">
        <v>412</v>
      </c>
      <c r="J33" s="11" t="s">
        <v>412</v>
      </c>
    </row>
    <row r="34" spans="1:10" ht="12" customHeight="1" x14ac:dyDescent="0.25">
      <c r="A34" s="12" t="s">
        <v>55</v>
      </c>
      <c r="B34" s="13">
        <v>20998858.9998</v>
      </c>
      <c r="C34" s="13">
        <v>837536.63260000001</v>
      </c>
      <c r="D34" s="13">
        <v>8085737.5707</v>
      </c>
      <c r="E34" s="13">
        <v>29892727.211300001</v>
      </c>
      <c r="F34" s="13">
        <v>2723648456</v>
      </c>
      <c r="G34" s="13">
        <v>108711441</v>
      </c>
      <c r="H34" s="13">
        <v>1050436146</v>
      </c>
      <c r="I34" s="13">
        <v>313613</v>
      </c>
      <c r="J34" s="13">
        <v>3883109656</v>
      </c>
    </row>
    <row r="35" spans="1:10" ht="12" customHeight="1" x14ac:dyDescent="0.25">
      <c r="A35" s="14" t="str">
        <f>"Total "&amp;MID(A20,7,LEN(A20)-13)&amp;" Months"</f>
        <v>Total 8 Months</v>
      </c>
      <c r="B35" s="15">
        <v>20998858.9998</v>
      </c>
      <c r="C35" s="15">
        <v>837536.63260000001</v>
      </c>
      <c r="D35" s="15">
        <v>8085737.5707</v>
      </c>
      <c r="E35" s="15">
        <v>29892727.211300001</v>
      </c>
      <c r="F35" s="15">
        <v>2723648456</v>
      </c>
      <c r="G35" s="15">
        <v>108711441</v>
      </c>
      <c r="H35" s="15">
        <v>1050436146</v>
      </c>
      <c r="I35" s="15">
        <v>313613</v>
      </c>
      <c r="J35" s="15">
        <v>3883109656</v>
      </c>
    </row>
    <row r="36" spans="1:10" ht="12" customHeight="1" x14ac:dyDescent="0.25">
      <c r="A36" s="86"/>
      <c r="B36" s="86"/>
      <c r="C36" s="86"/>
      <c r="D36" s="86"/>
      <c r="E36" s="86"/>
      <c r="F36" s="86"/>
      <c r="G36" s="86"/>
      <c r="H36" s="86"/>
      <c r="I36" s="86"/>
      <c r="J36" s="86"/>
    </row>
    <row r="37" spans="1:10" ht="73.5" customHeight="1" x14ac:dyDescent="0.25">
      <c r="A37" s="88" t="s">
        <v>435</v>
      </c>
      <c r="B37" s="88"/>
      <c r="C37" s="88"/>
      <c r="D37" s="88"/>
      <c r="E37" s="88"/>
      <c r="F37" s="88"/>
      <c r="G37" s="88"/>
      <c r="H37" s="88"/>
      <c r="I37" s="88"/>
      <c r="J37" s="88"/>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orientation="landscape"/>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Keydata Report</dc:title>
  <dc:creator>Mountjoy, Candy - FNS</dc:creator>
  <cp:keywords>Nutrition, keydata, CN, FD, SNAP, WIC</cp:keywords>
  <cp:lastModifiedBy>Meade, Karen - FNS</cp:lastModifiedBy>
  <cp:lastPrinted>2014-11-10T21:56:47Z</cp:lastPrinted>
  <dcterms:created xsi:type="dcterms:W3CDTF">2003-04-09T21:32:01Z</dcterms:created>
  <dcterms:modified xsi:type="dcterms:W3CDTF">2025-08-06T17:34:36Z</dcterms:modified>
  <cp:category>Keydata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