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J:\01 Keydata Electronic Version\PDB KD &amp; DRUPAL Files by FY\FY2025\Keydata March 2025\"/>
    </mc:Choice>
  </mc:AlternateContent>
  <xr:revisionPtr revIDLastSave="0" documentId="13_ncr:1_{0C096C51-CB04-47CE-A030-D80B5B965B75}" xr6:coauthVersionLast="47" xr6:coauthVersionMax="47" xr10:uidLastSave="{00000000-0000-0000-0000-000000000000}"/>
  <bookViews>
    <workbookView xWindow="-110" yWindow="-110" windowWidth="19420" windowHeight="10300"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<sst xmlns="http://schemas.openxmlformats.org/spreadsheetml/2006/main" count="4567" uniqueCount="439">
  <si>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</si>
  <si>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</si>
  <si>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</si>
  <si>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</si>
  <si>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</si>
  <si>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</si>
  <si>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</si>
  <si>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</si>
  <si>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</si>
  <si>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</si>
  <si>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</si>
  <si>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</si>
  <si>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</si>
  <si>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</si>
  <si>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</si>
  <si>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</si>
  <si>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</si>
  <si>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</si>
  <si>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</si>
  <si>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</si>
  <si>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</si>
  <si>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</si>
  <si>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</si>
  <si>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</si>
  <si>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</si>
  <si>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</si>
  <si>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</si>
  <si>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</si>
  <si>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</si>
  <si>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</si>
  <si>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</si>
  <si>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</si>
  <si>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</si>
  <si>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</si>
  <si>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</si>
  <si>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</si>
  <si>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</si>
  <si>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</si>
  <si>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</si>
  <si>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</si>
  <si>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</si>
  <si>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</si>
  <si>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</si>
  <si>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</si>
  <si>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</si>
  <si>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</si>
  <si>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</si>
  <si>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</si>
  <si>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</si>
  <si>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</si>
  <si>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</si>
  <si>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</si>
  <si>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</si>
  <si>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</si>
  <si>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</si>
  <si>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</si>
  <si>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</si>
  <si>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</si>
  <si>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</si>
  <si>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</si>
  <si>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</si>
  <si>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</si>
  <si>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</si>
  <si>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</si>
  <si>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</si>
  <si>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</si>
  <si>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</si>
  <si>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</si>
  <si>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</si>
  <si>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</si>
  <si>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</si>
  <si>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</si>
  <si>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</si>
  <si>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</si>
  <si>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</si>
  <si>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</si>
  <si>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</si>
  <si>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</si>
  <si>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</si>
  <si>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</si>
  <si>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</si>
  <si>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</si>
  <si>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</si>
  <si>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</si>
  <si>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</si>
  <si>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</si>
  <si>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</si>
  <si>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</si>
  <si>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</si>
  <si>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</si>
  <si>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</si>
  <si>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</si>
  <si>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</si>
  <si>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</si>
  <si>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</si>
  <si>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</si>
  <si>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</si>
  <si>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</si>
  <si>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</si>
  <si>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</si>
  <si>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</si>
  <si>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</si>
  <si>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</si>
  <si>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</si>
  <si>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</si>
  <si>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</si>
  <si>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</si>
  <si>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</si>
  <si>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</si>
  <si>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</si>
  <si>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</si>
  <si>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</si>
  <si>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</si>
  <si>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</si>
  <si>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</si>
  <si>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</si>
  <si>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</si>
  <si>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</si>
  <si>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</si>
  <si>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</si>
  <si>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</si>
  <si>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</si>
  <si>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</si>
  <si>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</si>
  <si>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</si>
  <si>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</si>
  <si>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</si>
  <si>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</si>
  <si>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</si>
  <si>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</si>
  <si>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</si>
  <si>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</si>
  <si>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</si>
  <si>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</si>
  <si>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</si>
  <si>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</si>
  <si>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</si>
  <si>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</si>
  <si>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</si>
  <si>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</si>
  <si>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</si>
  <si>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</si>
  <si>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</si>
  <si>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</si>
  <si>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</si>
  <si>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</si>
  <si>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</si>
  <si>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</si>
  <si>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</si>
  <si>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</si>
  <si>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</si>
  <si>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</si>
  <si>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</si>
  <si>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</si>
  <si>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</si>
  <si>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</si>
  <si>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</si>
  <si>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</si>
  <si>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</si>
  <si>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</si>
  <si>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</si>
  <si>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</si>
  <si>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</si>
  <si>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</si>
  <si>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</si>
  <si>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</si>
  <si>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</si>
  <si>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</si>
  <si>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</si>
  <si>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</si>
  <si>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</si>
  <si>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</si>
  <si>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</si>
  <si>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</si>
  <si>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</si>
  <si>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</si>
  <si>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</si>
  <si>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</si>
  <si>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</si>
  <si>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</si>
  <si>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</si>
  <si>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</si>
  <si>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</si>
  <si>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</si>
  <si>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</si>
  <si>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</si>
  <si>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</si>
  <si>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</si>
  <si>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</si>
  <si>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</si>
  <si>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</si>
  <si>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</si>
  <si>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</si>
  <si>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</si>
  <si>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</si>
  <si>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</si>
  <si>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</si>
  <si>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</si>
  <si>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Additional Payment Lunches (60% Criteria) </t>
    </r>
    <r>
      <rPr>
        <b/>
        <vertAlign val="superscript"/>
        <sz val="8"/>
        <rFont val="Arial"/>
        <family val="2"/>
      </rPr>
      <t>1/</t>
    </r>
  </si>
  <si>
    <r>
      <t xml:space="preserve">Section 4  </t>
    </r>
    <r>
      <rPr>
        <b/>
        <vertAlign val="superscript"/>
        <sz val="8"/>
        <rFont val="Arial"/>
        <family val="2"/>
      </rPr>
      <t>1/</t>
    </r>
  </si>
  <si>
    <r>
      <t xml:space="preserve">Add. Pay. </t>
    </r>
    <r>
      <rPr>
        <b/>
        <vertAlign val="superscript"/>
        <sz val="8"/>
        <rFont val="Arial"/>
        <family val="2"/>
      </rPr>
      <t>2/</t>
    </r>
  </si>
  <si>
    <r>
      <t xml:space="preserve">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</si>
  <si>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</si>
  <si>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</si>
  <si>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</si>
  <si>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</si>
  <si>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</si>
  <si>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</si>
  <si>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</si>
  <si>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</si>
  <si>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</si>
  <si>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</si>
  <si>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</si>
  <si>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</si>
  <si>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</si>
  <si>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</si>
  <si>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</si>
  <si>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</si>
  <si>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</si>
  <si>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</si>
  <si>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</si>
  <si>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</si>
  <si>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</si>
  <si>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</si>
  <si>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</si>
  <si>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</si>
  <si>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</si>
  <si>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</si>
  <si>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</si>
  <si>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</si>
  <si>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</si>
  <si>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</si>
  <si>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</si>
  <si>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</si>
  <si>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</si>
  <si>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</si>
  <si>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</si>
  <si>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</si>
  <si>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</si>
  <si>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</si>
  <si>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</si>
  <si>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</si>
  <si>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</si>
  <si>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</si>
  <si>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</si>
  <si>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</si>
  <si>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</si>
  <si>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</si>
  <si>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</si>
  <si>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</si>
  <si>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</si>
  <si>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</si>
  <si>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</si>
  <si>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</si>
  <si>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</si>
  <si>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</si>
  <si>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</si>
  <si>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</si>
  <si>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</si>
  <si>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</si>
  <si>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</si>
  <si>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</si>
  <si>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</si>
  <si>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</si>
  <si>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</si>
  <si>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</si>
  <si>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</si>
  <si>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</si>
  <si>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</si>
  <si>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</si>
  <si>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</si>
  <si>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</si>
  <si>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</si>
  <si>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</si>
  <si>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</si>
  <si>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</si>
  <si>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</si>
  <si>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</si>
  <si>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</si>
  <si>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</si>
  <si>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</si>
  <si>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</si>
  <si>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</si>
  <si>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</si>
  <si>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</si>
  <si>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</si>
  <si>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</si>
  <si>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</si>
  <si>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</si>
  <si>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</si>
  <si>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</si>
  <si>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</si>
  <si>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</si>
  <si>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</si>
  <si>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</si>
  <si>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</si>
  <si>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</si>
  <si>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</si>
  <si>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</si>
  <si>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</si>
  <si>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</si>
  <si>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</si>
  <si>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</si>
  <si>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</si>
  <si>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</si>
  <si>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</si>
  <si>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</si>
  <si>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</si>
  <si>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</si>
  <si>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</si>
  <si>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</si>
  <si>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</si>
  <si>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</si>
  <si>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</si>
  <si>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</si>
  <si>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</si>
  <si>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</si>
  <si>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</si>
  <si>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</si>
  <si>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</si>
  <si>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</si>
  <si>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</si>
  <si>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</si>
  <si>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</si>
  <si>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</si>
  <si>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</si>
  <si>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</si>
  <si>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</si>
  <si>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</si>
  <si>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</si>
  <si>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</si>
  <si>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</si>
  <si>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</si>
  <si>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</si>
  <si>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</si>
  <si>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</si>
  <si>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</si>
  <si>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</si>
  <si>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</si>
  <si>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</si>
  <si>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</si>
  <si>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</si>
  <si>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</si>
  <si>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</si>
  <si>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</si>
  <si>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</si>
  <si>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</si>
  <si>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</si>
  <si>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</si>
  <si>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</si>
  <si>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</si>
  <si>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</si>
  <si>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</si>
  <si>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</si>
  <si>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</si>
  <si>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</si>
  <si>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</si>
  <si>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</si>
  <si>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</si>
  <si>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</si>
  <si>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</si>
  <si>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</si>
  <si>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</si>
  <si>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</si>
  <si>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</si>
  <si>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</si>
  <si>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</si>
  <si>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</si>
  <si>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</si>
  <si>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</si>
  <si>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</si>
  <si>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</si>
  <si>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</si>
  <si>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</si>
  <si>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</si>
  <si>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</si>
  <si>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</si>
  <si>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</si>
  <si>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</si>
  <si>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</si>
  <si>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</si>
  <si>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</si>
  <si>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</si>
  <si>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</si>
  <si>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</si>
  <si>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</si>
  <si>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</si>
  <si>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</si>
  <si>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</si>
  <si>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</si>
  <si>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</si>
  <si>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Excludes USDA bonus foods.
2. Includes Food, Nutrition Services and Administration (NSA), and WIC Other Costs.  See Table 21 for detailed description of WIC Other Costs.  It also includes Farmers Market total federal outlays and unliquidated obligations (costs for current fiscal year are not reported until February of the following fiscal year).   
3. Consists of 2 components: Women/Infants/Children and Elderly. Interim Financial Admin. data are from FNS-153. Final data are from SF-269. Food cost calculations were updated in September 2024, which affected program costs reported for FY17-FY24/June.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</si>
  <si>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Food cost calculations (technical updates/validation as well as coding corrections) were updated in September 2024, which affected program costs reported for FY17-FY24/June.
3. Interim Financial Admin. data are from FNS-153. Final data are from SF-269/SF-425.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</si>
  <si>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2. The September number will continue to change until all multi-year grants of that source year are closed out.  FY 2024 WIC Other Costs include appropriation levels for the following:  Program Evaluation &amp; Monitoring ($12M), Technical Assistance ($400,000), Federal Admin and Oversight ($31.958M), and UPC Database ($1M). Also includes all WIC Pandemic grant outlays and unliquidated obligations.</t>
  </si>
  <si>
    <t xml:space="preserve">1. Data provided prior to January Keydata are fragmentary for the current fiscal year. These elements are reported 90 days after the close of the reporting period.
2. Participation data are estimated based on average daily meals served.
</t>
  </si>
  <si>
    <r>
      <t xml:space="preserve">SSO Meals </t>
    </r>
    <r>
      <rPr>
        <b/>
        <vertAlign val="superscript"/>
        <sz val="8"/>
        <rFont val="Arial"/>
        <family val="2"/>
      </rPr>
      <t>1/</t>
    </r>
  </si>
  <si>
    <t xml:space="preserve">1. The FNS interim final rule “Establishing the Summer EBT Program and Rural Non-Congregate Option in the Summer Meal Programs” published in December 2023 amended SFSP, NSLP and SBP regulations to allow non-congregate meal service through the SFSP and NSLP SSO in rural areas without access to congregate meal sites.  The FNS-10 (Report of School Program Operations) report was revised and implemented beginning in FY 2025 to capture data related to SSO meals and meal service options separately from NSLP/SBP meals.     </t>
  </si>
  <si>
    <r>
      <t xml:space="preserve">SSO Breakfasts </t>
    </r>
    <r>
      <rPr>
        <b/>
        <vertAlign val="superscript"/>
        <sz val="8"/>
        <rFont val="Arial"/>
        <family val="2"/>
      </rPr>
      <t>1/</t>
    </r>
  </si>
  <si>
    <r>
      <t xml:space="preserve">All Paid </t>
    </r>
    <r>
      <rPr>
        <b/>
        <vertAlign val="superscript"/>
        <sz val="8"/>
        <rFont val="Arial"/>
        <family val="2"/>
      </rPr>
      <t>2/</t>
    </r>
  </si>
  <si>
    <r>
      <t xml:space="preserve">Total Program Cost </t>
    </r>
    <r>
      <rPr>
        <b/>
        <vertAlign val="superscript"/>
        <sz val="8"/>
        <rFont val="Arial"/>
        <family val="2"/>
      </rPr>
      <t>3/</t>
    </r>
  </si>
  <si>
    <r>
      <t xml:space="preserve">Average Daily Breakfasts Total Program </t>
    </r>
    <r>
      <rPr>
        <b/>
        <vertAlign val="superscript"/>
        <sz val="8"/>
        <rFont val="Arial"/>
        <family val="2"/>
      </rPr>
      <t>2/</t>
    </r>
  </si>
  <si>
    <r>
      <t xml:space="preserve">Days of Operation </t>
    </r>
    <r>
      <rPr>
        <b/>
        <vertAlign val="superscript"/>
        <sz val="8"/>
        <rFont val="Arial"/>
        <family val="2"/>
      </rPr>
      <t>4/</t>
    </r>
  </si>
  <si>
    <t>Average Participation Per Day</t>
  </si>
  <si>
    <r>
      <t xml:space="preserve">Reduced </t>
    </r>
    <r>
      <rPr>
        <b/>
        <vertAlign val="superscript"/>
        <sz val="8"/>
        <rFont val="Arial"/>
        <family val="2"/>
      </rPr>
      <t>1/</t>
    </r>
  </si>
  <si>
    <r>
      <t xml:space="preserve">Paid </t>
    </r>
    <r>
      <rPr>
        <b/>
        <vertAlign val="superscript"/>
        <sz val="8"/>
        <rFont val="Arial"/>
        <family val="2"/>
      </rPr>
      <t>1/</t>
    </r>
  </si>
  <si>
    <r>
      <t xml:space="preserve">Total Cash </t>
    </r>
    <r>
      <rPr>
        <b/>
        <vertAlign val="superscript"/>
        <sz val="8"/>
        <rFont val="Arial"/>
        <family val="2"/>
      </rPr>
      <t>5/</t>
    </r>
  </si>
  <si>
    <r>
      <t xml:space="preserve">Comm. &amp; Cash-In-Lieu (Entitlement) </t>
    </r>
    <r>
      <rPr>
        <b/>
        <vertAlign val="superscript"/>
        <sz val="8"/>
        <rFont val="Arial"/>
        <family val="2"/>
      </rPr>
      <t>6/</t>
    </r>
  </si>
  <si>
    <r>
      <t xml:space="preserve">Snacks Served in Area Eligible Schools &amp; Sites </t>
    </r>
    <r>
      <rPr>
        <b/>
        <vertAlign val="superscript"/>
        <sz val="8"/>
        <rFont val="Arial"/>
        <family val="2"/>
      </rPr>
      <t>5/</t>
    </r>
  </si>
  <si>
    <t xml:space="preserve">Average Participation Per Day </t>
  </si>
  <si>
    <r>
      <t>Paid</t>
    </r>
    <r>
      <rPr>
        <b/>
        <vertAlign val="superscript"/>
        <sz val="8"/>
        <rFont val="Arial"/>
        <family val="2"/>
      </rPr>
      <t xml:space="preserve"> 1/</t>
    </r>
  </si>
  <si>
    <t>1. Expenditures include cash payments, entitlement commodities and cash-in-lieu, and bonus and TEFAP commodities, based on data from the SF-269/through FY2010 and the FNS-777/FY2011 onward (reported quarterly).   Also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</si>
  <si>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2024 - FY 2025</t>
  </si>
  <si>
    <t>March 2025</t>
  </si>
  <si>
    <t>--</t>
  </si>
  <si>
    <t>FY 2024</t>
  </si>
  <si>
    <t>Total 6 Months</t>
  </si>
  <si>
    <t>Generated from National Data Bank Version 8.2 PUBLIC on 06/13/2025</t>
  </si>
  <si>
    <t>National Data Bank Version 8.2 PUBLIC -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</si>
  <si>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</si>
  <si>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National Data Bank Version 8.2 PUBLIC -U.S. Summary</t>
  </si>
  <si>
    <t>National Data Bank Version 8.2 PUBLIC- U.S. Summary</t>
  </si>
  <si>
    <r>
      <t xml:space="preserve">Free </t>
    </r>
    <r>
      <rPr>
        <b/>
        <vertAlign val="superscript"/>
        <sz val="8"/>
        <rFont val="Arial"/>
        <family val="2"/>
      </rPr>
      <t>1/, 3/</t>
    </r>
  </si>
  <si>
    <r>
      <t xml:space="preserve">SSO Lunches </t>
    </r>
    <r>
      <rPr>
        <b/>
        <vertAlign val="superscript"/>
        <sz val="8"/>
        <rFont val="Arial"/>
        <family val="2"/>
      </rPr>
      <t>2/</t>
    </r>
  </si>
  <si>
    <t>1. Totals are averaged; fiscal year computations are based on October through May plus September.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</si>
  <si>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Average Daily Lunches </t>
    </r>
    <r>
      <rPr>
        <b/>
        <vertAlign val="superscript"/>
        <sz val="8"/>
        <rFont val="Arial"/>
        <family val="2"/>
      </rPr>
      <t>2/, 3/</t>
    </r>
  </si>
  <si>
    <r>
      <t xml:space="preserve">Average Daily Afterschool Snacks </t>
    </r>
    <r>
      <rPr>
        <b/>
        <vertAlign val="superscript"/>
        <sz val="8"/>
        <rFont val="Arial"/>
        <family val="2"/>
      </rPr>
      <t>2/, 3/</t>
    </r>
  </si>
  <si>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The FNS-10 (Report of School Program Operations) report was revised and implemented beginning in FY 2025 to capture data related to SSO meals and meal service options separately from NSLP/SBP meals.                                                                                                                                                   
5. Based on earnings (meals x reimbursement rates). Includes earnings for Section 4, Section 11, and meal supplements served under Section 17A and earnings for SSO lunches, suppers and snacks.
6. Based on FNS-155/PCIMS/WBSCM data plus Kansas cash-in-lieu (earnings).
</t>
  </si>
  <si>
    <r>
      <t xml:space="preserve">SSO Breakfasts </t>
    </r>
    <r>
      <rPr>
        <b/>
        <vertAlign val="superscript"/>
        <sz val="8"/>
        <rFont val="Arial"/>
        <family val="2"/>
      </rPr>
      <t>2/</t>
    </r>
  </si>
  <si>
    <t>1. The FNS-10 (Report of School Program Operations) report was revised and implemented beginning in FY 2025 to capture data related to SSO meals and meal service options separately from NSLP/SBP meals.                                                                                                                                                                                                                                                                                                                                                              
2. Totals are averaged; fiscal year computations are based on October thru May plus September.  Includes average daily SSO breakfasts.
3. Sum excludes July and August.</t>
  </si>
  <si>
    <r>
      <t xml:space="preserve">Days of Operation </t>
    </r>
    <r>
      <rPr>
        <b/>
        <vertAlign val="superscript"/>
        <sz val="8"/>
        <rFont val="Arial"/>
        <family val="2"/>
      </rPr>
      <t>3/</t>
    </r>
  </si>
  <si>
    <t xml:space="preserve">1. The FNS-10 (Report of School Program Operations) report was revised and implemented beginning in FY 2025 to capture data related to SSO meals and meal service options separately from NSLP/SBP meals.                                                                                                                                                                                                                                                                                                                                                                                                     
2. Refers to full-price (paid) meals served in regular and severe-need schools.
3. Based on earnings (meals x reimbursement rates).
</t>
  </si>
  <si>
    <r>
      <t>Sponsors</t>
    </r>
    <r>
      <rPr>
        <b/>
        <vertAlign val="superscript"/>
        <sz val="8"/>
        <rFont val="Arial"/>
        <family val="2"/>
      </rPr>
      <t xml:space="preserve"> 2/</t>
    </r>
  </si>
  <si>
    <r>
      <t>Sites</t>
    </r>
    <r>
      <rPr>
        <b/>
        <vertAlign val="superscript"/>
        <sz val="8"/>
        <rFont val="Arial"/>
        <family val="2"/>
      </rPr>
      <t xml:space="preserve"> 2/</t>
    </r>
  </si>
  <si>
    <t>1. Does not include bonus commodities. Includes SSO meals.
2. Data from the SF-269/through FY2010 and the FNS-777/FY2011 onward (reported quarterly).
3. Includes data reported on the SF-425 quarterly for CN Food Box Summer Demonstration Project (CN-FOODBOX-D), CN School Meals Research Cooperative Agreement (CN-SC-MEAL-R), Supplemental marketing and communications for Healthy Meals Incentives Initiative (CN-HMI-SUPP),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</si>
  <si>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School districts receive additional Sec. 4 reimbursement when they serve 60% or more of children free or reduced price lunches.
2. Totals are averaged; fiscal year computations are based on October thru May plus September.                                                                                                                                                                                3. Includes SSO average daily meals.
4. Sum excludes July and August.
5. All 'AREA ELIGIBLE' schools and sites receive free snacks. 'AREA ELIGIBLE' means a school or site located in the attendance area of a school in which at least 50% of the enrolled children are eligible for free or reduced price meals.</t>
  </si>
  <si>
    <r>
      <t xml:space="preserve">SSO Lunches and Snacks Earnings </t>
    </r>
    <r>
      <rPr>
        <b/>
        <vertAlign val="superscript"/>
        <sz val="8"/>
        <rFont val="Arial"/>
        <family val="2"/>
      </rPr>
      <t>4/</t>
    </r>
  </si>
  <si>
    <t>1. Totals are averaged; fiscal year computations are based on October thru May plus September. Participation data are estimates based on average daily meals served. Subtotals may not add to total due to rounding calculations.  
2. The FNS-10 (Report of School Program Operations) report was revised and implemented beginning in FY 2025 to capture data related to SSO meals and meal service options separately from NSLP/SBP meals.                                                                                                                                                                                                                                                                                                                                                3. Includes SSO average daily participation</t>
  </si>
  <si>
    <r>
      <t xml:space="preserve">Average Daily Attendance </t>
    </r>
    <r>
      <rPr>
        <b/>
        <vertAlign val="superscript"/>
        <sz val="8"/>
        <rFont val="Arial"/>
        <family val="2"/>
      </rPr>
      <t>2/</t>
    </r>
  </si>
  <si>
    <t xml:space="preserve">1. Does not include estimates for states which have not submitted reports                                                                                                                                                                                                                                  2. Reported monthly on the FNS-418 90-day report beginning January 2025; ADA for congregate sponsors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</si>
</sst>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6"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sz val="8"/>
      <color rgb="FF222222"/>
      <name val="Arial"/>
      <family val="2"/>
    </font>
    <font>
      <b/>
      <sz val="10"/>
      <color theme="1"/>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8">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14" fontId="1" fillId="0" borderId="0" xfId="0" applyNumberFormat="1" applyFont="1" applyAlignment="1">
      <alignment horizontal="right"/>
    </xf>
    <xf numFmtId="3" fontId="0" fillId="0" borderId="0" xfId="0" applyNumberFormat="1"/>
    <xf numFmtId="0" fontId="1" fillId="0" borderId="1" xfId="0" applyFont="1" applyBorder="1"/>
    <xf numFmtId="0" fontId="1" fillId="0" borderId="0" xfId="0" applyFont="1" applyAlignment="1">
      <alignment horizontal="center"/>
    </xf>
    <xf numFmtId="0" fontId="1" fillId="0" borderId="4" xfId="0" applyFont="1" applyBorder="1"/>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vertical="top" wrapText="1"/>
    </xf>
    <xf numFmtId="0" fontId="2" fillId="0" borderId="6" xfId="0" applyFont="1" applyBorder="1" applyAlignment="1">
      <alignment horizontal="center" vertical="center" wrapText="1"/>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1" xfId="0" applyFont="1" applyFill="1" applyBorder="1" applyAlignment="1">
      <alignment horizontal="center"/>
    </xf>
    <xf numFmtId="0" fontId="9" fillId="3" borderId="1" xfId="0" applyFont="1" applyFill="1" applyBorder="1" applyAlignment="1">
      <alignment horizontal="center" vertical="center"/>
    </xf>
    <xf numFmtId="0" fontId="1" fillId="0" borderId="0" xfId="0" applyFont="1" applyAlignment="1">
      <alignment horizontal="left" wrapText="1"/>
    </xf>
    <xf numFmtId="0" fontId="4" fillId="0" borderId="0" xfId="0" applyFont="1" applyAlignment="1">
      <alignment horizontal="left" wrapText="1"/>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1" fillId="0" borderId="0" xfId="0" applyFont="1"/>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6" xfId="0" applyFont="1" applyFill="1" applyBorder="1" applyAlignment="1">
      <alignment horizontal="center" vertical="center"/>
    </xf>
    <xf numFmtId="0" fontId="2" fillId="5" borderId="11" xfId="0" applyFont="1" applyFill="1" applyBorder="1" applyAlignment="1">
      <alignment horizontal="center"/>
    </xf>
    <xf numFmtId="0" fontId="2" fillId="5" borderId="0" xfId="0" applyFont="1" applyFill="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1" fillId="0" borderId="4" xfId="0" applyFont="1" applyBorder="1" applyAlignment="1">
      <alignment horizontal="center"/>
    </xf>
    <xf numFmtId="0" fontId="14"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xf numFmtId="0" fontId="2" fillId="0" borderId="1" xfId="0" applyFont="1" applyBorder="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heetViews>
  <sheetFormatPr defaultRowHeight="12.5" x14ac:dyDescent="0.25"/>
  <cols>
    <col min="1" max="1" width="31.453125" customWidth="1"/>
    <col min="2" max="2" width="60" customWidth="1"/>
    <col min="3" max="3" width="30" customWidth="1"/>
  </cols>
  <sheetData>
    <row r="1" spans="1:3" ht="24" customHeight="1" x14ac:dyDescent="0.25"/>
    <row r="2" spans="1:3" ht="24" customHeight="1" x14ac:dyDescent="0.25"/>
    <row r="3" spans="1:3" ht="12" customHeight="1" x14ac:dyDescent="0.25">
      <c r="A3" s="84" t="s">
        <v>0</v>
      </c>
      <c r="B3" s="84"/>
      <c r="C3" s="84"/>
    </row>
    <row r="4" spans="1:3" ht="12" customHeight="1" x14ac:dyDescent="0.25">
      <c r="A4" s="84" t="s">
        <v>1</v>
      </c>
      <c r="B4" s="84"/>
      <c r="C4" s="84"/>
    </row>
    <row r="5" spans="1:3" ht="24" customHeight="1" x14ac:dyDescent="0.25"/>
    <row r="6" spans="1:3" ht="24" customHeight="1" x14ac:dyDescent="0.25"/>
    <row r="7" spans="1:3" ht="24" customHeight="1" x14ac:dyDescent="0.25"/>
    <row r="8" spans="1:3" ht="24" customHeight="1" x14ac:dyDescent="0.25">
      <c r="A8" s="84" t="s">
        <v>411</v>
      </c>
      <c r="B8" s="84"/>
      <c r="C8" s="84"/>
    </row>
    <row r="9" spans="1:3" ht="24" customHeight="1" x14ac:dyDescent="0.25">
      <c r="A9" s="84" t="s">
        <v>416</v>
      </c>
      <c r="B9" s="84"/>
      <c r="C9" s="84"/>
    </row>
    <row r="10" spans="1:3" ht="24" customHeight="1" x14ac:dyDescent="0.25">
      <c r="A10" s="84" t="s">
        <v>412</v>
      </c>
      <c r="B10" s="84"/>
      <c r="C10" s="84"/>
    </row>
    <row r="11" spans="1:3" ht="24" customHeight="1" x14ac:dyDescent="0.25"/>
    <row r="12" spans="1:3" ht="24" customHeight="1" x14ac:dyDescent="0.25"/>
    <row r="13" spans="1:3" ht="24" customHeight="1" x14ac:dyDescent="0.25">
      <c r="A13" s="84" t="s">
        <v>333</v>
      </c>
      <c r="B13" s="84"/>
      <c r="C13" s="84"/>
    </row>
    <row r="14" spans="1:3" ht="24" customHeight="1" x14ac:dyDescent="0.25">
      <c r="A14" s="84" t="s">
        <v>2</v>
      </c>
      <c r="B14" s="84"/>
      <c r="C14" s="84"/>
    </row>
    <row r="15" spans="1:3" ht="24" customHeight="1" x14ac:dyDescent="0.25">
      <c r="A15" s="84" t="s">
        <v>3</v>
      </c>
      <c r="B15" s="84"/>
      <c r="C15" s="84"/>
    </row>
    <row r="16" spans="1:3" ht="24" customHeight="1" x14ac:dyDescent="0.25">
      <c r="A16" s="84" t="s">
        <v>4</v>
      </c>
      <c r="B16" s="84"/>
      <c r="C16" s="84"/>
    </row>
    <row r="17" spans="1:3" ht="24" customHeight="1" x14ac:dyDescent="0.25">
      <c r="A17" s="84" t="s">
        <v>5</v>
      </c>
      <c r="B17" s="84"/>
      <c r="C17" s="84"/>
    </row>
    <row r="18" spans="1:3" ht="12" customHeight="1" x14ac:dyDescent="0.25"/>
    <row r="19" spans="1:3" ht="12" customHeight="1" x14ac:dyDescent="0.25"/>
    <row r="20" spans="1:3" ht="7.5" customHeight="1" x14ac:dyDescent="0.25">
      <c r="A20" s="85"/>
      <c r="B20" s="85"/>
      <c r="C20" s="85"/>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3"/>
      <c r="B25" s="83"/>
      <c r="C25" s="83"/>
    </row>
  </sheetData>
  <mergeCells count="12">
    <mergeCell ref="A3:C3"/>
    <mergeCell ref="A4:C4"/>
    <mergeCell ref="A8:C8"/>
    <mergeCell ref="A9:C9"/>
    <mergeCell ref="A20:C20"/>
    <mergeCell ref="A25:C25"/>
    <mergeCell ref="A10:C10"/>
    <mergeCell ref="A13:C13"/>
    <mergeCell ref="A14:C14"/>
    <mergeCell ref="A15:C15"/>
    <mergeCell ref="A16:C16"/>
    <mergeCell ref="A17:C17"/>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37"/>
  <sheetViews>
    <sheetView showGridLines="0" workbookViewId="0">
      <selection sqref="A1:G1"/>
    </sheetView>
  </sheetViews>
  <sheetFormatPr defaultRowHeight="12.5" x14ac:dyDescent="0.25"/>
  <cols>
    <col min="1" max="1" width="11.453125" customWidth="1"/>
    <col min="2" max="2" width="12.26953125" customWidth="1"/>
    <col min="3" max="3" width="13" customWidth="1"/>
    <col min="4" max="5" width="11.453125" customWidth="1"/>
    <col min="6" max="6" width="13.1796875" customWidth="1"/>
    <col min="7" max="7" width="13.453125" customWidth="1"/>
    <col min="8" max="8" width="11.453125" customWidth="1"/>
  </cols>
  <sheetData>
    <row r="1" spans="1:8" ht="12" customHeight="1" x14ac:dyDescent="0.25">
      <c r="A1" s="86" t="s">
        <v>417</v>
      </c>
      <c r="B1" s="86"/>
      <c r="C1" s="86"/>
      <c r="D1" s="86"/>
      <c r="E1" s="86"/>
      <c r="F1" s="86"/>
      <c r="G1" s="86"/>
      <c r="H1" s="81">
        <v>45821</v>
      </c>
    </row>
    <row r="2" spans="1:8" ht="12" customHeight="1" x14ac:dyDescent="0.25">
      <c r="A2" s="88" t="s">
        <v>81</v>
      </c>
      <c r="B2" s="88"/>
      <c r="C2" s="88"/>
      <c r="D2" s="88"/>
      <c r="E2" s="88"/>
      <c r="F2" s="88"/>
      <c r="G2" s="88"/>
      <c r="H2" s="1"/>
    </row>
    <row r="3" spans="1:8" ht="24" customHeight="1" x14ac:dyDescent="0.25">
      <c r="A3" s="90" t="s">
        <v>50</v>
      </c>
      <c r="B3" s="92" t="s">
        <v>198</v>
      </c>
      <c r="C3" s="92" t="s">
        <v>82</v>
      </c>
      <c r="D3" s="92" t="s">
        <v>424</v>
      </c>
      <c r="E3" s="92" t="s">
        <v>401</v>
      </c>
      <c r="F3" s="92" t="s">
        <v>407</v>
      </c>
      <c r="G3" s="92" t="s">
        <v>83</v>
      </c>
      <c r="H3" s="97" t="s">
        <v>425</v>
      </c>
    </row>
    <row r="4" spans="1:8" ht="24" customHeight="1" x14ac:dyDescent="0.25">
      <c r="A4" s="91"/>
      <c r="B4" s="93"/>
      <c r="C4" s="93"/>
      <c r="D4" s="93"/>
      <c r="E4" s="93"/>
      <c r="F4" s="93"/>
      <c r="G4" s="93"/>
      <c r="H4" s="94"/>
    </row>
    <row r="5" spans="1:8" ht="12" customHeight="1" x14ac:dyDescent="0.25">
      <c r="A5" s="1"/>
      <c r="B5" s="85" t="str">
        <f>REPT("-",80)&amp;" Number "&amp;REPT("-",150)</f>
        <v>-------------------------------------------------------------------------------- Number ------------------------------------------------------------------------------------------------------------------------------------------------------</v>
      </c>
      <c r="C5" s="85"/>
      <c r="D5" s="85"/>
      <c r="E5" s="85"/>
      <c r="F5" s="85"/>
      <c r="G5" s="85"/>
      <c r="H5" s="85"/>
    </row>
    <row r="6" spans="1:8" ht="12" customHeight="1" x14ac:dyDescent="0.25">
      <c r="A6" s="3" t="s">
        <v>414</v>
      </c>
    </row>
    <row r="7" spans="1:8" ht="12" customHeight="1" x14ac:dyDescent="0.25">
      <c r="A7" s="2" t="str">
        <f>"Oct "&amp;RIGHT(A6,4)-1</f>
        <v>Oct 2023</v>
      </c>
      <c r="B7" s="11">
        <v>384806367</v>
      </c>
      <c r="C7" s="11">
        <v>554413602</v>
      </c>
      <c r="D7" s="11">
        <v>27917990</v>
      </c>
      <c r="E7" s="16">
        <v>19.858699999999999</v>
      </c>
      <c r="F7" s="11">
        <v>17938381</v>
      </c>
      <c r="G7" s="11">
        <v>19197491</v>
      </c>
      <c r="H7" s="11">
        <v>1265113</v>
      </c>
    </row>
    <row r="8" spans="1:8" ht="12" customHeight="1" x14ac:dyDescent="0.25">
      <c r="A8" s="2" t="str">
        <f>"Nov "&amp;RIGHT(A6,4)-1</f>
        <v>Nov 2023</v>
      </c>
      <c r="B8" s="11">
        <v>330625572</v>
      </c>
      <c r="C8" s="11">
        <v>478764367</v>
      </c>
      <c r="D8" s="11">
        <v>27910112</v>
      </c>
      <c r="E8" s="16">
        <v>17.1538</v>
      </c>
      <c r="F8" s="11">
        <v>16426471</v>
      </c>
      <c r="G8" s="11">
        <v>17593552</v>
      </c>
      <c r="H8" s="11">
        <v>1407985</v>
      </c>
    </row>
    <row r="9" spans="1:8" ht="12" customHeight="1" x14ac:dyDescent="0.25">
      <c r="A9" s="2" t="str">
        <f>"Dec "&amp;RIGHT(A6,4)-1</f>
        <v>Dec 2023</v>
      </c>
      <c r="B9" s="11">
        <v>259815039</v>
      </c>
      <c r="C9" s="11">
        <v>380147758</v>
      </c>
      <c r="D9" s="11">
        <v>27157624</v>
      </c>
      <c r="E9" s="16">
        <v>13.9978</v>
      </c>
      <c r="F9" s="11">
        <v>12681060</v>
      </c>
      <c r="G9" s="11">
        <v>13598542</v>
      </c>
      <c r="H9" s="11">
        <v>1299133</v>
      </c>
    </row>
    <row r="10" spans="1:8" ht="12" customHeight="1" x14ac:dyDescent="0.25">
      <c r="A10" s="2" t="str">
        <f>"Jan "&amp;RIGHT(A6,4)</f>
        <v>Jan 2024</v>
      </c>
      <c r="B10" s="11">
        <v>321569218</v>
      </c>
      <c r="C10" s="11">
        <v>468703510</v>
      </c>
      <c r="D10" s="11">
        <v>27383882</v>
      </c>
      <c r="E10" s="16">
        <v>17.116</v>
      </c>
      <c r="F10" s="11">
        <v>16077415</v>
      </c>
      <c r="G10" s="11">
        <v>17282747</v>
      </c>
      <c r="H10" s="11">
        <v>1297336</v>
      </c>
    </row>
    <row r="11" spans="1:8" ht="12" customHeight="1" x14ac:dyDescent="0.25">
      <c r="A11" s="2" t="str">
        <f>"Feb "&amp;RIGHT(A6,4)</f>
        <v>Feb 2024</v>
      </c>
      <c r="B11" s="11">
        <v>367110471</v>
      </c>
      <c r="C11" s="11">
        <v>526450774</v>
      </c>
      <c r="D11" s="11">
        <v>27997785</v>
      </c>
      <c r="E11" s="16">
        <v>18.8033</v>
      </c>
      <c r="F11" s="11">
        <v>17991923</v>
      </c>
      <c r="G11" s="11">
        <v>19241197</v>
      </c>
      <c r="H11" s="11">
        <v>1338174</v>
      </c>
    </row>
    <row r="12" spans="1:8" ht="12" customHeight="1" x14ac:dyDescent="0.25">
      <c r="A12" s="2" t="str">
        <f>"Mar "&amp;RIGHT(A6,4)</f>
        <v>Mar 2024</v>
      </c>
      <c r="B12" s="11">
        <v>320536472</v>
      </c>
      <c r="C12" s="11">
        <v>463920414</v>
      </c>
      <c r="D12" s="11">
        <v>27492942</v>
      </c>
      <c r="E12" s="16">
        <v>16.874199999999998</v>
      </c>
      <c r="F12" s="11">
        <v>16247325</v>
      </c>
      <c r="G12" s="11">
        <v>17656080</v>
      </c>
      <c r="H12" s="11">
        <v>1114291</v>
      </c>
    </row>
    <row r="13" spans="1:8" ht="12" customHeight="1" x14ac:dyDescent="0.25">
      <c r="A13" s="2" t="str">
        <f>"Apr "&amp;RIGHT(A6,4)</f>
        <v>Apr 2024</v>
      </c>
      <c r="B13" s="11">
        <v>369906415</v>
      </c>
      <c r="C13" s="11">
        <v>533556281</v>
      </c>
      <c r="D13" s="11">
        <v>27717462</v>
      </c>
      <c r="E13" s="16">
        <v>19.2498</v>
      </c>
      <c r="F13" s="11">
        <v>17253445</v>
      </c>
      <c r="G13" s="11">
        <v>18452114</v>
      </c>
      <c r="H13" s="11">
        <v>1383511</v>
      </c>
    </row>
    <row r="14" spans="1:8" ht="12" customHeight="1" x14ac:dyDescent="0.25">
      <c r="A14" s="2" t="str">
        <f>"May "&amp;RIGHT(A6,4)</f>
        <v>May 2024</v>
      </c>
      <c r="B14" s="11">
        <v>353476702</v>
      </c>
      <c r="C14" s="11">
        <v>514753023</v>
      </c>
      <c r="D14" s="11">
        <v>26559566</v>
      </c>
      <c r="E14" s="16">
        <v>19.3811</v>
      </c>
      <c r="F14" s="11">
        <v>15598646</v>
      </c>
      <c r="G14" s="11">
        <v>16789795</v>
      </c>
      <c r="H14" s="11">
        <v>1173183</v>
      </c>
    </row>
    <row r="15" spans="1:8" ht="12" customHeight="1" x14ac:dyDescent="0.25">
      <c r="A15" s="2" t="str">
        <f>"Jun "&amp;RIGHT(A6,4)</f>
        <v>Jun 2024</v>
      </c>
      <c r="B15" s="11">
        <v>67182371</v>
      </c>
      <c r="C15" s="11">
        <v>94991962</v>
      </c>
      <c r="D15" s="11">
        <v>9657664</v>
      </c>
      <c r="E15" s="16">
        <v>9.8359000000000005</v>
      </c>
      <c r="F15" s="11">
        <v>3998857</v>
      </c>
      <c r="G15" s="11">
        <v>4463237</v>
      </c>
      <c r="H15" s="11">
        <v>700350</v>
      </c>
    </row>
    <row r="16" spans="1:8" ht="12" customHeight="1" x14ac:dyDescent="0.25">
      <c r="A16" s="2" t="str">
        <f>"Jul "&amp;RIGHT(A6,4)</f>
        <v>Jul 2024</v>
      </c>
      <c r="B16" s="11">
        <v>15041832</v>
      </c>
      <c r="C16" s="11">
        <v>18076235</v>
      </c>
      <c r="D16" s="11">
        <v>1424739</v>
      </c>
      <c r="E16" s="16">
        <v>12.6874</v>
      </c>
      <c r="F16" s="11">
        <v>1692420</v>
      </c>
      <c r="G16" s="11">
        <v>1900727</v>
      </c>
      <c r="H16" s="11">
        <v>141803</v>
      </c>
    </row>
    <row r="17" spans="1:8" ht="12" customHeight="1" x14ac:dyDescent="0.25">
      <c r="A17" s="2" t="str">
        <f>"Aug "&amp;RIGHT(A6,4)</f>
        <v>Aug 2024</v>
      </c>
      <c r="B17" s="11">
        <v>216158404</v>
      </c>
      <c r="C17" s="11">
        <v>283827849</v>
      </c>
      <c r="D17" s="11">
        <v>20910302</v>
      </c>
      <c r="E17" s="16">
        <v>13.573600000000001</v>
      </c>
      <c r="F17" s="11">
        <v>8147959</v>
      </c>
      <c r="G17" s="11">
        <v>8623066</v>
      </c>
      <c r="H17" s="11">
        <v>635536</v>
      </c>
    </row>
    <row r="18" spans="1:8" ht="12" customHeight="1" x14ac:dyDescent="0.25">
      <c r="A18" s="2" t="str">
        <f>"Sep "&amp;RIGHT(A6,4)</f>
        <v>Sep 2024</v>
      </c>
      <c r="B18" s="11">
        <v>374912635</v>
      </c>
      <c r="C18" s="11">
        <v>540209463</v>
      </c>
      <c r="D18" s="11">
        <v>27985544</v>
      </c>
      <c r="E18" s="16">
        <v>19.3032</v>
      </c>
      <c r="F18" s="11">
        <v>15157364</v>
      </c>
      <c r="G18" s="11">
        <v>16276734</v>
      </c>
      <c r="H18" s="11">
        <v>1172970</v>
      </c>
    </row>
    <row r="19" spans="1:8" ht="12" customHeight="1" x14ac:dyDescent="0.25">
      <c r="A19" s="12" t="s">
        <v>55</v>
      </c>
      <c r="B19" s="13">
        <v>3381141498</v>
      </c>
      <c r="C19" s="13">
        <v>4857815238</v>
      </c>
      <c r="D19" s="13">
        <v>27569211.888900001</v>
      </c>
      <c r="E19" s="17">
        <v>171.57380000000001</v>
      </c>
      <c r="F19" s="13">
        <v>159211266</v>
      </c>
      <c r="G19" s="13">
        <v>171075282</v>
      </c>
      <c r="H19" s="13">
        <v>1272410.6666999999</v>
      </c>
    </row>
    <row r="20" spans="1:8" ht="12" customHeight="1" x14ac:dyDescent="0.25">
      <c r="A20" s="14" t="s">
        <v>415</v>
      </c>
      <c r="B20" s="15">
        <v>1984463139</v>
      </c>
      <c r="C20" s="15">
        <v>2872400425</v>
      </c>
      <c r="D20" s="15">
        <v>27643389.166700002</v>
      </c>
      <c r="E20" s="18">
        <v>103.8038</v>
      </c>
      <c r="F20" s="15">
        <v>97362575</v>
      </c>
      <c r="G20" s="15">
        <v>104569609</v>
      </c>
      <c r="H20" s="15">
        <v>1287005.3333000001</v>
      </c>
    </row>
    <row r="21" spans="1:8" ht="12" customHeight="1" x14ac:dyDescent="0.25">
      <c r="A21" s="3" t="str">
        <f>"FY "&amp;RIGHT(A6,4)+1</f>
        <v>FY 2025</v>
      </c>
    </row>
    <row r="22" spans="1:8" ht="12" customHeight="1" x14ac:dyDescent="0.25">
      <c r="A22" s="2" t="str">
        <f>"Oct "&amp;RIGHT(A6,4)</f>
        <v>Oct 2024</v>
      </c>
      <c r="B22" s="11">
        <v>395396352</v>
      </c>
      <c r="C22" s="11">
        <v>574613972</v>
      </c>
      <c r="D22" s="11">
        <v>28362804</v>
      </c>
      <c r="E22" s="16">
        <v>20.2593</v>
      </c>
      <c r="F22" s="11">
        <v>17593005</v>
      </c>
      <c r="G22" s="11">
        <v>18692546</v>
      </c>
      <c r="H22" s="11">
        <v>1251454</v>
      </c>
    </row>
    <row r="23" spans="1:8" ht="12" customHeight="1" x14ac:dyDescent="0.25">
      <c r="A23" s="2" t="str">
        <f>"Nov "&amp;RIGHT(A6,4)</f>
        <v>Nov 2024</v>
      </c>
      <c r="B23" s="11">
        <v>306851234</v>
      </c>
      <c r="C23" s="11">
        <v>445501862</v>
      </c>
      <c r="D23" s="11">
        <v>28244107</v>
      </c>
      <c r="E23" s="16">
        <v>15.7746</v>
      </c>
      <c r="F23" s="11">
        <v>14373951</v>
      </c>
      <c r="G23" s="11">
        <v>15284133</v>
      </c>
      <c r="H23" s="11">
        <v>1335339</v>
      </c>
    </row>
    <row r="24" spans="1:8" ht="12" customHeight="1" x14ac:dyDescent="0.25">
      <c r="A24" s="2" t="str">
        <f>"Dec "&amp;RIGHT(A6,4)</f>
        <v>Dec 2024</v>
      </c>
      <c r="B24" s="11">
        <v>280699622</v>
      </c>
      <c r="C24" s="11">
        <v>406292853</v>
      </c>
      <c r="D24" s="11">
        <v>27822085</v>
      </c>
      <c r="E24" s="16">
        <v>14.6038</v>
      </c>
      <c r="F24" s="11">
        <v>13541899</v>
      </c>
      <c r="G24" s="11">
        <v>14376218</v>
      </c>
      <c r="H24" s="11">
        <v>1356563</v>
      </c>
    </row>
    <row r="25" spans="1:8" ht="12" customHeight="1" x14ac:dyDescent="0.25">
      <c r="A25" s="2" t="str">
        <f>"Jan "&amp;RIGHT(A6,4)+1</f>
        <v>Jan 2025</v>
      </c>
      <c r="B25" s="11">
        <v>315979555</v>
      </c>
      <c r="C25" s="11">
        <v>467724049</v>
      </c>
      <c r="D25" s="11">
        <v>27541579</v>
      </c>
      <c r="E25" s="16">
        <v>16.9953</v>
      </c>
      <c r="F25" s="11">
        <v>15889798</v>
      </c>
      <c r="G25" s="11">
        <v>16885931</v>
      </c>
      <c r="H25" s="11">
        <v>1308982</v>
      </c>
    </row>
    <row r="26" spans="1:8" ht="12" customHeight="1" x14ac:dyDescent="0.25">
      <c r="A26" s="2" t="str">
        <f>"Feb "&amp;RIGHT(A6,4)+1</f>
        <v>Feb 2025</v>
      </c>
      <c r="B26" s="11">
        <v>332236794</v>
      </c>
      <c r="C26" s="11">
        <v>475781822</v>
      </c>
      <c r="D26" s="11">
        <v>27678464</v>
      </c>
      <c r="E26" s="16">
        <v>17.189699999999998</v>
      </c>
      <c r="F26" s="11">
        <v>15800310</v>
      </c>
      <c r="G26" s="11">
        <v>17110006</v>
      </c>
      <c r="H26" s="11">
        <v>1320847</v>
      </c>
    </row>
    <row r="27" spans="1:8" ht="12" customHeight="1" x14ac:dyDescent="0.25">
      <c r="A27" s="2" t="str">
        <f>"Mar "&amp;RIGHT(A6,4)+1</f>
        <v>Mar 2025</v>
      </c>
      <c r="B27" s="11">
        <v>323042860</v>
      </c>
      <c r="C27" s="11">
        <v>482981308</v>
      </c>
      <c r="D27" s="11">
        <v>27367369</v>
      </c>
      <c r="E27" s="16">
        <v>17.647200000000002</v>
      </c>
      <c r="F27" s="11">
        <v>12991464</v>
      </c>
      <c r="G27" s="11">
        <v>17930173</v>
      </c>
      <c r="H27" s="11">
        <v>1345263</v>
      </c>
    </row>
    <row r="28" spans="1:8" ht="12" customHeight="1" x14ac:dyDescent="0.25">
      <c r="A28" s="2" t="str">
        <f>"Apr "&amp;RIGHT(A6,4)+1</f>
        <v>Apr 2025</v>
      </c>
      <c r="B28" s="11" t="s">
        <v>413</v>
      </c>
      <c r="C28" s="11" t="s">
        <v>413</v>
      </c>
      <c r="D28" s="11" t="s">
        <v>413</v>
      </c>
      <c r="E28" s="16" t="s">
        <v>413</v>
      </c>
      <c r="F28" s="11" t="s">
        <v>413</v>
      </c>
      <c r="G28" s="11" t="s">
        <v>413</v>
      </c>
      <c r="H28" s="11" t="s">
        <v>413</v>
      </c>
    </row>
    <row r="29" spans="1:8" ht="12" customHeight="1" x14ac:dyDescent="0.25">
      <c r="A29" s="2" t="str">
        <f>"May "&amp;RIGHT(A6,4)+1</f>
        <v>May 2025</v>
      </c>
      <c r="B29" s="11" t="s">
        <v>413</v>
      </c>
      <c r="C29" s="11" t="s">
        <v>413</v>
      </c>
      <c r="D29" s="11" t="s">
        <v>413</v>
      </c>
      <c r="E29" s="16" t="s">
        <v>413</v>
      </c>
      <c r="F29" s="11" t="s">
        <v>413</v>
      </c>
      <c r="G29" s="11" t="s">
        <v>413</v>
      </c>
      <c r="H29" s="11" t="s">
        <v>413</v>
      </c>
    </row>
    <row r="30" spans="1:8" ht="12" customHeight="1" x14ac:dyDescent="0.25">
      <c r="A30" s="2" t="str">
        <f>"Jun "&amp;RIGHT(A6,4)+1</f>
        <v>Jun 2025</v>
      </c>
      <c r="B30" s="11" t="s">
        <v>413</v>
      </c>
      <c r="C30" s="11" t="s">
        <v>413</v>
      </c>
      <c r="D30" s="11" t="s">
        <v>413</v>
      </c>
      <c r="E30" s="16" t="s">
        <v>413</v>
      </c>
      <c r="F30" s="11" t="s">
        <v>413</v>
      </c>
      <c r="G30" s="11" t="s">
        <v>413</v>
      </c>
      <c r="H30" s="11" t="s">
        <v>413</v>
      </c>
    </row>
    <row r="31" spans="1:8" ht="12" customHeight="1" x14ac:dyDescent="0.25">
      <c r="A31" s="2" t="str">
        <f>"Jul "&amp;RIGHT(A6,4)+1</f>
        <v>Jul 2025</v>
      </c>
      <c r="B31" s="11" t="s">
        <v>413</v>
      </c>
      <c r="C31" s="11" t="s">
        <v>413</v>
      </c>
      <c r="D31" s="11" t="s">
        <v>413</v>
      </c>
      <c r="E31" s="16" t="s">
        <v>413</v>
      </c>
      <c r="F31" s="11" t="s">
        <v>413</v>
      </c>
      <c r="G31" s="11" t="s">
        <v>413</v>
      </c>
      <c r="H31" s="11" t="s">
        <v>413</v>
      </c>
    </row>
    <row r="32" spans="1:8" ht="12" customHeight="1" x14ac:dyDescent="0.25">
      <c r="A32" s="2" t="str">
        <f>"Aug "&amp;RIGHT(A6,4)+1</f>
        <v>Aug 2025</v>
      </c>
      <c r="B32" s="11" t="s">
        <v>413</v>
      </c>
      <c r="C32" s="11" t="s">
        <v>413</v>
      </c>
      <c r="D32" s="11" t="s">
        <v>413</v>
      </c>
      <c r="E32" s="16" t="s">
        <v>413</v>
      </c>
      <c r="F32" s="11" t="s">
        <v>413</v>
      </c>
      <c r="G32" s="11" t="s">
        <v>413</v>
      </c>
      <c r="H32" s="11" t="s">
        <v>413</v>
      </c>
    </row>
    <row r="33" spans="1:8" ht="12" customHeight="1" x14ac:dyDescent="0.25">
      <c r="A33" s="2" t="str">
        <f>"Sep "&amp;RIGHT(A6,4)+1</f>
        <v>Sep 2025</v>
      </c>
      <c r="B33" s="11" t="s">
        <v>413</v>
      </c>
      <c r="C33" s="11" t="s">
        <v>413</v>
      </c>
      <c r="D33" s="11" t="s">
        <v>413</v>
      </c>
      <c r="E33" s="16" t="s">
        <v>413</v>
      </c>
      <c r="F33" s="11" t="s">
        <v>413</v>
      </c>
      <c r="G33" s="11" t="s">
        <v>413</v>
      </c>
      <c r="H33" s="11" t="s">
        <v>413</v>
      </c>
    </row>
    <row r="34" spans="1:8" ht="12" customHeight="1" x14ac:dyDescent="0.25">
      <c r="A34" s="12" t="s">
        <v>55</v>
      </c>
      <c r="B34" s="13">
        <v>1954206417</v>
      </c>
      <c r="C34" s="13">
        <v>2852895866</v>
      </c>
      <c r="D34" s="13">
        <v>27836068</v>
      </c>
      <c r="E34" s="17">
        <v>102.4699</v>
      </c>
      <c r="F34" s="13">
        <v>90190427</v>
      </c>
      <c r="G34" s="13">
        <v>100279007</v>
      </c>
      <c r="H34" s="13">
        <v>1319741.3333333333</v>
      </c>
    </row>
    <row r="35" spans="1:8" ht="12" customHeight="1" x14ac:dyDescent="0.25">
      <c r="A35" s="14" t="str">
        <f>"Total "&amp;MID(A20,7,LEN(A20)-13)&amp;" Months"</f>
        <v>Total 6 Months</v>
      </c>
      <c r="B35" s="15">
        <v>1954206417</v>
      </c>
      <c r="C35" s="15">
        <v>2852895866</v>
      </c>
      <c r="D35" s="15">
        <v>27836068</v>
      </c>
      <c r="E35" s="18">
        <v>102.4699</v>
      </c>
      <c r="F35" s="15">
        <v>90190427</v>
      </c>
      <c r="G35" s="15">
        <v>100279007</v>
      </c>
      <c r="H35" s="15">
        <v>1319741.3333333333</v>
      </c>
    </row>
    <row r="36" spans="1:8" ht="12" customHeight="1" x14ac:dyDescent="0.25">
      <c r="A36" s="85"/>
      <c r="B36" s="85"/>
      <c r="C36" s="85"/>
      <c r="D36" s="85"/>
      <c r="E36" s="85"/>
      <c r="F36" s="85"/>
      <c r="G36" s="85"/>
      <c r="H36" s="85"/>
    </row>
    <row r="37" spans="1:8" ht="101.5" customHeight="1" x14ac:dyDescent="0.25">
      <c r="A37" s="96" t="s">
        <v>434</v>
      </c>
      <c r="B37" s="96"/>
      <c r="C37" s="96"/>
      <c r="D37" s="96"/>
      <c r="E37" s="96"/>
      <c r="F37" s="96"/>
      <c r="G37" s="96"/>
      <c r="H37" s="96"/>
    </row>
  </sheetData>
  <mergeCells count="13">
    <mergeCell ref="A1:G1"/>
    <mergeCell ref="A2:G2"/>
    <mergeCell ref="G3:G4"/>
    <mergeCell ref="H3:H4"/>
    <mergeCell ref="B5:H5"/>
    <mergeCell ref="A36:H36"/>
    <mergeCell ref="A37:H37"/>
    <mergeCell ref="A3:A4"/>
    <mergeCell ref="B3:B4"/>
    <mergeCell ref="C3:C4"/>
    <mergeCell ref="D3:D4"/>
    <mergeCell ref="E3:E4"/>
    <mergeCell ref="F3:F4"/>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37"/>
  <sheetViews>
    <sheetView showGridLines="0" workbookViewId="0">
      <selection sqref="A1:K1"/>
    </sheetView>
  </sheetViews>
  <sheetFormatPr defaultRowHeight="12.5" x14ac:dyDescent="0.25"/>
  <cols>
    <col min="1" max="8" width="11.453125" customWidth="1"/>
    <col min="9" max="9" width="10.90625" customWidth="1"/>
    <col min="10" max="12" width="11.453125" customWidth="1"/>
  </cols>
  <sheetData>
    <row r="1" spans="1:12" ht="12" customHeight="1" x14ac:dyDescent="0.25">
      <c r="A1" s="86" t="s">
        <v>417</v>
      </c>
      <c r="B1" s="86"/>
      <c r="C1" s="86"/>
      <c r="D1" s="86"/>
      <c r="E1" s="86"/>
      <c r="F1" s="86"/>
      <c r="G1" s="86"/>
      <c r="H1" s="86"/>
      <c r="I1" s="86"/>
      <c r="J1" s="86"/>
      <c r="K1" s="86"/>
      <c r="L1" s="81">
        <v>45821</v>
      </c>
    </row>
    <row r="2" spans="1:12" ht="12" customHeight="1" x14ac:dyDescent="0.25">
      <c r="A2" s="88" t="s">
        <v>84</v>
      </c>
      <c r="B2" s="88"/>
      <c r="C2" s="88"/>
      <c r="D2" s="88"/>
      <c r="E2" s="88"/>
      <c r="F2" s="88"/>
      <c r="G2" s="88"/>
      <c r="H2" s="88"/>
      <c r="I2" s="88"/>
      <c r="J2" s="88"/>
      <c r="K2" s="88"/>
      <c r="L2" s="1"/>
    </row>
    <row r="3" spans="1:12" ht="24" customHeight="1" x14ac:dyDescent="0.25">
      <c r="A3" s="90" t="s">
        <v>50</v>
      </c>
      <c r="B3" s="94" t="s">
        <v>85</v>
      </c>
      <c r="C3" s="94"/>
      <c r="D3" s="93"/>
      <c r="E3" s="94" t="s">
        <v>199</v>
      </c>
      <c r="F3" s="94"/>
      <c r="G3" s="94"/>
      <c r="H3" s="93"/>
      <c r="I3" s="92" t="s">
        <v>435</v>
      </c>
      <c r="J3" s="92" t="s">
        <v>405</v>
      </c>
      <c r="K3" s="92" t="s">
        <v>406</v>
      </c>
      <c r="L3" s="97" t="s">
        <v>58</v>
      </c>
    </row>
    <row r="4" spans="1:12" ht="24" customHeight="1" x14ac:dyDescent="0.25">
      <c r="A4" s="91"/>
      <c r="B4" s="10" t="s">
        <v>78</v>
      </c>
      <c r="C4" s="10" t="s">
        <v>79</v>
      </c>
      <c r="D4" s="10" t="s">
        <v>55</v>
      </c>
      <c r="E4" s="10" t="s">
        <v>86</v>
      </c>
      <c r="F4" s="10" t="s">
        <v>200</v>
      </c>
      <c r="G4" s="10" t="s">
        <v>328</v>
      </c>
      <c r="H4" s="10" t="s">
        <v>55</v>
      </c>
      <c r="I4" s="95"/>
      <c r="J4" s="93"/>
      <c r="K4" s="93"/>
      <c r="L4" s="94"/>
    </row>
    <row r="5" spans="1:12" ht="12" customHeight="1" x14ac:dyDescent="0.25">
      <c r="A5" s="1"/>
      <c r="B5" s="85" t="str">
        <f>REPT("-",108)&amp;" Dollars "&amp;REPT("-",108)</f>
        <v>------------------------------------------------------------------------------------------------------------ Dollars ------------------------------------------------------------------------------------------------------------</v>
      </c>
      <c r="C5" s="85"/>
      <c r="D5" s="85"/>
      <c r="E5" s="85"/>
      <c r="F5" s="85"/>
      <c r="G5" s="85"/>
      <c r="H5" s="85"/>
      <c r="I5" s="85"/>
      <c r="J5" s="85"/>
      <c r="K5" s="85"/>
      <c r="L5" s="85"/>
    </row>
    <row r="6" spans="1:12" ht="12" customHeight="1" x14ac:dyDescent="0.25">
      <c r="A6" s="3" t="s">
        <v>414</v>
      </c>
    </row>
    <row r="7" spans="1:12" ht="12" customHeight="1" x14ac:dyDescent="0.25">
      <c r="A7" s="2" t="str">
        <f>"Oct "&amp;RIGHT(A6,4)-1</f>
        <v>Oct 2023</v>
      </c>
      <c r="B7" s="11">
        <v>1481858255.0999999</v>
      </c>
      <c r="C7" s="11">
        <v>63602276.289999999</v>
      </c>
      <c r="D7" s="11">
        <v>1545460531.3900001</v>
      </c>
      <c r="E7" s="11">
        <v>222732877.22999999</v>
      </c>
      <c r="F7" s="11">
        <v>7696127.3399999999</v>
      </c>
      <c r="G7" s="11">
        <v>44294326.32</v>
      </c>
      <c r="H7" s="11">
        <v>274723330.88999999</v>
      </c>
      <c r="I7" s="11" t="s">
        <v>413</v>
      </c>
      <c r="J7" s="11">
        <v>1820183862.28</v>
      </c>
      <c r="K7" s="11">
        <v>198953206.04499999</v>
      </c>
      <c r="L7" s="11">
        <v>2019137068.325</v>
      </c>
    </row>
    <row r="8" spans="1:12" ht="12" customHeight="1" x14ac:dyDescent="0.25">
      <c r="A8" s="2" t="str">
        <f>"Nov "&amp;RIGHT(A6,4)-1</f>
        <v>Nov 2023</v>
      </c>
      <c r="B8" s="11">
        <v>1277216487.8599999</v>
      </c>
      <c r="C8" s="11">
        <v>55503436.649999999</v>
      </c>
      <c r="D8" s="11">
        <v>1332719924.51</v>
      </c>
      <c r="E8" s="11">
        <v>192384803.53999999</v>
      </c>
      <c r="F8" s="11">
        <v>6612511.4400000004</v>
      </c>
      <c r="G8" s="11">
        <v>38247965.759999998</v>
      </c>
      <c r="H8" s="11">
        <v>237245280.74000001</v>
      </c>
      <c r="I8" s="11" t="s">
        <v>413</v>
      </c>
      <c r="J8" s="11">
        <v>1569965205.25</v>
      </c>
      <c r="K8" s="11">
        <v>155565819</v>
      </c>
      <c r="L8" s="11">
        <v>1725531024.25</v>
      </c>
    </row>
    <row r="9" spans="1:12" ht="12" customHeight="1" x14ac:dyDescent="0.25">
      <c r="A9" s="2" t="str">
        <f>"Dec "&amp;RIGHT(A6,4)-1</f>
        <v>Dec 2023</v>
      </c>
      <c r="B9" s="11">
        <v>1011718659.1799999</v>
      </c>
      <c r="C9" s="11">
        <v>42885174.880000003</v>
      </c>
      <c r="D9" s="11">
        <v>1054603834.0599999</v>
      </c>
      <c r="E9" s="11">
        <v>152663432.63999999</v>
      </c>
      <c r="F9" s="11">
        <v>5196300.78</v>
      </c>
      <c r="G9" s="11">
        <v>30331446.800000001</v>
      </c>
      <c r="H9" s="11">
        <v>188191180.22</v>
      </c>
      <c r="I9" s="11" t="s">
        <v>413</v>
      </c>
      <c r="J9" s="11">
        <v>1242795014.28</v>
      </c>
      <c r="K9" s="11">
        <v>123373145.34</v>
      </c>
      <c r="L9" s="11">
        <v>1366168159.6199999</v>
      </c>
    </row>
    <row r="10" spans="1:12" ht="12" customHeight="1" x14ac:dyDescent="0.25">
      <c r="A10" s="2" t="str">
        <f>"Jan "&amp;RIGHT(A6,4)</f>
        <v>Jan 2024</v>
      </c>
      <c r="B10" s="11">
        <v>1253983776.4000001</v>
      </c>
      <c r="C10" s="11">
        <v>52486233.899999999</v>
      </c>
      <c r="D10" s="11">
        <v>1306470010.3</v>
      </c>
      <c r="E10" s="11">
        <v>188300840.72</v>
      </c>
      <c r="F10" s="11">
        <v>6431384.3600000003</v>
      </c>
      <c r="G10" s="11">
        <v>37400384.32</v>
      </c>
      <c r="H10" s="11">
        <v>232132609.40000001</v>
      </c>
      <c r="I10" s="11" t="s">
        <v>413</v>
      </c>
      <c r="J10" s="11">
        <v>1538602619.7</v>
      </c>
      <c r="K10" s="11">
        <v>168706732.845</v>
      </c>
      <c r="L10" s="11">
        <v>1707309352.5450001</v>
      </c>
    </row>
    <row r="11" spans="1:12" ht="12" customHeight="1" x14ac:dyDescent="0.25">
      <c r="A11" s="2" t="str">
        <f>"Feb "&amp;RIGHT(A6,4)</f>
        <v>Feb 2024</v>
      </c>
      <c r="B11" s="11">
        <v>1424449961.9200001</v>
      </c>
      <c r="C11" s="11">
        <v>58881910.759999998</v>
      </c>
      <c r="D11" s="11">
        <v>1483331872.6800001</v>
      </c>
      <c r="E11" s="11">
        <v>211553916.31999999</v>
      </c>
      <c r="F11" s="11">
        <v>7342209.4199999999</v>
      </c>
      <c r="G11" s="11">
        <v>42005338.799999997</v>
      </c>
      <c r="H11" s="11">
        <v>260901464.53999999</v>
      </c>
      <c r="I11" s="11" t="s">
        <v>413</v>
      </c>
      <c r="J11" s="11">
        <v>1744233337.22</v>
      </c>
      <c r="K11" s="11">
        <v>123011419.87</v>
      </c>
      <c r="L11" s="11">
        <v>1867244757.0899999</v>
      </c>
    </row>
    <row r="12" spans="1:12" ht="12" customHeight="1" x14ac:dyDescent="0.25">
      <c r="A12" s="2" t="str">
        <f>"Mar "&amp;RIGHT(A6,4)</f>
        <v>Mar 2024</v>
      </c>
      <c r="B12" s="11">
        <v>1253868397.99</v>
      </c>
      <c r="C12" s="11">
        <v>49874975.950000003</v>
      </c>
      <c r="D12" s="11">
        <v>1303743373.9400001</v>
      </c>
      <c r="E12" s="11">
        <v>186312630.80000001</v>
      </c>
      <c r="F12" s="11">
        <v>6410729.4400000004</v>
      </c>
      <c r="G12" s="11">
        <v>37024824.479999997</v>
      </c>
      <c r="H12" s="11">
        <v>229748184.72</v>
      </c>
      <c r="I12" s="11" t="s">
        <v>413</v>
      </c>
      <c r="J12" s="11">
        <v>1533491558.6600001</v>
      </c>
      <c r="K12" s="11">
        <v>110125181.42</v>
      </c>
      <c r="L12" s="11">
        <v>1643616740.0799999</v>
      </c>
    </row>
    <row r="13" spans="1:12" ht="12" customHeight="1" x14ac:dyDescent="0.25">
      <c r="A13" s="2" t="str">
        <f>"Apr "&amp;RIGHT(A6,4)</f>
        <v>Apr 2024</v>
      </c>
      <c r="B13" s="11">
        <v>1445433219.8599999</v>
      </c>
      <c r="C13" s="11">
        <v>58687816.5</v>
      </c>
      <c r="D13" s="11">
        <v>1504121036.3599999</v>
      </c>
      <c r="E13" s="11">
        <v>214480787.47</v>
      </c>
      <c r="F13" s="11">
        <v>7398128.2999999998</v>
      </c>
      <c r="G13" s="11">
        <v>42625960.719999999</v>
      </c>
      <c r="H13" s="11">
        <v>264504876.49000001</v>
      </c>
      <c r="I13" s="11" t="s">
        <v>413</v>
      </c>
      <c r="J13" s="11">
        <v>1768625912.8499999</v>
      </c>
      <c r="K13" s="11">
        <v>74672831.844999999</v>
      </c>
      <c r="L13" s="11">
        <v>1843298744.6949999</v>
      </c>
    </row>
    <row r="14" spans="1:12" ht="12" customHeight="1" x14ac:dyDescent="0.25">
      <c r="A14" s="2" t="str">
        <f>"May "&amp;RIGHT(A6,4)</f>
        <v>May 2024</v>
      </c>
      <c r="B14" s="11">
        <v>1393959089.9100001</v>
      </c>
      <c r="C14" s="11">
        <v>52531683.450000003</v>
      </c>
      <c r="D14" s="11">
        <v>1446490773.3599999</v>
      </c>
      <c r="E14" s="11">
        <v>206702644.78</v>
      </c>
      <c r="F14" s="11">
        <v>7069534.04</v>
      </c>
      <c r="G14" s="11">
        <v>41124880.880000003</v>
      </c>
      <c r="H14" s="11">
        <v>254897059.69999999</v>
      </c>
      <c r="I14" s="11" t="s">
        <v>413</v>
      </c>
      <c r="J14" s="11">
        <v>1701387833.0599999</v>
      </c>
      <c r="K14" s="11">
        <v>35531938.039999999</v>
      </c>
      <c r="L14" s="11">
        <v>1736919771.0999999</v>
      </c>
    </row>
    <row r="15" spans="1:12" ht="12" customHeight="1" x14ac:dyDescent="0.25">
      <c r="A15" s="2" t="str">
        <f>"Jun "&amp;RIGHT(A6,4)</f>
        <v>Jun 2024</v>
      </c>
      <c r="B15" s="11">
        <v>281754855</v>
      </c>
      <c r="C15" s="11">
        <v>5755922.9199999999</v>
      </c>
      <c r="D15" s="11">
        <v>287510777.92000002</v>
      </c>
      <c r="E15" s="11">
        <v>38039514.920000002</v>
      </c>
      <c r="F15" s="11">
        <v>1343647.42</v>
      </c>
      <c r="G15" s="11">
        <v>7583395.1200000001</v>
      </c>
      <c r="H15" s="11">
        <v>46966557.460000001</v>
      </c>
      <c r="I15" s="11" t="s">
        <v>413</v>
      </c>
      <c r="J15" s="11">
        <v>334477335.38</v>
      </c>
      <c r="K15" s="11">
        <v>38012462.950000003</v>
      </c>
      <c r="L15" s="11">
        <v>372489798.32999998</v>
      </c>
    </row>
    <row r="16" spans="1:12" ht="12" customHeight="1" x14ac:dyDescent="0.25">
      <c r="A16" s="2" t="str">
        <f>"Jul "&amp;RIGHT(A6,4)</f>
        <v>Jul 2024</v>
      </c>
      <c r="B16" s="11">
        <v>67706608.230000004</v>
      </c>
      <c r="C16" s="11">
        <v>623193.59999999998</v>
      </c>
      <c r="D16" s="11">
        <v>68329801.829999998</v>
      </c>
      <c r="E16" s="11">
        <v>7607201.5700000003</v>
      </c>
      <c r="F16" s="11">
        <v>300836.64</v>
      </c>
      <c r="G16" s="11">
        <v>1623229.92</v>
      </c>
      <c r="H16" s="11">
        <v>9531268.1300000008</v>
      </c>
      <c r="I16" s="11" t="s">
        <v>413</v>
      </c>
      <c r="J16" s="11">
        <v>77861069.959999993</v>
      </c>
      <c r="K16" s="11">
        <v>154690886.47999999</v>
      </c>
      <c r="L16" s="11">
        <v>232551956.44</v>
      </c>
    </row>
    <row r="17" spans="1:12" ht="12" customHeight="1" x14ac:dyDescent="0.25">
      <c r="A17" s="2" t="str">
        <f>"Aug "&amp;RIGHT(A6,4)</f>
        <v>Aug 2024</v>
      </c>
      <c r="B17" s="11">
        <v>863454369.76999998</v>
      </c>
      <c r="C17" s="11">
        <v>30407719.859999999</v>
      </c>
      <c r="D17" s="11">
        <v>893862089.63</v>
      </c>
      <c r="E17" s="11">
        <v>119804682.29000001</v>
      </c>
      <c r="F17" s="11">
        <v>4323168.08</v>
      </c>
      <c r="G17" s="11">
        <v>25519842.449999999</v>
      </c>
      <c r="H17" s="11">
        <v>149647692.81999999</v>
      </c>
      <c r="I17" s="11" t="s">
        <v>413</v>
      </c>
      <c r="J17" s="11">
        <v>1043509782.45</v>
      </c>
      <c r="K17" s="11">
        <v>193141459.02000001</v>
      </c>
      <c r="L17" s="11">
        <v>1236651241.47</v>
      </c>
    </row>
    <row r="18" spans="1:12" ht="12" customHeight="1" x14ac:dyDescent="0.25">
      <c r="A18" s="2" t="str">
        <f>"Sep "&amp;RIGHT(A6,4)</f>
        <v>Sep 2024</v>
      </c>
      <c r="B18" s="11">
        <v>1559264795.49</v>
      </c>
      <c r="C18" s="11">
        <v>59044251.840000004</v>
      </c>
      <c r="D18" s="11">
        <v>1618309047.3299999</v>
      </c>
      <c r="E18" s="11">
        <v>227915967.94999999</v>
      </c>
      <c r="F18" s="11">
        <v>7498252.7000000002</v>
      </c>
      <c r="G18" s="11">
        <v>48563380.799999997</v>
      </c>
      <c r="H18" s="11">
        <v>283977601.44999999</v>
      </c>
      <c r="I18" s="11" t="s">
        <v>413</v>
      </c>
      <c r="J18" s="11">
        <v>1902286648.78</v>
      </c>
      <c r="K18" s="11">
        <v>178709046.84999999</v>
      </c>
      <c r="L18" s="11">
        <v>2080995695.6300001</v>
      </c>
    </row>
    <row r="19" spans="1:12" ht="12" customHeight="1" x14ac:dyDescent="0.25">
      <c r="A19" s="12" t="s">
        <v>55</v>
      </c>
      <c r="B19" s="13">
        <v>13314668476.709999</v>
      </c>
      <c r="C19" s="13">
        <v>530284596.60000002</v>
      </c>
      <c r="D19" s="13">
        <v>13844953073.309999</v>
      </c>
      <c r="E19" s="13">
        <v>1968499300.23</v>
      </c>
      <c r="F19" s="13">
        <v>67622829.959999993</v>
      </c>
      <c r="G19" s="13">
        <v>396344976.37</v>
      </c>
      <c r="H19" s="13">
        <v>2432467106.5599999</v>
      </c>
      <c r="I19" s="13" t="s">
        <v>413</v>
      </c>
      <c r="J19" s="13">
        <v>16277420179.870001</v>
      </c>
      <c r="K19" s="13">
        <v>1554494129.7049999</v>
      </c>
      <c r="L19" s="13">
        <v>17831914309.575001</v>
      </c>
    </row>
    <row r="20" spans="1:12" ht="12" customHeight="1" x14ac:dyDescent="0.25">
      <c r="A20" s="14" t="s">
        <v>415</v>
      </c>
      <c r="B20" s="15">
        <v>7703095538.4499998</v>
      </c>
      <c r="C20" s="15">
        <v>323234008.43000001</v>
      </c>
      <c r="D20" s="15">
        <v>8026329546.8800001</v>
      </c>
      <c r="E20" s="15">
        <v>1153948501.25</v>
      </c>
      <c r="F20" s="15">
        <v>39689262.780000001</v>
      </c>
      <c r="G20" s="15">
        <v>229304286.47999999</v>
      </c>
      <c r="H20" s="15">
        <v>1422942050.51</v>
      </c>
      <c r="I20" s="15" t="s">
        <v>413</v>
      </c>
      <c r="J20" s="15">
        <v>9449271597.3899994</v>
      </c>
      <c r="K20" s="15">
        <v>879735504.51999998</v>
      </c>
      <c r="L20" s="15">
        <v>10329007101.91</v>
      </c>
    </row>
    <row r="21" spans="1:12" ht="12" customHeight="1" x14ac:dyDescent="0.25">
      <c r="A21" s="3" t="str">
        <f>"FY "&amp;RIGHT(A6,4)+1</f>
        <v>FY 2025</v>
      </c>
    </row>
    <row r="22" spans="1:12" ht="12" customHeight="1" x14ac:dyDescent="0.25">
      <c r="A22" s="2" t="str">
        <f>"Oct "&amp;RIGHT(A6,4)</f>
        <v>Oct 2024</v>
      </c>
      <c r="B22" s="11">
        <v>1635067852.54</v>
      </c>
      <c r="C22" s="11">
        <v>59750682.450000003</v>
      </c>
      <c r="D22" s="11">
        <v>1694818534.99</v>
      </c>
      <c r="E22" s="11">
        <v>242364382.90000001</v>
      </c>
      <c r="F22" s="11">
        <v>7907927.04</v>
      </c>
      <c r="G22" s="11">
        <v>51501871.170000002</v>
      </c>
      <c r="H22" s="11">
        <v>301774181.11000001</v>
      </c>
      <c r="I22" s="11">
        <v>75831.73</v>
      </c>
      <c r="J22" s="11">
        <v>1996668547.8299999</v>
      </c>
      <c r="K22" s="11">
        <v>227052781.84</v>
      </c>
      <c r="L22" s="11">
        <v>2223721329.6700001</v>
      </c>
    </row>
    <row r="23" spans="1:12" ht="12" customHeight="1" x14ac:dyDescent="0.25">
      <c r="A23" s="2" t="str">
        <f>"Nov "&amp;RIGHT(A6,4)</f>
        <v>Nov 2024</v>
      </c>
      <c r="B23" s="11">
        <v>1269291624.6300001</v>
      </c>
      <c r="C23" s="11">
        <v>46663627.259999998</v>
      </c>
      <c r="D23" s="11">
        <v>1315955251.8900001</v>
      </c>
      <c r="E23" s="11">
        <v>187847915.11000001</v>
      </c>
      <c r="F23" s="11">
        <v>6137024.6799999997</v>
      </c>
      <c r="G23" s="11">
        <v>40052996.369999997</v>
      </c>
      <c r="H23" s="11">
        <v>234037936.16</v>
      </c>
      <c r="I23" s="11">
        <v>38128.04</v>
      </c>
      <c r="J23" s="11">
        <v>1550031316.0899999</v>
      </c>
      <c r="K23" s="11">
        <v>166260184.63999999</v>
      </c>
      <c r="L23" s="11">
        <v>1716291500.73</v>
      </c>
    </row>
    <row r="24" spans="1:12" ht="12" customHeight="1" x14ac:dyDescent="0.25">
      <c r="A24" s="2" t="str">
        <f>"Dec "&amp;RIGHT(A6,4)</f>
        <v>Dec 2024</v>
      </c>
      <c r="B24" s="11">
        <v>1161961280.23</v>
      </c>
      <c r="C24" s="11">
        <v>41986462.920000002</v>
      </c>
      <c r="D24" s="11">
        <v>1203947743.1500001</v>
      </c>
      <c r="E24" s="11">
        <v>171280421.46000001</v>
      </c>
      <c r="F24" s="11">
        <v>5613992.4400000004</v>
      </c>
      <c r="G24" s="11">
        <v>36199067.130000003</v>
      </c>
      <c r="H24" s="11">
        <v>213093481.03</v>
      </c>
      <c r="I24" s="11">
        <v>46934.26</v>
      </c>
      <c r="J24" s="11">
        <v>1417088158.4400001</v>
      </c>
      <c r="K24" s="11">
        <v>131389480.28</v>
      </c>
      <c r="L24" s="11">
        <v>1548477638.72</v>
      </c>
    </row>
    <row r="25" spans="1:12" ht="12" customHeight="1" x14ac:dyDescent="0.25">
      <c r="A25" s="2" t="str">
        <f>"Jan "&amp;RIGHT(A6,4)+1</f>
        <v>Jan 2025</v>
      </c>
      <c r="B25" s="11">
        <v>1329574880.95</v>
      </c>
      <c r="C25" s="11">
        <v>48539104.549999997</v>
      </c>
      <c r="D25" s="11">
        <v>1378113985.5</v>
      </c>
      <c r="E25" s="11">
        <v>197080686.90000001</v>
      </c>
      <c r="F25" s="11">
        <v>6319591.0999999996</v>
      </c>
      <c r="G25" s="11">
        <v>42022152.810000002</v>
      </c>
      <c r="H25" s="11">
        <v>245422430.81</v>
      </c>
      <c r="I25" s="11">
        <v>293818.76</v>
      </c>
      <c r="J25" s="11">
        <v>1623830235.0699999</v>
      </c>
      <c r="K25" s="11">
        <v>167576343.34999999</v>
      </c>
      <c r="L25" s="11">
        <v>1791406578.4200001</v>
      </c>
    </row>
    <row r="26" spans="1:12" ht="12" customHeight="1" x14ac:dyDescent="0.25">
      <c r="A26" s="2" t="str">
        <f>"Feb "&amp;RIGHT(A6,4)+1</f>
        <v>Feb 2025</v>
      </c>
      <c r="B26" s="11">
        <v>1371899348.8299999</v>
      </c>
      <c r="C26" s="11">
        <v>48452578.93</v>
      </c>
      <c r="D26" s="11">
        <v>1420351927.76</v>
      </c>
      <c r="E26" s="11">
        <v>200422064.47</v>
      </c>
      <c r="F26" s="11">
        <v>6644735.8799999999</v>
      </c>
      <c r="G26" s="11">
        <v>42604738.289999999</v>
      </c>
      <c r="H26" s="11">
        <v>249671538.63999999</v>
      </c>
      <c r="I26" s="11">
        <v>8148.71</v>
      </c>
      <c r="J26" s="11">
        <v>1670031615.1099999</v>
      </c>
      <c r="K26" s="11">
        <v>136904994.61000001</v>
      </c>
      <c r="L26" s="11">
        <v>1806936609.72</v>
      </c>
    </row>
    <row r="27" spans="1:12" ht="12" customHeight="1" x14ac:dyDescent="0.25">
      <c r="A27" s="2" t="str">
        <f>"Mar "&amp;RIGHT(A6,4)+1</f>
        <v>Mar 2025</v>
      </c>
      <c r="B27" s="11">
        <v>1380545358.2</v>
      </c>
      <c r="C27" s="11">
        <v>50701356.549999997</v>
      </c>
      <c r="D27" s="11">
        <v>1431246714.75</v>
      </c>
      <c r="E27" s="11">
        <v>203681506.03999999</v>
      </c>
      <c r="F27" s="11">
        <v>6460857.2000000002</v>
      </c>
      <c r="G27" s="11">
        <v>43179937.380000003</v>
      </c>
      <c r="H27" s="11">
        <v>253322300.62</v>
      </c>
      <c r="I27" s="11">
        <v>150335.19</v>
      </c>
      <c r="J27" s="11">
        <v>1684719350.5599999</v>
      </c>
      <c r="K27" s="11">
        <v>120786726.73</v>
      </c>
      <c r="L27" s="11">
        <v>1805506077.29</v>
      </c>
    </row>
    <row r="28" spans="1:12"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c r="L28" s="11" t="s">
        <v>413</v>
      </c>
    </row>
    <row r="29" spans="1:12"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c r="L29" s="11" t="s">
        <v>413</v>
      </c>
    </row>
    <row r="30" spans="1:12"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c r="L30" s="11" t="s">
        <v>413</v>
      </c>
    </row>
    <row r="31" spans="1:12"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c r="L31" s="11" t="s">
        <v>413</v>
      </c>
    </row>
    <row r="32" spans="1:12"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c r="L32" s="11" t="s">
        <v>413</v>
      </c>
    </row>
    <row r="33" spans="1:12"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c r="L33" s="11" t="s">
        <v>413</v>
      </c>
    </row>
    <row r="34" spans="1:12" ht="12" customHeight="1" x14ac:dyDescent="0.25">
      <c r="A34" s="12" t="s">
        <v>55</v>
      </c>
      <c r="B34" s="13">
        <v>8148340345.3800001</v>
      </c>
      <c r="C34" s="13">
        <v>296093812.66000003</v>
      </c>
      <c r="D34" s="13">
        <v>8444434158.04</v>
      </c>
      <c r="E34" s="13">
        <v>1202676976.8800001</v>
      </c>
      <c r="F34" s="13">
        <v>39084128.340000004</v>
      </c>
      <c r="G34" s="13">
        <v>255560763.15000001</v>
      </c>
      <c r="H34" s="13">
        <v>1497321868.3699999</v>
      </c>
      <c r="I34" s="13">
        <v>613196.68999999994</v>
      </c>
      <c r="J34" s="13">
        <v>9942369223.1000004</v>
      </c>
      <c r="K34" s="13">
        <v>949970511.45000005</v>
      </c>
      <c r="L34" s="13">
        <v>10892339734.549999</v>
      </c>
    </row>
    <row r="35" spans="1:12" ht="12" customHeight="1" x14ac:dyDescent="0.25">
      <c r="A35" s="14" t="str">
        <f>"Total "&amp;MID(A20,7,LEN(A20)-13)&amp;" Months"</f>
        <v>Total 6 Months</v>
      </c>
      <c r="B35" s="15">
        <v>8148340345.3800001</v>
      </c>
      <c r="C35" s="15">
        <v>296093812.66000003</v>
      </c>
      <c r="D35" s="15">
        <v>8444434158.04</v>
      </c>
      <c r="E35" s="15">
        <v>1202676976.8800001</v>
      </c>
      <c r="F35" s="15">
        <v>39084128.340000004</v>
      </c>
      <c r="G35" s="15">
        <v>255560763.15000001</v>
      </c>
      <c r="H35" s="15">
        <v>1497321868.3699999</v>
      </c>
      <c r="I35" s="15">
        <v>613196.68999999994</v>
      </c>
      <c r="J35" s="15">
        <v>9942369223.1000004</v>
      </c>
      <c r="K35" s="15">
        <v>949970511.45000005</v>
      </c>
      <c r="L35" s="15">
        <v>10892339734.549999</v>
      </c>
    </row>
    <row r="36" spans="1:12" ht="12" customHeight="1" x14ac:dyDescent="0.25">
      <c r="A36" s="85"/>
      <c r="B36" s="85"/>
      <c r="C36" s="85"/>
      <c r="D36" s="85"/>
      <c r="E36" s="85"/>
      <c r="F36" s="85"/>
      <c r="G36" s="85"/>
      <c r="H36" s="85"/>
      <c r="I36" s="85"/>
      <c r="J36" s="85"/>
      <c r="K36" s="85"/>
      <c r="L36" s="85"/>
    </row>
    <row r="37" spans="1:12" ht="103.5" customHeight="1" x14ac:dyDescent="0.25">
      <c r="A37" s="96" t="s">
        <v>426</v>
      </c>
      <c r="B37" s="96"/>
      <c r="C37" s="96"/>
      <c r="D37" s="96"/>
      <c r="E37" s="96"/>
      <c r="F37" s="96"/>
      <c r="G37" s="96"/>
      <c r="H37" s="96"/>
      <c r="I37" s="96"/>
      <c r="J37" s="96"/>
      <c r="K37" s="96"/>
      <c r="L37" s="96"/>
    </row>
  </sheetData>
  <mergeCells count="12">
    <mergeCell ref="A1:K1"/>
    <mergeCell ref="A2:K2"/>
    <mergeCell ref="L3:L4"/>
    <mergeCell ref="B5:L5"/>
    <mergeCell ref="A36:L36"/>
    <mergeCell ref="A37:L37"/>
    <mergeCell ref="K3:K4"/>
    <mergeCell ref="A3:A4"/>
    <mergeCell ref="B3:D3"/>
    <mergeCell ref="E3:H3"/>
    <mergeCell ref="I3:I4"/>
    <mergeCell ref="J3:J4"/>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J37"/>
  <sheetViews>
    <sheetView showGridLines="0" zoomScaleNormal="100" workbookViewId="0">
      <selection sqref="A1:H1"/>
    </sheetView>
  </sheetViews>
  <sheetFormatPr defaultRowHeight="12.5" x14ac:dyDescent="0.25"/>
  <cols>
    <col min="1" max="8" width="11.453125" customWidth="1"/>
    <col min="9" max="9" width="12.81640625" customWidth="1"/>
    <col min="10" max="10" width="11.453125" customWidth="1"/>
  </cols>
  <sheetData>
    <row r="1" spans="1:10" ht="12" customHeight="1" x14ac:dyDescent="0.25">
      <c r="A1" s="86" t="s">
        <v>417</v>
      </c>
      <c r="B1" s="86"/>
      <c r="C1" s="86"/>
      <c r="D1" s="86"/>
      <c r="E1" s="86"/>
      <c r="F1" s="86"/>
      <c r="G1" s="86"/>
      <c r="H1" s="86"/>
      <c r="I1" s="5"/>
      <c r="J1" s="81">
        <v>45821</v>
      </c>
    </row>
    <row r="2" spans="1:10" ht="12" customHeight="1" x14ac:dyDescent="0.25">
      <c r="A2" s="88" t="s">
        <v>87</v>
      </c>
      <c r="B2" s="88"/>
      <c r="C2" s="88"/>
      <c r="D2" s="88"/>
      <c r="E2" s="88"/>
      <c r="F2" s="88"/>
      <c r="G2" s="88"/>
      <c r="H2" s="88"/>
      <c r="I2" s="5"/>
      <c r="J2" s="1"/>
    </row>
    <row r="3" spans="1:10" ht="24" customHeight="1" x14ac:dyDescent="0.25">
      <c r="A3" s="90" t="s">
        <v>50</v>
      </c>
      <c r="B3" s="94" t="s">
        <v>402</v>
      </c>
      <c r="C3" s="94"/>
      <c r="D3" s="94"/>
      <c r="E3" s="93"/>
      <c r="F3" s="94" t="s">
        <v>88</v>
      </c>
      <c r="G3" s="94"/>
      <c r="H3" s="94"/>
      <c r="I3" s="94"/>
      <c r="J3" s="94"/>
    </row>
    <row r="4" spans="1:10" ht="24" customHeight="1" x14ac:dyDescent="0.25">
      <c r="A4" s="91"/>
      <c r="B4" s="10" t="s">
        <v>421</v>
      </c>
      <c r="C4" s="10" t="s">
        <v>403</v>
      </c>
      <c r="D4" s="10" t="s">
        <v>404</v>
      </c>
      <c r="E4" s="10" t="s">
        <v>55</v>
      </c>
      <c r="F4" s="10" t="s">
        <v>78</v>
      </c>
      <c r="G4" s="10" t="s">
        <v>79</v>
      </c>
      <c r="H4" s="10" t="s">
        <v>80</v>
      </c>
      <c r="I4" s="10" t="s">
        <v>427</v>
      </c>
      <c r="J4" s="9" t="s">
        <v>55</v>
      </c>
    </row>
    <row r="5" spans="1:10" ht="12" customHeight="1" x14ac:dyDescent="0.25">
      <c r="A5" s="1"/>
      <c r="B5" s="85" t="str">
        <f>REPT("-",120)&amp;" Number "&amp;REPT("-",120)</f>
        <v>------------------------------------------------------------------------------------------------------------------------ Number ------------------------------------------------------------------------------------------------------------------------</v>
      </c>
      <c r="C5" s="85"/>
      <c r="D5" s="85"/>
      <c r="E5" s="85"/>
      <c r="F5" s="85"/>
      <c r="G5" s="85"/>
      <c r="H5" s="85"/>
      <c r="I5" s="85"/>
      <c r="J5" s="85"/>
    </row>
    <row r="6" spans="1:10" ht="12" customHeight="1" x14ac:dyDescent="0.25">
      <c r="A6" s="3" t="s">
        <v>414</v>
      </c>
    </row>
    <row r="7" spans="1:10" ht="12" customHeight="1" x14ac:dyDescent="0.25">
      <c r="A7" s="2" t="str">
        <f>"Oct "&amp;RIGHT(A6,4)-1</f>
        <v>Oct 2023</v>
      </c>
      <c r="B7" s="11">
        <v>12010977.251499999</v>
      </c>
      <c r="C7" s="11">
        <v>446793.45189999999</v>
      </c>
      <c r="D7" s="11">
        <v>3261414.5924999998</v>
      </c>
      <c r="E7" s="11">
        <v>15717001.078500001</v>
      </c>
      <c r="F7" s="11">
        <v>221086410</v>
      </c>
      <c r="G7" s="11">
        <v>8225636</v>
      </c>
      <c r="H7" s="11">
        <v>60043873</v>
      </c>
      <c r="I7" s="11" t="s">
        <v>413</v>
      </c>
      <c r="J7" s="11">
        <v>289355919</v>
      </c>
    </row>
    <row r="8" spans="1:10" ht="12" customHeight="1" x14ac:dyDescent="0.25">
      <c r="A8" s="2" t="str">
        <f>"Nov "&amp;RIGHT(A6,4)-1</f>
        <v>Nov 2023</v>
      </c>
      <c r="B8" s="11">
        <v>12115860.718800001</v>
      </c>
      <c r="C8" s="11">
        <v>456704.45880000002</v>
      </c>
      <c r="D8" s="11">
        <v>3281197.3520999998</v>
      </c>
      <c r="E8" s="11">
        <v>15856584.6819</v>
      </c>
      <c r="F8" s="11">
        <v>192799861</v>
      </c>
      <c r="G8" s="11">
        <v>7265852</v>
      </c>
      <c r="H8" s="11">
        <v>52201580</v>
      </c>
      <c r="I8" s="11" t="s">
        <v>413</v>
      </c>
      <c r="J8" s="11">
        <v>252267293</v>
      </c>
    </row>
    <row r="9" spans="1:10" ht="12" customHeight="1" x14ac:dyDescent="0.25">
      <c r="A9" s="2" t="str">
        <f>"Dec "&amp;RIGHT(A6,4)-1</f>
        <v>Dec 2023</v>
      </c>
      <c r="B9" s="11">
        <v>11659029.772600001</v>
      </c>
      <c r="C9" s="11">
        <v>427045.69349999999</v>
      </c>
      <c r="D9" s="11">
        <v>3162895.0452999999</v>
      </c>
      <c r="E9" s="11">
        <v>15257224.380000001</v>
      </c>
      <c r="F9" s="11">
        <v>151492429</v>
      </c>
      <c r="G9" s="11">
        <v>5544923</v>
      </c>
      <c r="H9" s="11">
        <v>41068227</v>
      </c>
      <c r="I9" s="11" t="s">
        <v>413</v>
      </c>
      <c r="J9" s="11">
        <v>198105579</v>
      </c>
    </row>
    <row r="10" spans="1:10" ht="12" customHeight="1" x14ac:dyDescent="0.25">
      <c r="A10" s="2" t="str">
        <f>"Jan "&amp;RIGHT(A6,4)</f>
        <v>Jan 2024</v>
      </c>
      <c r="B10" s="11">
        <v>11411696.887</v>
      </c>
      <c r="C10" s="11">
        <v>408161.47590000002</v>
      </c>
      <c r="D10" s="11">
        <v>3070499.1982</v>
      </c>
      <c r="E10" s="11">
        <v>14874822.006200001</v>
      </c>
      <c r="F10" s="11">
        <v>179988254</v>
      </c>
      <c r="G10" s="11">
        <v>6446405</v>
      </c>
      <c r="H10" s="11">
        <v>48494732</v>
      </c>
      <c r="I10" s="11" t="s">
        <v>413</v>
      </c>
      <c r="J10" s="11">
        <v>234929391</v>
      </c>
    </row>
    <row r="11" spans="1:10" ht="12" customHeight="1" x14ac:dyDescent="0.25">
      <c r="A11" s="2" t="str">
        <f>"Feb "&amp;RIGHT(A6,4)</f>
        <v>Feb 2024</v>
      </c>
      <c r="B11" s="11">
        <v>12155305.8762</v>
      </c>
      <c r="C11" s="11">
        <v>435314.04389999999</v>
      </c>
      <c r="D11" s="11">
        <v>3198725.3188999998</v>
      </c>
      <c r="E11" s="11">
        <v>15795624.595899999</v>
      </c>
      <c r="F11" s="11">
        <v>211616881</v>
      </c>
      <c r="G11" s="11">
        <v>7574654</v>
      </c>
      <c r="H11" s="11">
        <v>55659214</v>
      </c>
      <c r="I11" s="11" t="s">
        <v>413</v>
      </c>
      <c r="J11" s="11">
        <v>274850749</v>
      </c>
    </row>
    <row r="12" spans="1:10" ht="12" customHeight="1" x14ac:dyDescent="0.25">
      <c r="A12" s="2" t="str">
        <f>"Mar "&amp;RIGHT(A6,4)</f>
        <v>Mar 2024</v>
      </c>
      <c r="B12" s="11">
        <v>11953991.470699999</v>
      </c>
      <c r="C12" s="11">
        <v>416846.5969</v>
      </c>
      <c r="D12" s="11">
        <v>3236088.2116</v>
      </c>
      <c r="E12" s="11">
        <v>15598210.355699999</v>
      </c>
      <c r="F12" s="11">
        <v>188310231</v>
      </c>
      <c r="G12" s="11">
        <v>6571341</v>
      </c>
      <c r="H12" s="11">
        <v>51015024</v>
      </c>
      <c r="I12" s="11" t="s">
        <v>413</v>
      </c>
      <c r="J12" s="11">
        <v>245896596</v>
      </c>
    </row>
    <row r="13" spans="1:10" ht="12" customHeight="1" x14ac:dyDescent="0.25">
      <c r="A13" s="2" t="str">
        <f>"Apr "&amp;RIGHT(A6,4)</f>
        <v>Apr 2024</v>
      </c>
      <c r="B13" s="11">
        <v>12110296.8519</v>
      </c>
      <c r="C13" s="11">
        <v>428611.3161</v>
      </c>
      <c r="D13" s="11">
        <v>3200080.628</v>
      </c>
      <c r="E13" s="11">
        <v>15747830.636700001</v>
      </c>
      <c r="F13" s="11">
        <v>215448676</v>
      </c>
      <c r="G13" s="11">
        <v>7619662</v>
      </c>
      <c r="H13" s="11">
        <v>56889615</v>
      </c>
      <c r="I13" s="11" t="s">
        <v>413</v>
      </c>
      <c r="J13" s="11">
        <v>279957953</v>
      </c>
    </row>
    <row r="14" spans="1:10" ht="12" customHeight="1" x14ac:dyDescent="0.25">
      <c r="A14" s="2" t="str">
        <f>"May "&amp;RIGHT(A6,4)</f>
        <v>May 2024</v>
      </c>
      <c r="B14" s="11">
        <v>11792694.425000001</v>
      </c>
      <c r="C14" s="11">
        <v>387395.01809999999</v>
      </c>
      <c r="D14" s="11">
        <v>3163408.2437</v>
      </c>
      <c r="E14" s="11">
        <v>15301019.418</v>
      </c>
      <c r="F14" s="11">
        <v>211999010</v>
      </c>
      <c r="G14" s="11">
        <v>6989434</v>
      </c>
      <c r="H14" s="11">
        <v>57074645</v>
      </c>
      <c r="I14" s="11" t="s">
        <v>413</v>
      </c>
      <c r="J14" s="11">
        <v>276063089</v>
      </c>
    </row>
    <row r="15" spans="1:10" ht="12" customHeight="1" x14ac:dyDescent="0.25">
      <c r="A15" s="2" t="str">
        <f>"Jun "&amp;RIGHT(A6,4)</f>
        <v>Jun 2024</v>
      </c>
      <c r="B15" s="11">
        <v>4894219.2823000001</v>
      </c>
      <c r="C15" s="11">
        <v>90222.137000000002</v>
      </c>
      <c r="D15" s="11">
        <v>1016641.0722000001</v>
      </c>
      <c r="E15" s="11">
        <v>6098887.8103</v>
      </c>
      <c r="F15" s="11">
        <v>47487183</v>
      </c>
      <c r="G15" s="11">
        <v>858248</v>
      </c>
      <c r="H15" s="11">
        <v>9670910</v>
      </c>
      <c r="I15" s="11" t="s">
        <v>413</v>
      </c>
      <c r="J15" s="11">
        <v>58016341</v>
      </c>
    </row>
    <row r="16" spans="1:10" ht="12" customHeight="1" x14ac:dyDescent="0.25">
      <c r="A16" s="2" t="str">
        <f>"Jul "&amp;RIGHT(A6,4)</f>
        <v>Jul 2024</v>
      </c>
      <c r="B16" s="11">
        <v>977218.00659999996</v>
      </c>
      <c r="C16" s="11">
        <v>8331.7337000000007</v>
      </c>
      <c r="D16" s="11">
        <v>73320.727799999993</v>
      </c>
      <c r="E16" s="11">
        <v>1055869.4715</v>
      </c>
      <c r="F16" s="11">
        <v>12315259</v>
      </c>
      <c r="G16" s="11">
        <v>105323</v>
      </c>
      <c r="H16" s="11">
        <v>926861</v>
      </c>
      <c r="I16" s="11" t="s">
        <v>413</v>
      </c>
      <c r="J16" s="11">
        <v>13347443</v>
      </c>
    </row>
    <row r="17" spans="1:10" ht="12" customHeight="1" x14ac:dyDescent="0.25">
      <c r="A17" s="2" t="str">
        <f>"Aug "&amp;RIGHT(A6,4)</f>
        <v>Aug 2024</v>
      </c>
      <c r="B17" s="11">
        <v>9206800.7061999999</v>
      </c>
      <c r="C17" s="11">
        <v>263471.72369999997</v>
      </c>
      <c r="D17" s="11">
        <v>1754022.7941000001</v>
      </c>
      <c r="E17" s="11">
        <v>11325416.3968</v>
      </c>
      <c r="F17" s="11">
        <v>120029755</v>
      </c>
      <c r="G17" s="11">
        <v>3397584</v>
      </c>
      <c r="H17" s="11">
        <v>22618897</v>
      </c>
      <c r="I17" s="11" t="s">
        <v>413</v>
      </c>
      <c r="J17" s="11">
        <v>146046236</v>
      </c>
    </row>
    <row r="18" spans="1:10" ht="12" customHeight="1" x14ac:dyDescent="0.25">
      <c r="A18" s="2" t="str">
        <f>"Sep "&amp;RIGHT(A6,4)</f>
        <v>Sep 2024</v>
      </c>
      <c r="B18" s="11">
        <v>12414671.7609</v>
      </c>
      <c r="C18" s="11">
        <v>388239.27679999999</v>
      </c>
      <c r="D18" s="11">
        <v>2942163.9438999998</v>
      </c>
      <c r="E18" s="11">
        <v>15719412.0822</v>
      </c>
      <c r="F18" s="11">
        <v>222070366</v>
      </c>
      <c r="G18" s="11">
        <v>6959107</v>
      </c>
      <c r="H18" s="11">
        <v>52737667</v>
      </c>
      <c r="I18" s="11" t="s">
        <v>413</v>
      </c>
      <c r="J18" s="11">
        <v>281767140</v>
      </c>
    </row>
    <row r="19" spans="1:10" ht="12" customHeight="1" x14ac:dyDescent="0.25">
      <c r="A19" s="12" t="s">
        <v>55</v>
      </c>
      <c r="B19" s="13">
        <v>11958280.5572</v>
      </c>
      <c r="C19" s="13">
        <v>421679.03690000001</v>
      </c>
      <c r="D19" s="13">
        <v>3168496.9482</v>
      </c>
      <c r="E19" s="13">
        <v>15540858.8039</v>
      </c>
      <c r="F19" s="13">
        <v>1974644315</v>
      </c>
      <c r="G19" s="13">
        <v>67558169</v>
      </c>
      <c r="H19" s="13">
        <v>508401245</v>
      </c>
      <c r="I19" s="13" t="s">
        <v>413</v>
      </c>
      <c r="J19" s="13">
        <v>2550603729</v>
      </c>
    </row>
    <row r="20" spans="1:10" ht="12" customHeight="1" x14ac:dyDescent="0.25">
      <c r="A20" s="14" t="s">
        <v>415</v>
      </c>
      <c r="B20" s="15">
        <v>11884476.996099999</v>
      </c>
      <c r="C20" s="15">
        <v>431810.9535</v>
      </c>
      <c r="D20" s="15">
        <v>3201803.2864000001</v>
      </c>
      <c r="E20" s="15">
        <v>15516577.8497</v>
      </c>
      <c r="F20" s="15">
        <v>1145294066</v>
      </c>
      <c r="G20" s="15">
        <v>41628811</v>
      </c>
      <c r="H20" s="15">
        <v>308482650</v>
      </c>
      <c r="I20" s="15" t="s">
        <v>413</v>
      </c>
      <c r="J20" s="15">
        <v>1495405527</v>
      </c>
    </row>
    <row r="21" spans="1:10" ht="12" customHeight="1" x14ac:dyDescent="0.25">
      <c r="A21" s="3" t="str">
        <f>"FY "&amp;RIGHT(A6,4)+1</f>
        <v>FY 2025</v>
      </c>
    </row>
    <row r="22" spans="1:10" ht="12" customHeight="1" x14ac:dyDescent="0.25">
      <c r="A22" s="2" t="str">
        <f>"Oct "&amp;RIGHT(A6,4)</f>
        <v>Oct 2024</v>
      </c>
      <c r="B22" s="11">
        <v>12541922.906099999</v>
      </c>
      <c r="C22" s="11">
        <v>388366.10499999998</v>
      </c>
      <c r="D22" s="11">
        <v>3217354.5636999998</v>
      </c>
      <c r="E22" s="11">
        <v>16089718.4464</v>
      </c>
      <c r="F22" s="11">
        <v>235047710</v>
      </c>
      <c r="G22" s="11">
        <v>7312433</v>
      </c>
      <c r="H22" s="11">
        <v>60578638</v>
      </c>
      <c r="I22" s="11">
        <v>14346</v>
      </c>
      <c r="J22" s="11">
        <v>302953127</v>
      </c>
    </row>
    <row r="23" spans="1:10" ht="12" customHeight="1" x14ac:dyDescent="0.25">
      <c r="A23" s="2" t="str">
        <f>"Nov "&amp;RIGHT(A6,4)</f>
        <v>Nov 2024</v>
      </c>
      <c r="B23" s="11">
        <v>12668228.3631</v>
      </c>
      <c r="C23" s="11">
        <v>394900.82250000001</v>
      </c>
      <c r="D23" s="11">
        <v>3187555.4794000001</v>
      </c>
      <c r="E23" s="11">
        <v>16234912.621400001</v>
      </c>
      <c r="F23" s="11">
        <v>185939564</v>
      </c>
      <c r="G23" s="11">
        <v>5804780</v>
      </c>
      <c r="H23" s="11">
        <v>46854950</v>
      </c>
      <c r="I23" s="11">
        <v>9054</v>
      </c>
      <c r="J23" s="11">
        <v>238608348</v>
      </c>
    </row>
    <row r="24" spans="1:10" ht="12" customHeight="1" x14ac:dyDescent="0.25">
      <c r="A24" s="2" t="str">
        <f>"Dec "&amp;RIGHT(A6,4)</f>
        <v>Dec 2024</v>
      </c>
      <c r="B24" s="11">
        <v>12114296.637499999</v>
      </c>
      <c r="C24" s="11">
        <v>371509.35989999998</v>
      </c>
      <c r="D24" s="11">
        <v>2997667.2949000001</v>
      </c>
      <c r="E24" s="11">
        <v>15495874.8652</v>
      </c>
      <c r="F24" s="11">
        <v>165141858</v>
      </c>
      <c r="G24" s="11">
        <v>5059628</v>
      </c>
      <c r="H24" s="11">
        <v>40825570</v>
      </c>
      <c r="I24" s="11">
        <v>7770</v>
      </c>
      <c r="J24" s="11">
        <v>211034826</v>
      </c>
    </row>
    <row r="25" spans="1:10" ht="12" customHeight="1" x14ac:dyDescent="0.25">
      <c r="A25" s="2" t="str">
        <f>"Jan "&amp;RIGHT(A6,4)+1</f>
        <v>Jan 2025</v>
      </c>
      <c r="B25" s="11">
        <v>11812251.933699999</v>
      </c>
      <c r="C25" s="11">
        <v>361290.01189999998</v>
      </c>
      <c r="D25" s="11">
        <v>3000517.1845999998</v>
      </c>
      <c r="E25" s="11">
        <v>15118570.6579</v>
      </c>
      <c r="F25" s="11">
        <v>183994696</v>
      </c>
      <c r="G25" s="11">
        <v>5665718</v>
      </c>
      <c r="H25" s="11">
        <v>47053845</v>
      </c>
      <c r="I25" s="11">
        <v>60553</v>
      </c>
      <c r="J25" s="11">
        <v>236774812</v>
      </c>
    </row>
    <row r="26" spans="1:10" ht="12" customHeight="1" x14ac:dyDescent="0.25">
      <c r="A26" s="2" t="str">
        <f>"Feb "&amp;RIGHT(A6,4)+1</f>
        <v>Feb 2025</v>
      </c>
      <c r="B26" s="11">
        <v>12121262.098000001</v>
      </c>
      <c r="C26" s="11">
        <v>360816.88770000002</v>
      </c>
      <c r="D26" s="11">
        <v>2946387.5649000001</v>
      </c>
      <c r="E26" s="11">
        <v>15457084.1424</v>
      </c>
      <c r="F26" s="11">
        <v>193788742</v>
      </c>
      <c r="G26" s="11">
        <v>5755103</v>
      </c>
      <c r="H26" s="11">
        <v>46995483</v>
      </c>
      <c r="I26" s="11">
        <v>2334</v>
      </c>
      <c r="J26" s="11">
        <v>246541662</v>
      </c>
    </row>
    <row r="27" spans="1:10" ht="12" customHeight="1" x14ac:dyDescent="0.25">
      <c r="A27" s="2" t="str">
        <f>"Mar "&amp;RIGHT(A6,4)+1</f>
        <v>Mar 2025</v>
      </c>
      <c r="B27" s="11">
        <v>12081878.382000001</v>
      </c>
      <c r="C27" s="11">
        <v>378414.55829999998</v>
      </c>
      <c r="D27" s="11">
        <v>3118859.7152</v>
      </c>
      <c r="E27" s="11">
        <v>15559741.100099999</v>
      </c>
      <c r="F27" s="11">
        <v>198358924</v>
      </c>
      <c r="G27" s="11">
        <v>6223074</v>
      </c>
      <c r="H27" s="11">
        <v>51290032</v>
      </c>
      <c r="I27" s="11">
        <v>31650</v>
      </c>
      <c r="J27" s="11">
        <v>255903680</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12223306.720000001</v>
      </c>
      <c r="C34" s="13">
        <v>375882.95760000002</v>
      </c>
      <c r="D34" s="13">
        <v>3078056.9671</v>
      </c>
      <c r="E34" s="13">
        <v>15659316.972200001</v>
      </c>
      <c r="F34" s="13">
        <v>1162271494</v>
      </c>
      <c r="G34" s="13">
        <v>35820736</v>
      </c>
      <c r="H34" s="13">
        <v>293598518</v>
      </c>
      <c r="I34" s="13">
        <v>125707</v>
      </c>
      <c r="J34" s="13">
        <v>1491816455</v>
      </c>
    </row>
    <row r="35" spans="1:10" ht="12" customHeight="1" x14ac:dyDescent="0.25">
      <c r="A35" s="14" t="str">
        <f>"Total "&amp;MID(A20,7,LEN(A20)-13)&amp;" Months"</f>
        <v>Total 6 Months</v>
      </c>
      <c r="B35" s="15">
        <v>12223306.720000001</v>
      </c>
      <c r="C35" s="15">
        <v>375882.95760000002</v>
      </c>
      <c r="D35" s="15">
        <v>3078056.9671</v>
      </c>
      <c r="E35" s="15">
        <v>15659316.972200001</v>
      </c>
      <c r="F35" s="15">
        <v>1162271494</v>
      </c>
      <c r="G35" s="15">
        <v>35820736</v>
      </c>
      <c r="H35" s="15">
        <v>293598518</v>
      </c>
      <c r="I35" s="15">
        <v>125707</v>
      </c>
      <c r="J35" s="15">
        <v>1491816455</v>
      </c>
    </row>
    <row r="36" spans="1:10" ht="12" customHeight="1" x14ac:dyDescent="0.25">
      <c r="A36" s="85"/>
      <c r="B36" s="85"/>
      <c r="C36" s="85"/>
      <c r="D36" s="85"/>
      <c r="E36" s="85"/>
      <c r="F36" s="85"/>
      <c r="G36" s="85"/>
      <c r="H36" s="85"/>
      <c r="I36" s="85"/>
      <c r="J36" s="85"/>
    </row>
    <row r="37" spans="1:10" ht="70" customHeight="1" x14ac:dyDescent="0.25">
      <c r="A37" s="96" t="s">
        <v>436</v>
      </c>
      <c r="B37" s="96"/>
      <c r="C37" s="96"/>
      <c r="D37" s="96"/>
      <c r="E37" s="96"/>
      <c r="F37" s="96"/>
      <c r="G37" s="96"/>
      <c r="H37" s="96"/>
      <c r="I37" s="96"/>
      <c r="J37" s="96"/>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scale="3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J37"/>
  <sheetViews>
    <sheetView showGridLines="0" zoomScaleNormal="100" workbookViewId="0">
      <selection sqref="A1:I1"/>
    </sheetView>
  </sheetViews>
  <sheetFormatPr defaultRowHeight="12.5" x14ac:dyDescent="0.25"/>
  <cols>
    <col min="1" max="7" width="11.453125" customWidth="1"/>
    <col min="8" max="8" width="14.1796875" customWidth="1"/>
    <col min="9" max="10" width="11.453125" customWidth="1"/>
    <col min="12" max="12" width="10.81640625" bestFit="1" customWidth="1"/>
  </cols>
  <sheetData>
    <row r="1" spans="1:10" ht="12" customHeight="1" x14ac:dyDescent="0.25">
      <c r="A1" s="86" t="s">
        <v>417</v>
      </c>
      <c r="B1" s="86"/>
      <c r="C1" s="86"/>
      <c r="D1" s="86"/>
      <c r="E1" s="86"/>
      <c r="F1" s="86"/>
      <c r="G1" s="86"/>
      <c r="H1" s="86"/>
      <c r="I1" s="86"/>
      <c r="J1" s="81">
        <v>45821</v>
      </c>
    </row>
    <row r="2" spans="1:10" ht="12" customHeight="1" x14ac:dyDescent="0.25">
      <c r="A2" s="88" t="s">
        <v>89</v>
      </c>
      <c r="B2" s="88"/>
      <c r="C2" s="88"/>
      <c r="D2" s="88"/>
      <c r="E2" s="88"/>
      <c r="F2" s="88"/>
      <c r="G2" s="88"/>
      <c r="H2" s="88"/>
      <c r="I2" s="88"/>
      <c r="J2" s="1"/>
    </row>
    <row r="3" spans="1:10" ht="24" customHeight="1" x14ac:dyDescent="0.25">
      <c r="A3" s="90" t="s">
        <v>50</v>
      </c>
      <c r="B3" s="94" t="s">
        <v>90</v>
      </c>
      <c r="C3" s="94"/>
      <c r="D3" s="93"/>
      <c r="E3" s="94" t="s">
        <v>91</v>
      </c>
      <c r="F3" s="94"/>
      <c r="G3" s="93"/>
      <c r="H3" s="92" t="s">
        <v>397</v>
      </c>
      <c r="I3" s="92" t="s">
        <v>400</v>
      </c>
      <c r="J3" s="97" t="s">
        <v>429</v>
      </c>
    </row>
    <row r="4" spans="1:10" ht="24" customHeight="1" x14ac:dyDescent="0.25">
      <c r="A4" s="91"/>
      <c r="B4" s="10" t="s">
        <v>78</v>
      </c>
      <c r="C4" s="10" t="s">
        <v>79</v>
      </c>
      <c r="D4" s="10" t="s">
        <v>92</v>
      </c>
      <c r="E4" s="10" t="s">
        <v>78</v>
      </c>
      <c r="F4" s="10" t="s">
        <v>79</v>
      </c>
      <c r="G4" s="10" t="s">
        <v>92</v>
      </c>
      <c r="H4" s="95"/>
      <c r="I4" s="93"/>
      <c r="J4" s="94"/>
    </row>
    <row r="5" spans="1:10" ht="12" customHeight="1" x14ac:dyDescent="0.25">
      <c r="A5" s="1"/>
      <c r="B5" s="133" t="str">
        <f>REPT("-",120)&amp;" Number "&amp;REPT("-",120)</f>
        <v>------------------------------------------------------------------------------------------------------------------------ Number ------------------------------------------------------------------------------------------------------------------------</v>
      </c>
      <c r="C5" s="133"/>
      <c r="D5" s="133"/>
      <c r="E5" s="133"/>
      <c r="F5" s="133"/>
      <c r="G5" s="133"/>
      <c r="H5" s="133"/>
      <c r="I5" s="133"/>
      <c r="J5" s="133"/>
    </row>
    <row r="6" spans="1:10" ht="12" customHeight="1" x14ac:dyDescent="0.25">
      <c r="A6" s="3" t="s">
        <v>414</v>
      </c>
    </row>
    <row r="7" spans="1:10" ht="12" customHeight="1" x14ac:dyDescent="0.25">
      <c r="A7" s="2" t="str">
        <f>"Oct "&amp;RIGHT(A6,4)-1</f>
        <v>Oct 2023</v>
      </c>
      <c r="B7" s="11">
        <v>10224454</v>
      </c>
      <c r="C7" s="11">
        <v>1444015</v>
      </c>
      <c r="D7" s="11">
        <v>11668469</v>
      </c>
      <c r="E7" s="11">
        <v>210861956</v>
      </c>
      <c r="F7" s="11">
        <v>6781621</v>
      </c>
      <c r="G7" s="11">
        <v>217643577</v>
      </c>
      <c r="H7" s="11" t="s">
        <v>413</v>
      </c>
      <c r="I7" s="11">
        <v>14569660</v>
      </c>
      <c r="J7" s="16">
        <v>19.860199999999999</v>
      </c>
    </row>
    <row r="8" spans="1:10" ht="12" customHeight="1" x14ac:dyDescent="0.25">
      <c r="A8" s="2" t="str">
        <f>"Nov "&amp;RIGHT(A6,4)-1</f>
        <v>Nov 2023</v>
      </c>
      <c r="B8" s="11">
        <v>9128579</v>
      </c>
      <c r="C8" s="11">
        <v>1278200</v>
      </c>
      <c r="D8" s="11">
        <v>10406779</v>
      </c>
      <c r="E8" s="11">
        <v>183671282</v>
      </c>
      <c r="F8" s="11">
        <v>5987652</v>
      </c>
      <c r="G8" s="11">
        <v>189658934</v>
      </c>
      <c r="H8" s="11" t="s">
        <v>413</v>
      </c>
      <c r="I8" s="11">
        <v>14699054</v>
      </c>
      <c r="J8" s="16">
        <v>17.162099999999999</v>
      </c>
    </row>
    <row r="9" spans="1:10" ht="12" customHeight="1" x14ac:dyDescent="0.25">
      <c r="A9" s="2" t="str">
        <f>"Dec "&amp;RIGHT(A6,4)-1</f>
        <v>Dec 2023</v>
      </c>
      <c r="B9" s="11">
        <v>7454745</v>
      </c>
      <c r="C9" s="11">
        <v>1024254</v>
      </c>
      <c r="D9" s="11">
        <v>8478999</v>
      </c>
      <c r="E9" s="11">
        <v>144037684</v>
      </c>
      <c r="F9" s="11">
        <v>4520669</v>
      </c>
      <c r="G9" s="11">
        <v>148558353</v>
      </c>
      <c r="H9" s="11" t="s">
        <v>413</v>
      </c>
      <c r="I9" s="11">
        <v>14143447</v>
      </c>
      <c r="J9" s="16">
        <v>14.0069</v>
      </c>
    </row>
    <row r="10" spans="1:10" ht="12" customHeight="1" x14ac:dyDescent="0.25">
      <c r="A10" s="2" t="str">
        <f>"Jan "&amp;RIGHT(A6,4)</f>
        <v>Jan 2024</v>
      </c>
      <c r="B10" s="11">
        <v>8802472</v>
      </c>
      <c r="C10" s="11">
        <v>1193715</v>
      </c>
      <c r="D10" s="11">
        <v>9996187</v>
      </c>
      <c r="E10" s="11">
        <v>171185782</v>
      </c>
      <c r="F10" s="11">
        <v>5252690</v>
      </c>
      <c r="G10" s="11">
        <v>176438472</v>
      </c>
      <c r="H10" s="11" t="s">
        <v>413</v>
      </c>
      <c r="I10" s="11">
        <v>13788960</v>
      </c>
      <c r="J10" s="16">
        <v>17.037500000000001</v>
      </c>
    </row>
    <row r="11" spans="1:10" ht="12" customHeight="1" x14ac:dyDescent="0.25">
      <c r="A11" s="2" t="str">
        <f>"Feb "&amp;RIGHT(A6,4)</f>
        <v>Feb 2024</v>
      </c>
      <c r="B11" s="11">
        <v>10062682</v>
      </c>
      <c r="C11" s="11">
        <v>1359773</v>
      </c>
      <c r="D11" s="11">
        <v>11422455</v>
      </c>
      <c r="E11" s="11">
        <v>201554199</v>
      </c>
      <c r="F11" s="11">
        <v>6214881</v>
      </c>
      <c r="G11" s="11">
        <v>207769080</v>
      </c>
      <c r="H11" s="11" t="s">
        <v>413</v>
      </c>
      <c r="I11" s="11">
        <v>14642544</v>
      </c>
      <c r="J11" s="16">
        <v>18.770700000000001</v>
      </c>
    </row>
    <row r="12" spans="1:10" ht="12" customHeight="1" x14ac:dyDescent="0.25">
      <c r="A12" s="2" t="str">
        <f>"Mar "&amp;RIGHT(A6,4)</f>
        <v>Mar 2024</v>
      </c>
      <c r="B12" s="11">
        <v>9392380</v>
      </c>
      <c r="C12" s="11">
        <v>1240070</v>
      </c>
      <c r="D12" s="11">
        <v>10632450</v>
      </c>
      <c r="E12" s="11">
        <v>178917851</v>
      </c>
      <c r="F12" s="11">
        <v>5331271</v>
      </c>
      <c r="G12" s="11">
        <v>184249122</v>
      </c>
      <c r="H12" s="11" t="s">
        <v>413</v>
      </c>
      <c r="I12" s="11">
        <v>14459541</v>
      </c>
      <c r="J12" s="16">
        <v>17.005800000000001</v>
      </c>
    </row>
    <row r="13" spans="1:10" ht="12" customHeight="1" x14ac:dyDescent="0.25">
      <c r="A13" s="2" t="str">
        <f>"Apr "&amp;RIGHT(A6,4)</f>
        <v>Apr 2024</v>
      </c>
      <c r="B13" s="11">
        <v>10640738</v>
      </c>
      <c r="C13" s="11">
        <v>1384116</v>
      </c>
      <c r="D13" s="11">
        <v>12024854</v>
      </c>
      <c r="E13" s="11">
        <v>204807938</v>
      </c>
      <c r="F13" s="11">
        <v>6235546</v>
      </c>
      <c r="G13" s="11">
        <v>211043484</v>
      </c>
      <c r="H13" s="11" t="s">
        <v>413</v>
      </c>
      <c r="I13" s="11">
        <v>14598239</v>
      </c>
      <c r="J13" s="16">
        <v>19.177499999999998</v>
      </c>
    </row>
    <row r="14" spans="1:10" ht="12" customHeight="1" x14ac:dyDescent="0.25">
      <c r="A14" s="2" t="str">
        <f>"May "&amp;RIGHT(A6,4)</f>
        <v>May 2024</v>
      </c>
      <c r="B14" s="11">
        <v>11216051</v>
      </c>
      <c r="C14" s="11">
        <v>1404649</v>
      </c>
      <c r="D14" s="11">
        <v>12620700</v>
      </c>
      <c r="E14" s="11">
        <v>200782959</v>
      </c>
      <c r="F14" s="11">
        <v>5584785</v>
      </c>
      <c r="G14" s="11">
        <v>206367744</v>
      </c>
      <c r="H14" s="11" t="s">
        <v>413</v>
      </c>
      <c r="I14" s="11">
        <v>14184045</v>
      </c>
      <c r="J14" s="16">
        <v>19.462900000000001</v>
      </c>
    </row>
    <row r="15" spans="1:10" ht="12" customHeight="1" x14ac:dyDescent="0.25">
      <c r="A15" s="2" t="str">
        <f>"Jun "&amp;RIGHT(A6,4)</f>
        <v>Jun 2024</v>
      </c>
      <c r="B15" s="11">
        <v>3230164</v>
      </c>
      <c r="C15" s="11">
        <v>224811</v>
      </c>
      <c r="D15" s="11">
        <v>3454975</v>
      </c>
      <c r="E15" s="11">
        <v>44257019</v>
      </c>
      <c r="F15" s="11">
        <v>633437</v>
      </c>
      <c r="G15" s="11">
        <v>44890456</v>
      </c>
      <c r="H15" s="11" t="s">
        <v>413</v>
      </c>
      <c r="I15" s="11">
        <v>5653669</v>
      </c>
      <c r="J15" s="16">
        <v>10.261699999999999</v>
      </c>
    </row>
    <row r="16" spans="1:10" ht="12" customHeight="1" x14ac:dyDescent="0.25">
      <c r="A16" s="2" t="str">
        <f>"Jul "&amp;RIGHT(A6,4)</f>
        <v>Jul 2024</v>
      </c>
      <c r="B16" s="11">
        <v>898190</v>
      </c>
      <c r="C16" s="11">
        <v>33100</v>
      </c>
      <c r="D16" s="11">
        <v>931290</v>
      </c>
      <c r="E16" s="11">
        <v>11417069</v>
      </c>
      <c r="F16" s="11">
        <v>72223</v>
      </c>
      <c r="G16" s="11">
        <v>11489292</v>
      </c>
      <c r="H16" s="11" t="s">
        <v>413</v>
      </c>
      <c r="I16" s="11">
        <v>978791</v>
      </c>
      <c r="J16" s="16">
        <v>13.636699999999999</v>
      </c>
    </row>
    <row r="17" spans="1:10" ht="12" customHeight="1" x14ac:dyDescent="0.25">
      <c r="A17" s="2" t="str">
        <f>"Aug "&amp;RIGHT(A6,4)</f>
        <v>Aug 2024</v>
      </c>
      <c r="B17" s="11">
        <v>4366601</v>
      </c>
      <c r="C17" s="11">
        <v>491399</v>
      </c>
      <c r="D17" s="11">
        <v>4858000</v>
      </c>
      <c r="E17" s="11">
        <v>115663154</v>
      </c>
      <c r="F17" s="11">
        <v>2906185</v>
      </c>
      <c r="G17" s="11">
        <v>118569339</v>
      </c>
      <c r="H17" s="11" t="s">
        <v>413</v>
      </c>
      <c r="I17" s="11">
        <v>10498661</v>
      </c>
      <c r="J17" s="16">
        <v>13.9109</v>
      </c>
    </row>
    <row r="18" spans="1:10" ht="12" customHeight="1" x14ac:dyDescent="0.25">
      <c r="A18" s="2" t="str">
        <f>"Sep "&amp;RIGHT(A6,4)</f>
        <v>Sep 2024</v>
      </c>
      <c r="B18" s="11">
        <v>11101356</v>
      </c>
      <c r="C18" s="11">
        <v>1323978</v>
      </c>
      <c r="D18" s="11">
        <v>12425334</v>
      </c>
      <c r="E18" s="11">
        <v>210969010</v>
      </c>
      <c r="F18" s="11">
        <v>5635129</v>
      </c>
      <c r="G18" s="11">
        <v>216604139</v>
      </c>
      <c r="H18" s="11" t="s">
        <v>413</v>
      </c>
      <c r="I18" s="11">
        <v>14571895</v>
      </c>
      <c r="J18" s="16">
        <v>19.336300000000001</v>
      </c>
    </row>
    <row r="19" spans="1:10" ht="12" customHeight="1" x14ac:dyDescent="0.25">
      <c r="A19" s="12" t="s">
        <v>55</v>
      </c>
      <c r="B19" s="13">
        <v>96518412</v>
      </c>
      <c r="C19" s="13">
        <v>12402080</v>
      </c>
      <c r="D19" s="13">
        <v>108920492</v>
      </c>
      <c r="E19" s="13">
        <v>1878125903</v>
      </c>
      <c r="F19" s="13">
        <v>55156089</v>
      </c>
      <c r="G19" s="13">
        <v>1933281992</v>
      </c>
      <c r="H19" s="13" t="s">
        <v>413</v>
      </c>
      <c r="I19" s="13">
        <v>14406376.111099999</v>
      </c>
      <c r="J19" s="17">
        <v>172.08160000000001</v>
      </c>
    </row>
    <row r="20" spans="1:10" ht="12" customHeight="1" x14ac:dyDescent="0.25">
      <c r="A20" s="14" t="s">
        <v>415</v>
      </c>
      <c r="B20" s="15">
        <v>55065312</v>
      </c>
      <c r="C20" s="15">
        <v>7540027</v>
      </c>
      <c r="D20" s="15">
        <v>62605339</v>
      </c>
      <c r="E20" s="15">
        <v>1090228754</v>
      </c>
      <c r="F20" s="15">
        <v>34088784</v>
      </c>
      <c r="G20" s="15">
        <v>1124317538</v>
      </c>
      <c r="H20" s="15" t="s">
        <v>413</v>
      </c>
      <c r="I20" s="15">
        <v>14383867.6667</v>
      </c>
      <c r="J20" s="18">
        <v>103.8432</v>
      </c>
    </row>
    <row r="21" spans="1:10" ht="12" customHeight="1" x14ac:dyDescent="0.25">
      <c r="A21" s="3" t="str">
        <f>"FY "&amp;RIGHT(A6,4)+1</f>
        <v>FY 2025</v>
      </c>
    </row>
    <row r="22" spans="1:10" ht="12" customHeight="1" x14ac:dyDescent="0.25">
      <c r="A22" s="2" t="str">
        <f>"Oct "&amp;RIGHT(A6,4)</f>
        <v>Oct 2024</v>
      </c>
      <c r="B22" s="11">
        <v>12129081</v>
      </c>
      <c r="C22" s="11">
        <v>1389392</v>
      </c>
      <c r="D22" s="11">
        <v>13518473</v>
      </c>
      <c r="E22" s="11">
        <v>222918629</v>
      </c>
      <c r="F22" s="11">
        <v>5923041</v>
      </c>
      <c r="G22" s="11">
        <v>228841670</v>
      </c>
      <c r="H22" s="11">
        <v>14346</v>
      </c>
      <c r="I22" s="11">
        <v>14915169</v>
      </c>
      <c r="J22" s="16">
        <v>20.311399999999999</v>
      </c>
    </row>
    <row r="23" spans="1:10" ht="12" customHeight="1" x14ac:dyDescent="0.25">
      <c r="A23" s="2" t="str">
        <f>"Nov "&amp;RIGHT(A6,4)</f>
        <v>Nov 2024</v>
      </c>
      <c r="B23" s="11">
        <v>9537843</v>
      </c>
      <c r="C23" s="11">
        <v>1104644</v>
      </c>
      <c r="D23" s="11">
        <v>10642487</v>
      </c>
      <c r="E23" s="11">
        <v>176401721</v>
      </c>
      <c r="F23" s="11">
        <v>4700136</v>
      </c>
      <c r="G23" s="11">
        <v>181101857</v>
      </c>
      <c r="H23" s="11">
        <v>9054</v>
      </c>
      <c r="I23" s="11">
        <v>15049764</v>
      </c>
      <c r="J23" s="16">
        <v>15.8569</v>
      </c>
    </row>
    <row r="24" spans="1:10" ht="12" customHeight="1" x14ac:dyDescent="0.25">
      <c r="A24" s="2" t="str">
        <f>"Dec "&amp;RIGHT(A6,4)</f>
        <v>Dec 2024</v>
      </c>
      <c r="B24" s="11">
        <v>8465276</v>
      </c>
      <c r="C24" s="11">
        <v>967061</v>
      </c>
      <c r="D24" s="11">
        <v>9432337</v>
      </c>
      <c r="E24" s="11">
        <v>156676582</v>
      </c>
      <c r="F24" s="11">
        <v>4092567</v>
      </c>
      <c r="G24" s="11">
        <v>160769149</v>
      </c>
      <c r="H24" s="11">
        <v>7770</v>
      </c>
      <c r="I24" s="11">
        <v>14364676</v>
      </c>
      <c r="J24" s="16">
        <v>14.691599999999999</v>
      </c>
    </row>
    <row r="25" spans="1:10" ht="12" customHeight="1" x14ac:dyDescent="0.25">
      <c r="A25" s="2" t="str">
        <f>"Jan "&amp;RIGHT(A6,4)+1</f>
        <v>Jan 2025</v>
      </c>
      <c r="B25" s="11">
        <v>9973844</v>
      </c>
      <c r="C25" s="11">
        <v>1130304</v>
      </c>
      <c r="D25" s="11">
        <v>11104148</v>
      </c>
      <c r="E25" s="11">
        <v>174020852</v>
      </c>
      <c r="F25" s="11">
        <v>4535414</v>
      </c>
      <c r="G25" s="11">
        <v>178556266</v>
      </c>
      <c r="H25" s="11">
        <v>60553</v>
      </c>
      <c r="I25" s="11">
        <v>14014915</v>
      </c>
      <c r="J25" s="16">
        <v>16.916799999999999</v>
      </c>
    </row>
    <row r="26" spans="1:10" ht="12" customHeight="1" x14ac:dyDescent="0.25">
      <c r="A26" s="2" t="str">
        <f>"Feb "&amp;RIGHT(A6,4)+1</f>
        <v>Feb 2025</v>
      </c>
      <c r="B26" s="11">
        <v>9803458</v>
      </c>
      <c r="C26" s="11">
        <v>1102881</v>
      </c>
      <c r="D26" s="11">
        <v>10906339</v>
      </c>
      <c r="E26" s="11">
        <v>183985284</v>
      </c>
      <c r="F26" s="11">
        <v>4652222</v>
      </c>
      <c r="G26" s="11">
        <v>188637506</v>
      </c>
      <c r="H26" s="11">
        <v>2334</v>
      </c>
      <c r="I26" s="11">
        <v>14328717</v>
      </c>
      <c r="J26" s="16">
        <v>17.206299999999999</v>
      </c>
    </row>
    <row r="27" spans="1:10" ht="12" customHeight="1" x14ac:dyDescent="0.25">
      <c r="A27" s="2" t="str">
        <f>"Mar "&amp;RIGHT(A6,4)+1</f>
        <v>Mar 2025</v>
      </c>
      <c r="B27" s="11">
        <v>10289208</v>
      </c>
      <c r="C27" s="11">
        <v>1329379</v>
      </c>
      <c r="D27" s="11">
        <v>11618587</v>
      </c>
      <c r="E27" s="11">
        <v>188069716</v>
      </c>
      <c r="F27" s="11">
        <v>4893695</v>
      </c>
      <c r="G27" s="11">
        <v>192963411</v>
      </c>
      <c r="H27" s="11">
        <v>31650</v>
      </c>
      <c r="I27" s="11">
        <v>14423880</v>
      </c>
      <c r="J27" s="16">
        <v>17.740200000000002</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6"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6"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6"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6"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6"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6" t="s">
        <v>413</v>
      </c>
    </row>
    <row r="34" spans="1:10" ht="12" customHeight="1" x14ac:dyDescent="0.25">
      <c r="A34" s="12" t="s">
        <v>55</v>
      </c>
      <c r="B34" s="13">
        <v>60198710</v>
      </c>
      <c r="C34" s="13">
        <v>7023661</v>
      </c>
      <c r="D34" s="13">
        <v>67222371</v>
      </c>
      <c r="E34" s="13">
        <v>1102072784</v>
      </c>
      <c r="F34" s="13">
        <v>28797075</v>
      </c>
      <c r="G34" s="13">
        <v>1130869859</v>
      </c>
      <c r="H34" s="13">
        <v>125707</v>
      </c>
      <c r="I34" s="13">
        <v>14516186.833333334</v>
      </c>
      <c r="J34" s="17">
        <v>102.72320000000001</v>
      </c>
    </row>
    <row r="35" spans="1:10" ht="12" customHeight="1" x14ac:dyDescent="0.25">
      <c r="A35" s="14" t="str">
        <f>"Total "&amp;MID(A20,7,LEN(A20)-13)&amp;" Months"</f>
        <v>Total 6 Months</v>
      </c>
      <c r="B35" s="15">
        <v>60198710</v>
      </c>
      <c r="C35" s="15">
        <v>7023661</v>
      </c>
      <c r="D35" s="15">
        <v>67222371</v>
      </c>
      <c r="E35" s="15">
        <v>1102072784</v>
      </c>
      <c r="F35" s="15">
        <v>28797075</v>
      </c>
      <c r="G35" s="15">
        <v>1130869859</v>
      </c>
      <c r="H35" s="15">
        <v>125707</v>
      </c>
      <c r="I35" s="15">
        <v>14516186.833333334</v>
      </c>
      <c r="J35" s="18">
        <v>102.72320000000001</v>
      </c>
    </row>
    <row r="36" spans="1:10" ht="12" customHeight="1" x14ac:dyDescent="0.25">
      <c r="A36" s="85"/>
      <c r="B36" s="85"/>
      <c r="C36" s="85"/>
      <c r="D36" s="85"/>
      <c r="E36" s="85"/>
      <c r="F36" s="85"/>
      <c r="G36" s="85"/>
      <c r="H36" s="85"/>
      <c r="I36" s="85"/>
      <c r="J36" s="85"/>
    </row>
    <row r="37" spans="1:10" ht="70" customHeight="1" x14ac:dyDescent="0.25">
      <c r="A37" s="96" t="s">
        <v>428</v>
      </c>
      <c r="B37" s="96"/>
      <c r="C37" s="96"/>
      <c r="D37" s="96"/>
      <c r="E37" s="96"/>
      <c r="F37" s="96"/>
      <c r="G37" s="96"/>
      <c r="H37" s="96"/>
      <c r="I37" s="96"/>
      <c r="J37" s="96"/>
    </row>
  </sheetData>
  <mergeCells count="11">
    <mergeCell ref="A1:I1"/>
    <mergeCell ref="A2:I2"/>
    <mergeCell ref="A37:J37"/>
    <mergeCell ref="J3:J4"/>
    <mergeCell ref="B5:J5"/>
    <mergeCell ref="A36:J36"/>
    <mergeCell ref="I3:I4"/>
    <mergeCell ref="A3:A4"/>
    <mergeCell ref="B3:D3"/>
    <mergeCell ref="E3:G3"/>
    <mergeCell ref="H3:H4"/>
  </mergeCells>
  <phoneticPr fontId="0" type="noConversion"/>
  <pageMargins left="0.75" right="0.5" top="0.75" bottom="0.5" header="0.5" footer="0.25"/>
  <pageSetup scale="3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J37"/>
  <sheetViews>
    <sheetView showGridLines="0" zoomScaleNormal="100" workbookViewId="0">
      <selection sqref="A1:I1"/>
    </sheetView>
  </sheetViews>
  <sheetFormatPr defaultRowHeight="12.5" x14ac:dyDescent="0.25"/>
  <cols>
    <col min="1" max="7" width="11.453125" customWidth="1"/>
    <col min="8" max="8" width="13.08984375" customWidth="1"/>
    <col min="9" max="9" width="11.453125" customWidth="1"/>
    <col min="10" max="10" width="16.453125" customWidth="1"/>
  </cols>
  <sheetData>
    <row r="1" spans="1:10" ht="12" customHeight="1" x14ac:dyDescent="0.25">
      <c r="A1" s="86" t="s">
        <v>417</v>
      </c>
      <c r="B1" s="86"/>
      <c r="C1" s="86"/>
      <c r="D1" s="86"/>
      <c r="E1" s="86"/>
      <c r="F1" s="86"/>
      <c r="G1" s="86"/>
      <c r="H1" s="86"/>
      <c r="I1" s="86"/>
      <c r="J1" s="81">
        <v>45821</v>
      </c>
    </row>
    <row r="2" spans="1:10" ht="12" customHeight="1" x14ac:dyDescent="0.25">
      <c r="A2" s="88" t="s">
        <v>93</v>
      </c>
      <c r="B2" s="88"/>
      <c r="C2" s="88"/>
      <c r="D2" s="88"/>
      <c r="E2" s="88"/>
      <c r="F2" s="88"/>
      <c r="G2" s="88"/>
      <c r="H2" s="88"/>
      <c r="I2" s="88"/>
      <c r="J2" s="1"/>
    </row>
    <row r="3" spans="1:10" ht="24" customHeight="1" x14ac:dyDescent="0.25">
      <c r="A3" s="90" t="s">
        <v>50</v>
      </c>
      <c r="B3" s="94" t="s">
        <v>90</v>
      </c>
      <c r="C3" s="94"/>
      <c r="D3" s="93"/>
      <c r="E3" s="94" t="s">
        <v>91</v>
      </c>
      <c r="F3" s="94"/>
      <c r="G3" s="93"/>
      <c r="H3" s="92" t="s">
        <v>397</v>
      </c>
      <c r="I3" s="92" t="s">
        <v>398</v>
      </c>
      <c r="J3" s="97" t="s">
        <v>399</v>
      </c>
    </row>
    <row r="4" spans="1:10" ht="24" customHeight="1" x14ac:dyDescent="0.25">
      <c r="A4" s="91"/>
      <c r="B4" s="10" t="s">
        <v>78</v>
      </c>
      <c r="C4" s="10" t="s">
        <v>79</v>
      </c>
      <c r="D4" s="10" t="s">
        <v>55</v>
      </c>
      <c r="E4" s="10" t="s">
        <v>78</v>
      </c>
      <c r="F4" s="10" t="s">
        <v>79</v>
      </c>
      <c r="G4" s="10" t="s">
        <v>55</v>
      </c>
      <c r="H4" s="95"/>
      <c r="I4" s="93"/>
      <c r="J4" s="94"/>
    </row>
    <row r="5" spans="1:10" ht="12" customHeight="1" x14ac:dyDescent="0.25">
      <c r="A5" s="1"/>
      <c r="B5" s="85" t="str">
        <f>REPT("-",90)&amp;" Dollars "&amp;REPT("-",120)</f>
        <v>------------------------------------------------------------------------------------------ Dollars ------------------------------------------------------------------------------------------------------------------------</v>
      </c>
      <c r="C5" s="85"/>
      <c r="D5" s="85"/>
      <c r="E5" s="85"/>
      <c r="F5" s="85"/>
      <c r="G5" s="85"/>
      <c r="H5" s="85"/>
      <c r="I5" s="85"/>
      <c r="J5" s="85"/>
    </row>
    <row r="6" spans="1:10" ht="12" customHeight="1" x14ac:dyDescent="0.25">
      <c r="A6" s="3" t="s">
        <v>414</v>
      </c>
    </row>
    <row r="7" spans="1:10" ht="12" customHeight="1" x14ac:dyDescent="0.25">
      <c r="A7" s="2" t="str">
        <f>"Oct "&amp;RIGHT(A6,4)-1</f>
        <v>Oct 2023</v>
      </c>
      <c r="B7" s="11">
        <v>23373507.41</v>
      </c>
      <c r="C7" s="11">
        <v>2881203.27</v>
      </c>
      <c r="D7" s="11">
        <v>26254710.68</v>
      </c>
      <c r="E7" s="11">
        <v>577062032.41999996</v>
      </c>
      <c r="F7" s="11">
        <v>16570275.23</v>
      </c>
      <c r="G7" s="11">
        <v>593632307.64999998</v>
      </c>
      <c r="H7" s="11" t="s">
        <v>413</v>
      </c>
      <c r="I7" s="11">
        <v>22864528.010000002</v>
      </c>
      <c r="J7" s="11">
        <v>642751546.34000003</v>
      </c>
    </row>
    <row r="8" spans="1:10" ht="12" customHeight="1" x14ac:dyDescent="0.25">
      <c r="A8" s="2" t="str">
        <f>"Nov "&amp;RIGHT(A6,4)-1</f>
        <v>Nov 2023</v>
      </c>
      <c r="B8" s="11">
        <v>20873808.309999999</v>
      </c>
      <c r="C8" s="11">
        <v>2553157.5</v>
      </c>
      <c r="D8" s="11">
        <v>23426965.809999999</v>
      </c>
      <c r="E8" s="11">
        <v>502675054.10000002</v>
      </c>
      <c r="F8" s="11">
        <v>14632053.6</v>
      </c>
      <c r="G8" s="11">
        <v>517307107.69999999</v>
      </c>
      <c r="H8" s="11" t="s">
        <v>413</v>
      </c>
      <c r="I8" s="11">
        <v>19878565.73</v>
      </c>
      <c r="J8" s="11">
        <v>560612639.24000001</v>
      </c>
    </row>
    <row r="9" spans="1:10" ht="12" customHeight="1" x14ac:dyDescent="0.25">
      <c r="A9" s="2" t="str">
        <f>"Dec "&amp;RIGHT(A6,4)-1</f>
        <v>Dec 2023</v>
      </c>
      <c r="B9" s="11">
        <v>17037117.329999998</v>
      </c>
      <c r="C9" s="11">
        <v>2042315.73</v>
      </c>
      <c r="D9" s="11">
        <v>19079433.059999999</v>
      </c>
      <c r="E9" s="11">
        <v>394088265.06</v>
      </c>
      <c r="F9" s="11">
        <v>11041852.810000001</v>
      </c>
      <c r="G9" s="11">
        <v>405130117.87</v>
      </c>
      <c r="H9" s="11" t="s">
        <v>413</v>
      </c>
      <c r="I9" s="11">
        <v>15636765.029999999</v>
      </c>
      <c r="J9" s="11">
        <v>439846315.95999998</v>
      </c>
    </row>
    <row r="10" spans="1:10" ht="12" customHeight="1" x14ac:dyDescent="0.25">
      <c r="A10" s="2" t="str">
        <f>"Jan "&amp;RIGHT(A6,4)</f>
        <v>Jan 2024</v>
      </c>
      <c r="B10" s="11">
        <v>20129797.059999999</v>
      </c>
      <c r="C10" s="11">
        <v>2385143.73</v>
      </c>
      <c r="D10" s="11">
        <v>22514940.789999999</v>
      </c>
      <c r="E10" s="11">
        <v>468450193.83999997</v>
      </c>
      <c r="F10" s="11">
        <v>12834151.68</v>
      </c>
      <c r="G10" s="11">
        <v>481284345.51999998</v>
      </c>
      <c r="H10" s="11" t="s">
        <v>413</v>
      </c>
      <c r="I10" s="11">
        <v>18465525.690000001</v>
      </c>
      <c r="J10" s="11">
        <v>522264812</v>
      </c>
    </row>
    <row r="11" spans="1:10" ht="12" customHeight="1" x14ac:dyDescent="0.25">
      <c r="A11" s="2" t="str">
        <f>"Feb "&amp;RIGHT(A6,4)</f>
        <v>Feb 2024</v>
      </c>
      <c r="B11" s="11">
        <v>23007142.48</v>
      </c>
      <c r="C11" s="11">
        <v>2715915.63</v>
      </c>
      <c r="D11" s="11">
        <v>25723058.109999999</v>
      </c>
      <c r="E11" s="11">
        <v>551630714.02999997</v>
      </c>
      <c r="F11" s="11">
        <v>15190490.83</v>
      </c>
      <c r="G11" s="11">
        <v>566821204.86000001</v>
      </c>
      <c r="H11" s="11" t="s">
        <v>413</v>
      </c>
      <c r="I11" s="11">
        <v>21195216.16</v>
      </c>
      <c r="J11" s="11">
        <v>613739479.13</v>
      </c>
    </row>
    <row r="12" spans="1:10" ht="12" customHeight="1" x14ac:dyDescent="0.25">
      <c r="A12" s="2" t="str">
        <f>"Mar "&amp;RIGHT(A6,4)</f>
        <v>Mar 2024</v>
      </c>
      <c r="B12" s="11">
        <v>21468422.469999999</v>
      </c>
      <c r="C12" s="11">
        <v>2475052.11</v>
      </c>
      <c r="D12" s="11">
        <v>23943474.579999998</v>
      </c>
      <c r="E12" s="11">
        <v>489516271.67000002</v>
      </c>
      <c r="F12" s="11">
        <v>13023220.970000001</v>
      </c>
      <c r="G12" s="11">
        <v>502539492.63999999</v>
      </c>
      <c r="H12" s="11" t="s">
        <v>413</v>
      </c>
      <c r="I12" s="11">
        <v>19420674.16</v>
      </c>
      <c r="J12" s="11">
        <v>545903641.38</v>
      </c>
    </row>
    <row r="13" spans="1:10" ht="12" customHeight="1" x14ac:dyDescent="0.25">
      <c r="A13" s="2" t="str">
        <f>"Apr "&amp;RIGHT(A6,4)</f>
        <v>Apr 2024</v>
      </c>
      <c r="B13" s="11">
        <v>24337963.609999999</v>
      </c>
      <c r="C13" s="11">
        <v>2768570.36</v>
      </c>
      <c r="D13" s="11">
        <v>27106533.969999999</v>
      </c>
      <c r="E13" s="11">
        <v>560661446.29999995</v>
      </c>
      <c r="F13" s="11">
        <v>15251520.640000001</v>
      </c>
      <c r="G13" s="11">
        <v>575912966.94000006</v>
      </c>
      <c r="H13" s="11" t="s">
        <v>413</v>
      </c>
      <c r="I13" s="11">
        <v>21669144.539999999</v>
      </c>
      <c r="J13" s="11">
        <v>624688645.45000005</v>
      </c>
    </row>
    <row r="14" spans="1:10" ht="12" customHeight="1" x14ac:dyDescent="0.25">
      <c r="A14" s="2" t="str">
        <f>"May "&amp;RIGHT(A6,4)</f>
        <v>May 2024</v>
      </c>
      <c r="B14" s="11">
        <v>25644667.690000001</v>
      </c>
      <c r="C14" s="11">
        <v>2808202.36</v>
      </c>
      <c r="D14" s="11">
        <v>28452870.050000001</v>
      </c>
      <c r="E14" s="11">
        <v>549284279.61000001</v>
      </c>
      <c r="F14" s="11">
        <v>13640690.390000001</v>
      </c>
      <c r="G14" s="11">
        <v>562924970</v>
      </c>
      <c r="H14" s="11" t="s">
        <v>413</v>
      </c>
      <c r="I14" s="11">
        <v>21728679.559999999</v>
      </c>
      <c r="J14" s="11">
        <v>613106519.61000001</v>
      </c>
    </row>
    <row r="15" spans="1:10" ht="12" customHeight="1" x14ac:dyDescent="0.25">
      <c r="A15" s="2" t="str">
        <f>"Jun "&amp;RIGHT(A6,4)</f>
        <v>Jun 2024</v>
      </c>
      <c r="B15" s="11">
        <v>7371847.6200000001</v>
      </c>
      <c r="C15" s="11">
        <v>447510.8</v>
      </c>
      <c r="D15" s="11">
        <v>7819358.4199999999</v>
      </c>
      <c r="E15" s="11">
        <v>120902426.01000001</v>
      </c>
      <c r="F15" s="11">
        <v>1540163.67</v>
      </c>
      <c r="G15" s="11">
        <v>122442589.68000001</v>
      </c>
      <c r="H15" s="11" t="s">
        <v>413</v>
      </c>
      <c r="I15" s="11">
        <v>3676120.88</v>
      </c>
      <c r="J15" s="11">
        <v>133938068.98</v>
      </c>
    </row>
    <row r="16" spans="1:10" ht="12" customHeight="1" x14ac:dyDescent="0.25">
      <c r="A16" s="2" t="str">
        <f>"Jul "&amp;RIGHT(A6,4)</f>
        <v>Jul 2024</v>
      </c>
      <c r="B16" s="11">
        <v>2131054.92</v>
      </c>
      <c r="C16" s="11">
        <v>68902.710000000006</v>
      </c>
      <c r="D16" s="11">
        <v>2199957.63</v>
      </c>
      <c r="E16" s="11">
        <v>32477311.75</v>
      </c>
      <c r="F16" s="11">
        <v>184143.62</v>
      </c>
      <c r="G16" s="11">
        <v>32661455.370000001</v>
      </c>
      <c r="H16" s="11" t="s">
        <v>413</v>
      </c>
      <c r="I16" s="11">
        <v>361805.79</v>
      </c>
      <c r="J16" s="11">
        <v>35223218.789999999</v>
      </c>
    </row>
    <row r="17" spans="1:10" ht="12" customHeight="1" x14ac:dyDescent="0.25">
      <c r="A17" s="2" t="str">
        <f>"Aug "&amp;RIGHT(A6,4)</f>
        <v>Aug 2024</v>
      </c>
      <c r="B17" s="11">
        <v>10381753.960000001</v>
      </c>
      <c r="C17" s="11">
        <v>1029872.23</v>
      </c>
      <c r="D17" s="11">
        <v>11411626.189999999</v>
      </c>
      <c r="E17" s="11">
        <v>329346778.79000002</v>
      </c>
      <c r="F17" s="11">
        <v>7438902.1299999999</v>
      </c>
      <c r="G17" s="11">
        <v>336785680.92000002</v>
      </c>
      <c r="H17" s="11" t="s">
        <v>413</v>
      </c>
      <c r="I17" s="11">
        <v>8852376.3200000003</v>
      </c>
      <c r="J17" s="11">
        <v>357049683.43000001</v>
      </c>
    </row>
    <row r="18" spans="1:10" ht="12" customHeight="1" x14ac:dyDescent="0.25">
      <c r="A18" s="2" t="str">
        <f>"Sep "&amp;RIGHT(A6,4)</f>
        <v>Sep 2024</v>
      </c>
      <c r="B18" s="11">
        <v>26373229.440000001</v>
      </c>
      <c r="C18" s="11">
        <v>2767887.05</v>
      </c>
      <c r="D18" s="11">
        <v>29141116.489999998</v>
      </c>
      <c r="E18" s="11">
        <v>600753428.37</v>
      </c>
      <c r="F18" s="11">
        <v>14416853.83</v>
      </c>
      <c r="G18" s="11">
        <v>615170282.20000005</v>
      </c>
      <c r="H18" s="11" t="s">
        <v>413</v>
      </c>
      <c r="I18" s="11">
        <v>20621649.969999999</v>
      </c>
      <c r="J18" s="11">
        <v>664933048.65999997</v>
      </c>
    </row>
    <row r="19" spans="1:10" ht="12" customHeight="1" x14ac:dyDescent="0.25">
      <c r="A19" s="12" t="s">
        <v>55</v>
      </c>
      <c r="B19" s="13">
        <v>222130312.30000001</v>
      </c>
      <c r="C19" s="13">
        <v>24943733.48</v>
      </c>
      <c r="D19" s="13">
        <v>247074045.78</v>
      </c>
      <c r="E19" s="13">
        <v>5176848201.9499998</v>
      </c>
      <c r="F19" s="13">
        <v>135764319.40000001</v>
      </c>
      <c r="G19" s="13">
        <v>5312612521.3500004</v>
      </c>
      <c r="H19" s="13" t="s">
        <v>413</v>
      </c>
      <c r="I19" s="13">
        <v>194371051.84</v>
      </c>
      <c r="J19" s="13">
        <v>5754057618.9700003</v>
      </c>
    </row>
    <row r="20" spans="1:10" ht="12" customHeight="1" x14ac:dyDescent="0.25">
      <c r="A20" s="14" t="s">
        <v>415</v>
      </c>
      <c r="B20" s="15">
        <v>125889795.06</v>
      </c>
      <c r="C20" s="15">
        <v>15052787.970000001</v>
      </c>
      <c r="D20" s="15">
        <v>140942583.03</v>
      </c>
      <c r="E20" s="15">
        <v>2983422531.1199999</v>
      </c>
      <c r="F20" s="15">
        <v>83292045.120000005</v>
      </c>
      <c r="G20" s="15">
        <v>3066714576.2399998</v>
      </c>
      <c r="H20" s="15" t="s">
        <v>413</v>
      </c>
      <c r="I20" s="15">
        <v>117461274.78</v>
      </c>
      <c r="J20" s="15">
        <v>3325118434.0500002</v>
      </c>
    </row>
    <row r="21" spans="1:10" ht="12" customHeight="1" x14ac:dyDescent="0.25">
      <c r="A21" s="3" t="str">
        <f>"FY "&amp;RIGHT(A6,4)+1</f>
        <v>FY 2025</v>
      </c>
    </row>
    <row r="22" spans="1:10" ht="12" customHeight="1" x14ac:dyDescent="0.25">
      <c r="A22" s="2" t="str">
        <f>"Oct "&amp;RIGHT(A6,4)</f>
        <v>Oct 2024</v>
      </c>
      <c r="B22" s="11">
        <v>28803816.489999998</v>
      </c>
      <c r="C22" s="11">
        <v>2900888.11</v>
      </c>
      <c r="D22" s="11">
        <v>31704704.600000001</v>
      </c>
      <c r="E22" s="11">
        <v>634706901.09000003</v>
      </c>
      <c r="F22" s="11">
        <v>15146807.35</v>
      </c>
      <c r="G22" s="11">
        <v>649853708.44000006</v>
      </c>
      <c r="H22" s="11">
        <v>34000.019999999997</v>
      </c>
      <c r="I22" s="11">
        <v>23681102.300000001</v>
      </c>
      <c r="J22" s="11">
        <v>705273515.36000001</v>
      </c>
    </row>
    <row r="23" spans="1:10" ht="12" customHeight="1" x14ac:dyDescent="0.25">
      <c r="A23" s="2" t="str">
        <f>"Nov "&amp;RIGHT(A6,4)</f>
        <v>Nov 2024</v>
      </c>
      <c r="B23" s="11">
        <v>22654812.370000001</v>
      </c>
      <c r="C23" s="11">
        <v>2308939.73</v>
      </c>
      <c r="D23" s="11">
        <v>24963752.100000001</v>
      </c>
      <c r="E23" s="11">
        <v>502118196.44999999</v>
      </c>
      <c r="F23" s="11">
        <v>12008604.76</v>
      </c>
      <c r="G23" s="11">
        <v>514126801.20999998</v>
      </c>
      <c r="H23" s="11">
        <v>21457.98</v>
      </c>
      <c r="I23" s="11">
        <v>18316125.329999998</v>
      </c>
      <c r="J23" s="11">
        <v>557428136.62</v>
      </c>
    </row>
    <row r="24" spans="1:10" ht="12" customHeight="1" x14ac:dyDescent="0.25">
      <c r="A24" s="2" t="str">
        <f>"Dec "&amp;RIGHT(A6,4)</f>
        <v>Dec 2024</v>
      </c>
      <c r="B24" s="11">
        <v>20104985.170000002</v>
      </c>
      <c r="C24" s="11">
        <v>2020738.02</v>
      </c>
      <c r="D24" s="11">
        <v>22125723.190000001</v>
      </c>
      <c r="E24" s="11">
        <v>445913103.37</v>
      </c>
      <c r="F24" s="11">
        <v>10454527.859999999</v>
      </c>
      <c r="G24" s="11">
        <v>456367631.23000002</v>
      </c>
      <c r="H24" s="11">
        <v>18414.900000000001</v>
      </c>
      <c r="I24" s="11">
        <v>15956905.83</v>
      </c>
      <c r="J24" s="11">
        <v>494468675.14999998</v>
      </c>
    </row>
    <row r="25" spans="1:10" ht="12" customHeight="1" x14ac:dyDescent="0.25">
      <c r="A25" s="2" t="str">
        <f>"Jan "&amp;RIGHT(A6,4)+1</f>
        <v>Jan 2025</v>
      </c>
      <c r="B25" s="11">
        <v>23674796.170000002</v>
      </c>
      <c r="C25" s="11">
        <v>2357298.2599999998</v>
      </c>
      <c r="D25" s="11">
        <v>26032094.43</v>
      </c>
      <c r="E25" s="11">
        <v>495271277.81</v>
      </c>
      <c r="F25" s="11">
        <v>11582115.609999999</v>
      </c>
      <c r="G25" s="11">
        <v>506853393.42000002</v>
      </c>
      <c r="H25" s="11">
        <v>143510.60999999999</v>
      </c>
      <c r="I25" s="11">
        <v>18381045.010000002</v>
      </c>
      <c r="J25" s="11">
        <v>551410043.47000003</v>
      </c>
    </row>
    <row r="26" spans="1:10" ht="12" customHeight="1" x14ac:dyDescent="0.25">
      <c r="A26" s="2" t="str">
        <f>"Feb "&amp;RIGHT(A6,4)+1</f>
        <v>Feb 2025</v>
      </c>
      <c r="B26" s="11">
        <v>23274506.59</v>
      </c>
      <c r="C26" s="11">
        <v>2302695.4500000002</v>
      </c>
      <c r="D26" s="11">
        <v>25577202.039999999</v>
      </c>
      <c r="E26" s="11">
        <v>523509723.56999999</v>
      </c>
      <c r="F26" s="11">
        <v>11870277.75</v>
      </c>
      <c r="G26" s="11">
        <v>535380001.31999999</v>
      </c>
      <c r="H26" s="11">
        <v>5531.58</v>
      </c>
      <c r="I26" s="11">
        <v>18358416.07</v>
      </c>
      <c r="J26" s="11">
        <v>579321151.00999999</v>
      </c>
    </row>
    <row r="27" spans="1:10" ht="12" customHeight="1" x14ac:dyDescent="0.25">
      <c r="A27" s="2" t="str">
        <f>"Mar "&amp;RIGHT(A6,4)+1</f>
        <v>Mar 2025</v>
      </c>
      <c r="B27" s="11">
        <v>24439826.140000001</v>
      </c>
      <c r="C27" s="11">
        <v>2777458.08</v>
      </c>
      <c r="D27" s="11">
        <v>27217284.219999999</v>
      </c>
      <c r="E27" s="11">
        <v>535409990.77999997</v>
      </c>
      <c r="F27" s="11">
        <v>12513912.460000001</v>
      </c>
      <c r="G27" s="11">
        <v>547923903.24000001</v>
      </c>
      <c r="H27" s="11">
        <v>75010.5</v>
      </c>
      <c r="I27" s="11">
        <v>20046717.16</v>
      </c>
      <c r="J27" s="11">
        <v>595262915.12</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142952742.93000001</v>
      </c>
      <c r="C34" s="13">
        <v>14668017.65</v>
      </c>
      <c r="D34" s="13">
        <v>157620760.58000001</v>
      </c>
      <c r="E34" s="13">
        <v>3136929193.0700002</v>
      </c>
      <c r="F34" s="13">
        <v>73576245.790000007</v>
      </c>
      <c r="G34" s="13">
        <v>3210505438.8600001</v>
      </c>
      <c r="H34" s="13">
        <v>297925.59000000003</v>
      </c>
      <c r="I34" s="13">
        <v>114740311.7</v>
      </c>
      <c r="J34" s="13">
        <v>3483164436.73</v>
      </c>
    </row>
    <row r="35" spans="1:10" ht="12" customHeight="1" x14ac:dyDescent="0.25">
      <c r="A35" s="14" t="str">
        <f>"Total "&amp;MID(A20,7,LEN(A20)-13)&amp;" Months"</f>
        <v>Total 6 Months</v>
      </c>
      <c r="B35" s="15">
        <v>142952742.93000001</v>
      </c>
      <c r="C35" s="15">
        <v>14668017.65</v>
      </c>
      <c r="D35" s="15">
        <v>157620760.58000001</v>
      </c>
      <c r="E35" s="15">
        <v>3136929193.0700002</v>
      </c>
      <c r="F35" s="15">
        <v>73576245.790000007</v>
      </c>
      <c r="G35" s="15">
        <v>3210505438.8600001</v>
      </c>
      <c r="H35" s="15">
        <v>297925.59000000003</v>
      </c>
      <c r="I35" s="15">
        <v>114740311.7</v>
      </c>
      <c r="J35" s="15">
        <v>3483164436.73</v>
      </c>
    </row>
    <row r="36" spans="1:10" ht="12" customHeight="1" x14ac:dyDescent="0.25">
      <c r="A36" s="85"/>
      <c r="B36" s="85"/>
      <c r="C36" s="85"/>
      <c r="D36" s="85"/>
      <c r="E36" s="85"/>
      <c r="F36" s="85"/>
      <c r="G36" s="85"/>
      <c r="H36" s="85"/>
      <c r="I36" s="85"/>
      <c r="J36" s="85"/>
    </row>
    <row r="37" spans="1:10" ht="70" customHeight="1" x14ac:dyDescent="0.25">
      <c r="A37" s="96" t="s">
        <v>430</v>
      </c>
      <c r="B37" s="96"/>
      <c r="C37" s="96"/>
      <c r="D37" s="96"/>
      <c r="E37" s="96"/>
      <c r="F37" s="96"/>
      <c r="G37" s="96"/>
      <c r="H37" s="96"/>
      <c r="I37" s="96"/>
      <c r="J37" s="96"/>
    </row>
  </sheetData>
  <mergeCells count="11">
    <mergeCell ref="A37:J37"/>
    <mergeCell ref="I3:I4"/>
    <mergeCell ref="A3:A4"/>
    <mergeCell ref="B3:D3"/>
    <mergeCell ref="E3:G3"/>
    <mergeCell ref="H3:H4"/>
    <mergeCell ref="A1:I1"/>
    <mergeCell ref="A2:I2"/>
    <mergeCell ref="J3:J4"/>
    <mergeCell ref="B5:J5"/>
    <mergeCell ref="A36:J36"/>
  </mergeCells>
  <phoneticPr fontId="0" type="noConversion"/>
  <pageMargins left="0.75" right="0.5" top="0.75" bottom="0.5" header="0.5" footer="0.25"/>
  <pageSetup scale="3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86" t="s">
        <v>419</v>
      </c>
      <c r="B1" s="86"/>
      <c r="C1" s="86"/>
      <c r="D1" s="86"/>
      <c r="E1" s="86"/>
      <c r="F1" s="86"/>
      <c r="G1" s="86"/>
      <c r="H1" s="86"/>
      <c r="I1" s="86"/>
      <c r="J1" s="81">
        <v>45821</v>
      </c>
    </row>
    <row r="2" spans="1:10" ht="12" customHeight="1" x14ac:dyDescent="0.25">
      <c r="A2" s="88" t="s">
        <v>94</v>
      </c>
      <c r="B2" s="88"/>
      <c r="C2" s="88"/>
      <c r="D2" s="88"/>
      <c r="E2" s="88"/>
      <c r="F2" s="88"/>
      <c r="G2" s="88"/>
      <c r="H2" s="88"/>
      <c r="I2" s="88"/>
      <c r="J2" s="1"/>
    </row>
    <row r="3" spans="1:10" ht="24" customHeight="1" x14ac:dyDescent="0.25">
      <c r="A3" s="90" t="s">
        <v>50</v>
      </c>
      <c r="B3" s="94" t="s">
        <v>202</v>
      </c>
      <c r="C3" s="94"/>
      <c r="D3" s="93"/>
      <c r="E3" s="94" t="s">
        <v>204</v>
      </c>
      <c r="F3" s="94"/>
      <c r="G3" s="93"/>
      <c r="H3" s="94" t="s">
        <v>55</v>
      </c>
      <c r="I3" s="94"/>
      <c r="J3" s="94"/>
    </row>
    <row r="4" spans="1:10" ht="24" customHeight="1" x14ac:dyDescent="0.25">
      <c r="A4" s="91"/>
      <c r="B4" s="10" t="s">
        <v>203</v>
      </c>
      <c r="C4" s="10" t="s">
        <v>95</v>
      </c>
      <c r="D4" s="10" t="s">
        <v>96</v>
      </c>
      <c r="E4" s="10" t="s">
        <v>97</v>
      </c>
      <c r="F4" s="10" t="s">
        <v>95</v>
      </c>
      <c r="G4" s="10" t="s">
        <v>96</v>
      </c>
      <c r="H4" s="10" t="s">
        <v>97</v>
      </c>
      <c r="I4" s="10" t="s">
        <v>95</v>
      </c>
      <c r="J4" s="9" t="s">
        <v>96</v>
      </c>
    </row>
    <row r="5" spans="1:10" ht="12" customHeight="1" x14ac:dyDescent="0.25">
      <c r="A5" s="1"/>
      <c r="B5" s="85" t="str">
        <f>REPT("-",101)&amp;" Number "&amp;REPT("-",101)</f>
        <v>----------------------------------------------------------------------------------------------------- Number -----------------------------------------------------------------------------------------------------</v>
      </c>
      <c r="C5" s="85"/>
      <c r="D5" s="85"/>
      <c r="E5" s="85"/>
      <c r="F5" s="85"/>
      <c r="G5" s="85"/>
      <c r="H5" s="85"/>
      <c r="I5" s="85"/>
      <c r="J5" s="85"/>
    </row>
    <row r="6" spans="1:10" ht="12" customHeight="1" x14ac:dyDescent="0.25">
      <c r="A6" s="3" t="s">
        <v>414</v>
      </c>
    </row>
    <row r="7" spans="1:10" ht="12" customHeight="1" x14ac:dyDescent="0.25">
      <c r="A7" s="2" t="str">
        <f>"Oct "&amp;RIGHT(A6,4)-1</f>
        <v>Oct 2023</v>
      </c>
      <c r="B7" s="11" t="s">
        <v>413</v>
      </c>
      <c r="C7" s="11" t="s">
        <v>413</v>
      </c>
      <c r="D7" s="11" t="s">
        <v>413</v>
      </c>
      <c r="E7" s="11" t="s">
        <v>413</v>
      </c>
      <c r="F7" s="11" t="s">
        <v>413</v>
      </c>
      <c r="G7" s="11" t="s">
        <v>413</v>
      </c>
      <c r="H7" s="11" t="s">
        <v>413</v>
      </c>
      <c r="I7" s="11" t="s">
        <v>413</v>
      </c>
      <c r="J7" s="11" t="s">
        <v>413</v>
      </c>
    </row>
    <row r="8" spans="1:10" ht="12" customHeight="1" x14ac:dyDescent="0.25">
      <c r="A8" s="2" t="str">
        <f>"Nov "&amp;RIGHT(A6,4)-1</f>
        <v>Nov 2023</v>
      </c>
      <c r="B8" s="11" t="s">
        <v>413</v>
      </c>
      <c r="C8" s="11" t="s">
        <v>413</v>
      </c>
      <c r="D8" s="11" t="s">
        <v>413</v>
      </c>
      <c r="E8" s="11" t="s">
        <v>413</v>
      </c>
      <c r="F8" s="11" t="s">
        <v>413</v>
      </c>
      <c r="G8" s="11" t="s">
        <v>413</v>
      </c>
      <c r="H8" s="11" t="s">
        <v>413</v>
      </c>
      <c r="I8" s="11" t="s">
        <v>413</v>
      </c>
      <c r="J8" s="11" t="s">
        <v>413</v>
      </c>
    </row>
    <row r="9" spans="1:10" ht="12" customHeight="1" x14ac:dyDescent="0.25">
      <c r="A9" s="2" t="str">
        <f>"Dec "&amp;RIGHT(A6,4)-1</f>
        <v>Dec 2023</v>
      </c>
      <c r="B9" s="11">
        <v>521</v>
      </c>
      <c r="C9" s="11">
        <v>69537</v>
      </c>
      <c r="D9" s="11">
        <v>613813</v>
      </c>
      <c r="E9" s="11">
        <v>17532</v>
      </c>
      <c r="F9" s="11">
        <v>69919</v>
      </c>
      <c r="G9" s="11">
        <v>4438362</v>
      </c>
      <c r="H9" s="11">
        <v>18053</v>
      </c>
      <c r="I9" s="11">
        <v>139456</v>
      </c>
      <c r="J9" s="11">
        <v>5052175</v>
      </c>
    </row>
    <row r="10" spans="1:10" ht="12" customHeight="1" x14ac:dyDescent="0.25">
      <c r="A10" s="2" t="str">
        <f>"Jan "&amp;RIGHT(A6,4)</f>
        <v>Jan 2024</v>
      </c>
      <c r="B10" s="11" t="s">
        <v>413</v>
      </c>
      <c r="C10" s="11" t="s">
        <v>413</v>
      </c>
      <c r="D10" s="11" t="s">
        <v>413</v>
      </c>
      <c r="E10" s="11" t="s">
        <v>413</v>
      </c>
      <c r="F10" s="11" t="s">
        <v>413</v>
      </c>
      <c r="G10" s="11" t="s">
        <v>413</v>
      </c>
      <c r="H10" s="11" t="s">
        <v>413</v>
      </c>
      <c r="I10" s="11" t="s">
        <v>413</v>
      </c>
      <c r="J10" s="11" t="s">
        <v>413</v>
      </c>
    </row>
    <row r="11" spans="1:10" ht="12" customHeight="1" x14ac:dyDescent="0.25">
      <c r="A11" s="2" t="str">
        <f>"Feb "&amp;RIGHT(A6,4)</f>
        <v>Feb 2024</v>
      </c>
      <c r="B11" s="11" t="s">
        <v>413</v>
      </c>
      <c r="C11" s="11" t="s">
        <v>413</v>
      </c>
      <c r="D11" s="11" t="s">
        <v>413</v>
      </c>
      <c r="E11" s="11" t="s">
        <v>413</v>
      </c>
      <c r="F11" s="11" t="s">
        <v>413</v>
      </c>
      <c r="G11" s="11" t="s">
        <v>413</v>
      </c>
      <c r="H11" s="11" t="s">
        <v>413</v>
      </c>
      <c r="I11" s="11" t="s">
        <v>413</v>
      </c>
      <c r="J11" s="11" t="s">
        <v>413</v>
      </c>
    </row>
    <row r="12" spans="1:10" ht="12" customHeight="1" x14ac:dyDescent="0.25">
      <c r="A12" s="2" t="str">
        <f>"Mar "&amp;RIGHT(A6,4)</f>
        <v>Mar 2024</v>
      </c>
      <c r="B12" s="11">
        <v>510</v>
      </c>
      <c r="C12" s="11">
        <v>69406</v>
      </c>
      <c r="D12" s="11">
        <v>644514</v>
      </c>
      <c r="E12" s="11">
        <v>17655</v>
      </c>
      <c r="F12" s="11">
        <v>71052</v>
      </c>
      <c r="G12" s="11">
        <v>4786377</v>
      </c>
      <c r="H12" s="11">
        <v>18165</v>
      </c>
      <c r="I12" s="11">
        <v>140458</v>
      </c>
      <c r="J12" s="11">
        <v>5430891</v>
      </c>
    </row>
    <row r="13" spans="1:10" ht="12" customHeight="1" x14ac:dyDescent="0.25">
      <c r="A13" s="2" t="str">
        <f>"Apr "&amp;RIGHT(A6,4)</f>
        <v>Apr 2024</v>
      </c>
      <c r="B13" s="11" t="s">
        <v>413</v>
      </c>
      <c r="C13" s="11" t="s">
        <v>413</v>
      </c>
      <c r="D13" s="11" t="s">
        <v>413</v>
      </c>
      <c r="E13" s="11" t="s">
        <v>413</v>
      </c>
      <c r="F13" s="11" t="s">
        <v>413</v>
      </c>
      <c r="G13" s="11" t="s">
        <v>413</v>
      </c>
      <c r="H13" s="11" t="s">
        <v>413</v>
      </c>
      <c r="I13" s="11" t="s">
        <v>413</v>
      </c>
      <c r="J13" s="11" t="s">
        <v>413</v>
      </c>
    </row>
    <row r="14" spans="1:10" ht="12" customHeight="1" x14ac:dyDescent="0.25">
      <c r="A14" s="2" t="str">
        <f>"May "&amp;RIGHT(A6,4)</f>
        <v>May 2024</v>
      </c>
      <c r="B14" s="11" t="s">
        <v>413</v>
      </c>
      <c r="C14" s="11" t="s">
        <v>413</v>
      </c>
      <c r="D14" s="11" t="s">
        <v>413</v>
      </c>
      <c r="E14" s="11" t="s">
        <v>413</v>
      </c>
      <c r="F14" s="11" t="s">
        <v>413</v>
      </c>
      <c r="G14" s="11" t="s">
        <v>413</v>
      </c>
      <c r="H14" s="11" t="s">
        <v>413</v>
      </c>
      <c r="I14" s="11" t="s">
        <v>413</v>
      </c>
      <c r="J14" s="11" t="s">
        <v>413</v>
      </c>
    </row>
    <row r="15" spans="1:10" ht="12" customHeight="1" x14ac:dyDescent="0.25">
      <c r="A15" s="2" t="str">
        <f>"Jun "&amp;RIGHT(A6,4)</f>
        <v>Jun 2024</v>
      </c>
      <c r="B15" s="11">
        <v>508</v>
      </c>
      <c r="C15" s="11">
        <v>68687</v>
      </c>
      <c r="D15" s="11">
        <v>631013</v>
      </c>
      <c r="E15" s="11">
        <v>15404</v>
      </c>
      <c r="F15" s="11">
        <v>47308</v>
      </c>
      <c r="G15" s="11">
        <v>2391204</v>
      </c>
      <c r="H15" s="11">
        <v>15912</v>
      </c>
      <c r="I15" s="11">
        <v>115995</v>
      </c>
      <c r="J15" s="11">
        <v>3022217</v>
      </c>
    </row>
    <row r="16" spans="1:10" ht="12" customHeight="1" x14ac:dyDescent="0.25">
      <c r="A16" s="2" t="str">
        <f>"Jul "&amp;RIGHT(A6,4)</f>
        <v>Jul 2024</v>
      </c>
      <c r="B16" s="11" t="s">
        <v>413</v>
      </c>
      <c r="C16" s="11" t="s">
        <v>413</v>
      </c>
      <c r="D16" s="11" t="s">
        <v>413</v>
      </c>
      <c r="E16" s="11" t="s">
        <v>413</v>
      </c>
      <c r="F16" s="11" t="s">
        <v>413</v>
      </c>
      <c r="G16" s="11" t="s">
        <v>413</v>
      </c>
      <c r="H16" s="11" t="s">
        <v>413</v>
      </c>
      <c r="I16" s="11" t="s">
        <v>413</v>
      </c>
      <c r="J16" s="11" t="s">
        <v>413</v>
      </c>
    </row>
    <row r="17" spans="1:10" ht="12" customHeight="1" x14ac:dyDescent="0.25">
      <c r="A17" s="2" t="str">
        <f>"Aug "&amp;RIGHT(A6,4)</f>
        <v>Aug 2024</v>
      </c>
      <c r="B17" s="11" t="s">
        <v>413</v>
      </c>
      <c r="C17" s="11" t="s">
        <v>413</v>
      </c>
      <c r="D17" s="11" t="s">
        <v>413</v>
      </c>
      <c r="E17" s="11" t="s">
        <v>413</v>
      </c>
      <c r="F17" s="11" t="s">
        <v>413</v>
      </c>
      <c r="G17" s="11" t="s">
        <v>413</v>
      </c>
      <c r="H17" s="11" t="s">
        <v>413</v>
      </c>
      <c r="I17" s="11" t="s">
        <v>413</v>
      </c>
      <c r="J17" s="11" t="s">
        <v>413</v>
      </c>
    </row>
    <row r="18" spans="1:10" ht="12" customHeight="1" x14ac:dyDescent="0.25">
      <c r="A18" s="2" t="str">
        <f>"Sep "&amp;RIGHT(A6,4)</f>
        <v>Sep 2024</v>
      </c>
      <c r="B18" s="11">
        <v>504</v>
      </c>
      <c r="C18" s="11">
        <v>68155</v>
      </c>
      <c r="D18" s="11">
        <v>604608</v>
      </c>
      <c r="E18" s="11">
        <v>17289</v>
      </c>
      <c r="F18" s="11">
        <v>66157</v>
      </c>
      <c r="G18" s="11">
        <v>4305713</v>
      </c>
      <c r="H18" s="11">
        <v>17793</v>
      </c>
      <c r="I18" s="11">
        <v>134312</v>
      </c>
      <c r="J18" s="11">
        <v>4910321</v>
      </c>
    </row>
    <row r="19" spans="1:10" ht="12" customHeight="1" x14ac:dyDescent="0.25">
      <c r="A19" s="12" t="s">
        <v>55</v>
      </c>
      <c r="B19" s="13">
        <v>510.75</v>
      </c>
      <c r="C19" s="13">
        <v>68946.25</v>
      </c>
      <c r="D19" s="13">
        <v>623487</v>
      </c>
      <c r="E19" s="13">
        <v>16970</v>
      </c>
      <c r="F19" s="13">
        <v>63609</v>
      </c>
      <c r="G19" s="13">
        <v>3980414</v>
      </c>
      <c r="H19" s="13">
        <v>17480.75</v>
      </c>
      <c r="I19" s="13">
        <v>132555.25</v>
      </c>
      <c r="J19" s="13">
        <v>4603901</v>
      </c>
    </row>
    <row r="20" spans="1:10" ht="12" customHeight="1" x14ac:dyDescent="0.25">
      <c r="A20" s="14" t="s">
        <v>415</v>
      </c>
      <c r="B20" s="15">
        <v>515.5</v>
      </c>
      <c r="C20" s="15">
        <v>69471.5</v>
      </c>
      <c r="D20" s="15">
        <v>629163.5</v>
      </c>
      <c r="E20" s="15">
        <v>17593.5</v>
      </c>
      <c r="F20" s="15">
        <v>70485.5</v>
      </c>
      <c r="G20" s="15">
        <v>4612369.5</v>
      </c>
      <c r="H20" s="15">
        <v>18109</v>
      </c>
      <c r="I20" s="15">
        <v>139957</v>
      </c>
      <c r="J20" s="15">
        <v>5241533</v>
      </c>
    </row>
    <row r="21" spans="1:10" ht="12" customHeight="1" x14ac:dyDescent="0.25">
      <c r="A21" s="3" t="str">
        <f>"FY "&amp;RIGHT(A6,4)+1</f>
        <v>FY 2025</v>
      </c>
    </row>
    <row r="22" spans="1:10" ht="12" customHeight="1" x14ac:dyDescent="0.25">
      <c r="A22" s="2" t="str">
        <f>"Oct "&amp;RIGHT(A6,4)</f>
        <v>Oct 2024</v>
      </c>
      <c r="B22" s="11" t="s">
        <v>413</v>
      </c>
      <c r="C22" s="11" t="s">
        <v>413</v>
      </c>
      <c r="D22" s="11" t="s">
        <v>413</v>
      </c>
      <c r="E22" s="11" t="s">
        <v>413</v>
      </c>
      <c r="F22" s="11" t="s">
        <v>413</v>
      </c>
      <c r="G22" s="11" t="s">
        <v>413</v>
      </c>
      <c r="H22" s="11" t="s">
        <v>413</v>
      </c>
      <c r="I22" s="11" t="s">
        <v>413</v>
      </c>
      <c r="J22" s="11" t="s">
        <v>413</v>
      </c>
    </row>
    <row r="23" spans="1:10" ht="12" customHeight="1" x14ac:dyDescent="0.25">
      <c r="A23" s="2" t="str">
        <f>"Nov "&amp;RIGHT(A6,4)</f>
        <v>Nov 2024</v>
      </c>
      <c r="B23" s="11" t="s">
        <v>413</v>
      </c>
      <c r="C23" s="11" t="s">
        <v>413</v>
      </c>
      <c r="D23" s="11" t="s">
        <v>413</v>
      </c>
      <c r="E23" s="11" t="s">
        <v>413</v>
      </c>
      <c r="F23" s="11" t="s">
        <v>413</v>
      </c>
      <c r="G23" s="11" t="s">
        <v>413</v>
      </c>
      <c r="H23" s="11" t="s">
        <v>413</v>
      </c>
      <c r="I23" s="11" t="s">
        <v>413</v>
      </c>
      <c r="J23" s="11" t="s">
        <v>413</v>
      </c>
    </row>
    <row r="24" spans="1:10" ht="12" customHeight="1" x14ac:dyDescent="0.25">
      <c r="A24" s="2" t="str">
        <f>"Dec "&amp;RIGHT(A6,4)</f>
        <v>Dec 2024</v>
      </c>
      <c r="B24" s="11">
        <v>487</v>
      </c>
      <c r="C24" s="11">
        <v>67446</v>
      </c>
      <c r="D24" s="11">
        <v>593536</v>
      </c>
      <c r="E24" s="11">
        <v>17443</v>
      </c>
      <c r="F24" s="11">
        <v>69429</v>
      </c>
      <c r="G24" s="11">
        <v>4519561</v>
      </c>
      <c r="H24" s="11">
        <v>17930</v>
      </c>
      <c r="I24" s="11">
        <v>136875</v>
      </c>
      <c r="J24" s="11">
        <v>5113097</v>
      </c>
    </row>
    <row r="25" spans="1:10" ht="12" customHeight="1" x14ac:dyDescent="0.25">
      <c r="A25" s="2" t="str">
        <f>"Jan "&amp;RIGHT(A6,4)+1</f>
        <v>Jan 2025</v>
      </c>
      <c r="B25" s="11" t="s">
        <v>413</v>
      </c>
      <c r="C25" s="11" t="s">
        <v>413</v>
      </c>
      <c r="D25" s="11" t="s">
        <v>413</v>
      </c>
      <c r="E25" s="11" t="s">
        <v>413</v>
      </c>
      <c r="F25" s="11" t="s">
        <v>413</v>
      </c>
      <c r="G25" s="11" t="s">
        <v>413</v>
      </c>
      <c r="H25" s="11" t="s">
        <v>413</v>
      </c>
      <c r="I25" s="11" t="s">
        <v>413</v>
      </c>
      <c r="J25" s="11" t="s">
        <v>413</v>
      </c>
    </row>
    <row r="26" spans="1:10" ht="12" customHeight="1" x14ac:dyDescent="0.25">
      <c r="A26" s="2" t="str">
        <f>"Feb "&amp;RIGHT(A6,4)+1</f>
        <v>Feb 2025</v>
      </c>
      <c r="B26" s="11" t="s">
        <v>413</v>
      </c>
      <c r="C26" s="11" t="s">
        <v>413</v>
      </c>
      <c r="D26" s="11" t="s">
        <v>413</v>
      </c>
      <c r="E26" s="11" t="s">
        <v>413</v>
      </c>
      <c r="F26" s="11" t="s">
        <v>413</v>
      </c>
      <c r="G26" s="11" t="s">
        <v>413</v>
      </c>
      <c r="H26" s="11" t="s">
        <v>413</v>
      </c>
      <c r="I26" s="11" t="s">
        <v>413</v>
      </c>
      <c r="J26" s="11" t="s">
        <v>413</v>
      </c>
    </row>
    <row r="27" spans="1:10" ht="12" customHeight="1" x14ac:dyDescent="0.25">
      <c r="A27" s="2" t="str">
        <f>"Mar "&amp;RIGHT(A6,4)+1</f>
        <v>Mar 2025</v>
      </c>
      <c r="B27" s="11">
        <v>464</v>
      </c>
      <c r="C27" s="11">
        <v>65357</v>
      </c>
      <c r="D27" s="11">
        <v>672428</v>
      </c>
      <c r="E27" s="11">
        <v>16014</v>
      </c>
      <c r="F27" s="11">
        <v>63040</v>
      </c>
      <c r="G27" s="11">
        <v>4586121</v>
      </c>
      <c r="H27" s="11">
        <v>16478</v>
      </c>
      <c r="I27" s="11">
        <v>128397</v>
      </c>
      <c r="J27" s="11">
        <v>5258549</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475.5</v>
      </c>
      <c r="C34" s="13">
        <v>66401.5</v>
      </c>
      <c r="D34" s="13">
        <v>632982</v>
      </c>
      <c r="E34" s="13">
        <v>16728.5</v>
      </c>
      <c r="F34" s="13">
        <v>66234.5</v>
      </c>
      <c r="G34" s="13">
        <v>4552841</v>
      </c>
      <c r="H34" s="13">
        <v>17204</v>
      </c>
      <c r="I34" s="13">
        <v>132636</v>
      </c>
      <c r="J34" s="13">
        <v>5185823</v>
      </c>
    </row>
    <row r="35" spans="1:10" ht="12" customHeight="1" x14ac:dyDescent="0.25">
      <c r="A35" s="14" t="str">
        <f>"Total "&amp;MID(A20,7,LEN(A20)-13)&amp;" Months"</f>
        <v>Total 6 Months</v>
      </c>
      <c r="B35" s="15">
        <v>475.5</v>
      </c>
      <c r="C35" s="15">
        <v>66401.5</v>
      </c>
      <c r="D35" s="15">
        <v>632982</v>
      </c>
      <c r="E35" s="15">
        <v>16728.5</v>
      </c>
      <c r="F35" s="15">
        <v>66234.5</v>
      </c>
      <c r="G35" s="15">
        <v>4552841</v>
      </c>
      <c r="H35" s="15">
        <v>17204</v>
      </c>
      <c r="I35" s="15">
        <v>132636</v>
      </c>
      <c r="J35" s="15">
        <v>5185823</v>
      </c>
    </row>
    <row r="36" spans="1:10" ht="12" customHeight="1" x14ac:dyDescent="0.25">
      <c r="A36" s="85"/>
      <c r="B36" s="85"/>
      <c r="C36" s="85"/>
      <c r="D36" s="85"/>
      <c r="E36" s="85"/>
      <c r="F36" s="85"/>
      <c r="G36" s="85"/>
      <c r="H36" s="85"/>
      <c r="I36" s="85"/>
      <c r="J36" s="85"/>
    </row>
    <row r="37" spans="1:10" ht="100" customHeight="1" x14ac:dyDescent="0.25">
      <c r="A37" s="96" t="s">
        <v>98</v>
      </c>
      <c r="B37" s="96"/>
      <c r="C37" s="96"/>
      <c r="D37" s="96"/>
      <c r="E37" s="96"/>
      <c r="F37" s="96"/>
      <c r="G37" s="96"/>
      <c r="H37" s="96"/>
      <c r="I37" s="96"/>
      <c r="J37" s="96"/>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86" t="s">
        <v>417</v>
      </c>
      <c r="B1" s="86"/>
      <c r="C1" s="86"/>
      <c r="D1" s="86"/>
      <c r="E1" s="86"/>
      <c r="F1" s="86"/>
      <c r="G1" s="86"/>
      <c r="H1" s="86"/>
      <c r="I1" s="86"/>
      <c r="J1" s="81">
        <v>45821</v>
      </c>
    </row>
    <row r="2" spans="1:10" ht="12" customHeight="1" x14ac:dyDescent="0.25">
      <c r="A2" s="88" t="s">
        <v>206</v>
      </c>
      <c r="B2" s="88"/>
      <c r="C2" s="88"/>
      <c r="D2" s="88"/>
      <c r="E2" s="88"/>
      <c r="F2" s="88"/>
      <c r="G2" s="88"/>
      <c r="H2" s="88"/>
      <c r="I2" s="88"/>
      <c r="J2" s="1"/>
    </row>
    <row r="3" spans="1:10" ht="24" customHeight="1" x14ac:dyDescent="0.25">
      <c r="A3" s="90" t="s">
        <v>50</v>
      </c>
      <c r="B3" s="94" t="s">
        <v>205</v>
      </c>
      <c r="C3" s="94"/>
      <c r="D3" s="93"/>
      <c r="E3" s="94" t="s">
        <v>207</v>
      </c>
      <c r="F3" s="94"/>
      <c r="G3" s="93"/>
      <c r="H3" s="94" t="s">
        <v>208</v>
      </c>
      <c r="I3" s="94"/>
      <c r="J3" s="94"/>
    </row>
    <row r="4" spans="1:10" ht="24" customHeight="1" x14ac:dyDescent="0.25">
      <c r="A4" s="91"/>
      <c r="B4" s="10" t="s">
        <v>97</v>
      </c>
      <c r="C4" s="10" t="s">
        <v>95</v>
      </c>
      <c r="D4" s="10" t="s">
        <v>96</v>
      </c>
      <c r="E4" s="10" t="s">
        <v>97</v>
      </c>
      <c r="F4" s="10" t="s">
        <v>95</v>
      </c>
      <c r="G4" s="10" t="s">
        <v>96</v>
      </c>
      <c r="H4" s="10" t="s">
        <v>97</v>
      </c>
      <c r="I4" s="10" t="s">
        <v>95</v>
      </c>
      <c r="J4" s="9" t="s">
        <v>96</v>
      </c>
    </row>
    <row r="5" spans="1:10" ht="12" customHeight="1" x14ac:dyDescent="0.25">
      <c r="A5" s="1"/>
      <c r="B5" s="85" t="str">
        <f>REPT("-",101)&amp;" Number "&amp;REPT("-",101)</f>
        <v>----------------------------------------------------------------------------------------------------- Number -----------------------------------------------------------------------------------------------------</v>
      </c>
      <c r="C5" s="85"/>
      <c r="D5" s="85"/>
      <c r="E5" s="85"/>
      <c r="F5" s="85"/>
      <c r="G5" s="85"/>
      <c r="H5" s="85"/>
      <c r="I5" s="85"/>
      <c r="J5" s="85"/>
    </row>
    <row r="6" spans="1:10" ht="12" customHeight="1" x14ac:dyDescent="0.25">
      <c r="A6" s="3" t="s">
        <v>414</v>
      </c>
    </row>
    <row r="7" spans="1:10" ht="12" customHeight="1" x14ac:dyDescent="0.25">
      <c r="A7" s="2" t="str">
        <f>"Oct "&amp;RIGHT(A6,4)-1</f>
        <v>Oct 2023</v>
      </c>
      <c r="B7" s="11">
        <v>7445</v>
      </c>
      <c r="C7" s="11">
        <v>15886</v>
      </c>
      <c r="D7" s="11">
        <v>771076</v>
      </c>
      <c r="E7" s="11">
        <v>830</v>
      </c>
      <c r="F7" s="11">
        <v>2001</v>
      </c>
      <c r="G7" s="11">
        <v>65503</v>
      </c>
      <c r="H7" s="11">
        <v>1685</v>
      </c>
      <c r="I7" s="11">
        <v>10466</v>
      </c>
      <c r="J7" s="11">
        <v>324122</v>
      </c>
    </row>
    <row r="8" spans="1:10" ht="12" customHeight="1" x14ac:dyDescent="0.25">
      <c r="A8" s="2" t="str">
        <f>"Nov "&amp;RIGHT(A6,4)-1</f>
        <v>Nov 2023</v>
      </c>
      <c r="B8" s="11" t="s">
        <v>413</v>
      </c>
      <c r="C8" s="11" t="s">
        <v>413</v>
      </c>
      <c r="D8" s="11" t="s">
        <v>413</v>
      </c>
      <c r="E8" s="11" t="s">
        <v>413</v>
      </c>
      <c r="F8" s="11" t="s">
        <v>413</v>
      </c>
      <c r="G8" s="11" t="s">
        <v>413</v>
      </c>
      <c r="H8" s="11" t="s">
        <v>413</v>
      </c>
      <c r="I8" s="11" t="s">
        <v>413</v>
      </c>
      <c r="J8" s="11" t="s">
        <v>413</v>
      </c>
    </row>
    <row r="9" spans="1:10" ht="12" customHeight="1" x14ac:dyDescent="0.25">
      <c r="A9" s="2" t="str">
        <f>"Dec "&amp;RIGHT(A6,4)-1</f>
        <v>Dec 2023</v>
      </c>
      <c r="B9" s="11" t="s">
        <v>413</v>
      </c>
      <c r="C9" s="11" t="s">
        <v>413</v>
      </c>
      <c r="D9" s="11" t="s">
        <v>413</v>
      </c>
      <c r="E9" s="11" t="s">
        <v>413</v>
      </c>
      <c r="F9" s="11" t="s">
        <v>413</v>
      </c>
      <c r="G9" s="11" t="s">
        <v>413</v>
      </c>
      <c r="H9" s="11" t="s">
        <v>413</v>
      </c>
      <c r="I9" s="11" t="s">
        <v>413</v>
      </c>
      <c r="J9" s="11" t="s">
        <v>413</v>
      </c>
    </row>
    <row r="10" spans="1:10" ht="12" customHeight="1" x14ac:dyDescent="0.25">
      <c r="A10" s="2" t="str">
        <f>"Jan "&amp;RIGHT(A6,4)</f>
        <v>Jan 2024</v>
      </c>
      <c r="B10" s="11" t="s">
        <v>413</v>
      </c>
      <c r="C10" s="11" t="s">
        <v>413</v>
      </c>
      <c r="D10" s="11" t="s">
        <v>413</v>
      </c>
      <c r="E10" s="11" t="s">
        <v>413</v>
      </c>
      <c r="F10" s="11" t="s">
        <v>413</v>
      </c>
      <c r="G10" s="11" t="s">
        <v>413</v>
      </c>
      <c r="H10" s="11" t="s">
        <v>413</v>
      </c>
      <c r="I10" s="11" t="s">
        <v>413</v>
      </c>
      <c r="J10" s="11" t="s">
        <v>413</v>
      </c>
    </row>
    <row r="11" spans="1:10" ht="12" customHeight="1" x14ac:dyDescent="0.25">
      <c r="A11" s="2" t="str">
        <f>"Feb "&amp;RIGHT(A6,4)</f>
        <v>Feb 2024</v>
      </c>
      <c r="B11" s="11" t="s">
        <v>413</v>
      </c>
      <c r="C11" s="11" t="s">
        <v>413</v>
      </c>
      <c r="D11" s="11" t="s">
        <v>413</v>
      </c>
      <c r="E11" s="11" t="s">
        <v>413</v>
      </c>
      <c r="F11" s="11" t="s">
        <v>413</v>
      </c>
      <c r="G11" s="11" t="s">
        <v>413</v>
      </c>
      <c r="H11" s="11" t="s">
        <v>413</v>
      </c>
      <c r="I11" s="11" t="s">
        <v>413</v>
      </c>
      <c r="J11" s="11" t="s">
        <v>413</v>
      </c>
    </row>
    <row r="12" spans="1:10" ht="12" customHeight="1" x14ac:dyDescent="0.25">
      <c r="A12" s="2" t="str">
        <f>"Mar "&amp;RIGHT(A6,4)</f>
        <v>Mar 2024</v>
      </c>
      <c r="B12" s="11">
        <v>7405</v>
      </c>
      <c r="C12" s="11">
        <v>16227</v>
      </c>
      <c r="D12" s="11">
        <v>815610</v>
      </c>
      <c r="E12" s="11">
        <v>841</v>
      </c>
      <c r="F12" s="11">
        <v>2066</v>
      </c>
      <c r="G12" s="11">
        <v>64982</v>
      </c>
      <c r="H12" s="11">
        <v>1708</v>
      </c>
      <c r="I12" s="11">
        <v>10564</v>
      </c>
      <c r="J12" s="11">
        <v>358396</v>
      </c>
    </row>
    <row r="13" spans="1:10" ht="12" customHeight="1" x14ac:dyDescent="0.25">
      <c r="A13" s="2" t="str">
        <f>"Apr "&amp;RIGHT(A6,4)</f>
        <v>Apr 2024</v>
      </c>
      <c r="B13" s="11" t="s">
        <v>413</v>
      </c>
      <c r="C13" s="11" t="s">
        <v>413</v>
      </c>
      <c r="D13" s="11" t="s">
        <v>413</v>
      </c>
      <c r="E13" s="11" t="s">
        <v>413</v>
      </c>
      <c r="F13" s="11" t="s">
        <v>413</v>
      </c>
      <c r="G13" s="11" t="s">
        <v>413</v>
      </c>
      <c r="H13" s="11" t="s">
        <v>413</v>
      </c>
      <c r="I13" s="11" t="s">
        <v>413</v>
      </c>
      <c r="J13" s="11" t="s">
        <v>413</v>
      </c>
    </row>
    <row r="14" spans="1:10" ht="12" customHeight="1" x14ac:dyDescent="0.25">
      <c r="A14" s="2" t="str">
        <f>"May "&amp;RIGHT(A6,4)</f>
        <v>May 2024</v>
      </c>
      <c r="B14" s="11" t="s">
        <v>413</v>
      </c>
      <c r="C14" s="11" t="s">
        <v>413</v>
      </c>
      <c r="D14" s="11" t="s">
        <v>413</v>
      </c>
      <c r="E14" s="11" t="s">
        <v>413</v>
      </c>
      <c r="F14" s="11" t="s">
        <v>413</v>
      </c>
      <c r="G14" s="11" t="s">
        <v>413</v>
      </c>
      <c r="H14" s="11" t="s">
        <v>413</v>
      </c>
      <c r="I14" s="11" t="s">
        <v>413</v>
      </c>
      <c r="J14" s="11" t="s">
        <v>413</v>
      </c>
    </row>
    <row r="15" spans="1:10" ht="12" customHeight="1" x14ac:dyDescent="0.25">
      <c r="A15" s="2" t="str">
        <f>"Jun "&amp;RIGHT(A6,4)</f>
        <v>Jun 2024</v>
      </c>
      <c r="B15" s="11" t="s">
        <v>413</v>
      </c>
      <c r="C15" s="11" t="s">
        <v>413</v>
      </c>
      <c r="D15" s="11" t="s">
        <v>413</v>
      </c>
      <c r="E15" s="11" t="s">
        <v>413</v>
      </c>
      <c r="F15" s="11" t="s">
        <v>413</v>
      </c>
      <c r="G15" s="11" t="s">
        <v>413</v>
      </c>
      <c r="H15" s="11" t="s">
        <v>413</v>
      </c>
      <c r="I15" s="11" t="s">
        <v>413</v>
      </c>
      <c r="J15" s="11" t="s">
        <v>413</v>
      </c>
    </row>
    <row r="16" spans="1:10" ht="12" customHeight="1" x14ac:dyDescent="0.25">
      <c r="A16" s="2" t="str">
        <f>"Jul "&amp;RIGHT(A6,4)</f>
        <v>Jul 2024</v>
      </c>
      <c r="B16" s="11" t="s">
        <v>413</v>
      </c>
      <c r="C16" s="11" t="s">
        <v>413</v>
      </c>
      <c r="D16" s="11" t="s">
        <v>413</v>
      </c>
      <c r="E16" s="11" t="s">
        <v>413</v>
      </c>
      <c r="F16" s="11" t="s">
        <v>413</v>
      </c>
      <c r="G16" s="11" t="s">
        <v>413</v>
      </c>
      <c r="H16" s="11" t="s">
        <v>413</v>
      </c>
      <c r="I16" s="11" t="s">
        <v>413</v>
      </c>
      <c r="J16" s="11" t="s">
        <v>413</v>
      </c>
    </row>
    <row r="17" spans="1:10" ht="12" customHeight="1" x14ac:dyDescent="0.25">
      <c r="A17" s="2" t="str">
        <f>"Aug "&amp;RIGHT(A6,4)</f>
        <v>Aug 2024</v>
      </c>
      <c r="B17" s="11" t="s">
        <v>413</v>
      </c>
      <c r="C17" s="11" t="s">
        <v>413</v>
      </c>
      <c r="D17" s="11" t="s">
        <v>413</v>
      </c>
      <c r="E17" s="11" t="s">
        <v>413</v>
      </c>
      <c r="F17" s="11" t="s">
        <v>413</v>
      </c>
      <c r="G17" s="11" t="s">
        <v>413</v>
      </c>
      <c r="H17" s="11" t="s">
        <v>413</v>
      </c>
      <c r="I17" s="11" t="s">
        <v>413</v>
      </c>
      <c r="J17" s="11" t="s">
        <v>413</v>
      </c>
    </row>
    <row r="18" spans="1:10" ht="12" customHeight="1" x14ac:dyDescent="0.25">
      <c r="A18" s="2" t="str">
        <f>"Sep "&amp;RIGHT(A6,4)</f>
        <v>Sep 2024</v>
      </c>
      <c r="B18" s="11" t="s">
        <v>413</v>
      </c>
      <c r="C18" s="11" t="s">
        <v>413</v>
      </c>
      <c r="D18" s="11" t="s">
        <v>413</v>
      </c>
      <c r="E18" s="11" t="s">
        <v>413</v>
      </c>
      <c r="F18" s="11" t="s">
        <v>413</v>
      </c>
      <c r="G18" s="11" t="s">
        <v>413</v>
      </c>
      <c r="H18" s="11" t="s">
        <v>413</v>
      </c>
      <c r="I18" s="11" t="s">
        <v>413</v>
      </c>
      <c r="J18" s="11" t="s">
        <v>413</v>
      </c>
    </row>
    <row r="19" spans="1:10" ht="12" customHeight="1" x14ac:dyDescent="0.25">
      <c r="A19" s="12" t="s">
        <v>55</v>
      </c>
      <c r="B19" s="13">
        <v>7425</v>
      </c>
      <c r="C19" s="13">
        <v>16056.5</v>
      </c>
      <c r="D19" s="13">
        <v>793343</v>
      </c>
      <c r="E19" s="13">
        <v>835.5</v>
      </c>
      <c r="F19" s="13">
        <v>2033.5</v>
      </c>
      <c r="G19" s="13">
        <v>65242.5</v>
      </c>
      <c r="H19" s="13">
        <v>1696.5</v>
      </c>
      <c r="I19" s="13">
        <v>10515</v>
      </c>
      <c r="J19" s="13">
        <v>341259</v>
      </c>
    </row>
    <row r="20" spans="1:10" ht="12" customHeight="1" x14ac:dyDescent="0.25">
      <c r="A20" s="14" t="s">
        <v>415</v>
      </c>
      <c r="B20" s="15">
        <v>7425</v>
      </c>
      <c r="C20" s="15">
        <v>16056.5</v>
      </c>
      <c r="D20" s="15">
        <v>793343</v>
      </c>
      <c r="E20" s="15">
        <v>835.5</v>
      </c>
      <c r="F20" s="15">
        <v>2033.5</v>
      </c>
      <c r="G20" s="15">
        <v>65242.5</v>
      </c>
      <c r="H20" s="15">
        <v>1696.5</v>
      </c>
      <c r="I20" s="15">
        <v>10515</v>
      </c>
      <c r="J20" s="15">
        <v>341259</v>
      </c>
    </row>
    <row r="21" spans="1:10" ht="12" customHeight="1" x14ac:dyDescent="0.25">
      <c r="A21" s="3" t="str">
        <f>"FY "&amp;RIGHT(A6,4)+1</f>
        <v>FY 2025</v>
      </c>
    </row>
    <row r="22" spans="1:10" ht="12" customHeight="1" x14ac:dyDescent="0.25">
      <c r="A22" s="2" t="str">
        <f>"Oct "&amp;RIGHT(A6,4)</f>
        <v>Oct 2024</v>
      </c>
      <c r="B22" s="11">
        <v>7429</v>
      </c>
      <c r="C22" s="11">
        <v>15764</v>
      </c>
      <c r="D22" s="11">
        <v>781665</v>
      </c>
      <c r="E22" s="11">
        <v>975</v>
      </c>
      <c r="F22" s="11">
        <v>2172</v>
      </c>
      <c r="G22" s="11">
        <v>76354</v>
      </c>
      <c r="H22" s="11">
        <v>1648</v>
      </c>
      <c r="I22" s="11">
        <v>9834</v>
      </c>
      <c r="J22" s="11">
        <v>315064</v>
      </c>
    </row>
    <row r="23" spans="1:10" ht="12" customHeight="1" x14ac:dyDescent="0.25">
      <c r="A23" s="2" t="str">
        <f>"Nov "&amp;RIGHT(A6,4)</f>
        <v>Nov 2024</v>
      </c>
      <c r="B23" s="11" t="s">
        <v>413</v>
      </c>
      <c r="C23" s="11" t="s">
        <v>413</v>
      </c>
      <c r="D23" s="11" t="s">
        <v>413</v>
      </c>
      <c r="E23" s="11" t="s">
        <v>413</v>
      </c>
      <c r="F23" s="11" t="s">
        <v>413</v>
      </c>
      <c r="G23" s="11" t="s">
        <v>413</v>
      </c>
      <c r="H23" s="11" t="s">
        <v>413</v>
      </c>
      <c r="I23" s="11" t="s">
        <v>413</v>
      </c>
      <c r="J23" s="11" t="s">
        <v>413</v>
      </c>
    </row>
    <row r="24" spans="1:10" ht="12" customHeight="1" x14ac:dyDescent="0.25">
      <c r="A24" s="2" t="str">
        <f>"Dec "&amp;RIGHT(A6,4)</f>
        <v>Dec 2024</v>
      </c>
      <c r="B24" s="11" t="s">
        <v>413</v>
      </c>
      <c r="C24" s="11" t="s">
        <v>413</v>
      </c>
      <c r="D24" s="11" t="s">
        <v>413</v>
      </c>
      <c r="E24" s="11" t="s">
        <v>413</v>
      </c>
      <c r="F24" s="11" t="s">
        <v>413</v>
      </c>
      <c r="G24" s="11" t="s">
        <v>413</v>
      </c>
      <c r="H24" s="11" t="s">
        <v>413</v>
      </c>
      <c r="I24" s="11" t="s">
        <v>413</v>
      </c>
      <c r="J24" s="11" t="s">
        <v>413</v>
      </c>
    </row>
    <row r="25" spans="1:10" ht="12" customHeight="1" x14ac:dyDescent="0.25">
      <c r="A25" s="2" t="str">
        <f>"Jan "&amp;RIGHT(A6,4)+1</f>
        <v>Jan 2025</v>
      </c>
      <c r="B25" s="11" t="s">
        <v>413</v>
      </c>
      <c r="C25" s="11" t="s">
        <v>413</v>
      </c>
      <c r="D25" s="11" t="s">
        <v>413</v>
      </c>
      <c r="E25" s="11" t="s">
        <v>413</v>
      </c>
      <c r="F25" s="11" t="s">
        <v>413</v>
      </c>
      <c r="G25" s="11" t="s">
        <v>413</v>
      </c>
      <c r="H25" s="11" t="s">
        <v>413</v>
      </c>
      <c r="I25" s="11" t="s">
        <v>413</v>
      </c>
      <c r="J25" s="11" t="s">
        <v>413</v>
      </c>
    </row>
    <row r="26" spans="1:10" ht="12" customHeight="1" x14ac:dyDescent="0.25">
      <c r="A26" s="2" t="str">
        <f>"Feb "&amp;RIGHT(A6,4)+1</f>
        <v>Feb 2025</v>
      </c>
      <c r="B26" s="11" t="s">
        <v>413</v>
      </c>
      <c r="C26" s="11" t="s">
        <v>413</v>
      </c>
      <c r="D26" s="11" t="s">
        <v>413</v>
      </c>
      <c r="E26" s="11" t="s">
        <v>413</v>
      </c>
      <c r="F26" s="11" t="s">
        <v>413</v>
      </c>
      <c r="G26" s="11" t="s">
        <v>413</v>
      </c>
      <c r="H26" s="11" t="s">
        <v>413</v>
      </c>
      <c r="I26" s="11" t="s">
        <v>413</v>
      </c>
      <c r="J26" s="11" t="s">
        <v>413</v>
      </c>
    </row>
    <row r="27" spans="1:10" ht="12" customHeight="1" x14ac:dyDescent="0.25">
      <c r="A27" s="2" t="str">
        <f>"Mar "&amp;RIGHT(A6,4)+1</f>
        <v>Mar 2025</v>
      </c>
      <c r="B27" s="11">
        <v>7022</v>
      </c>
      <c r="C27" s="11">
        <v>14319</v>
      </c>
      <c r="D27" s="11">
        <v>735099</v>
      </c>
      <c r="E27" s="11">
        <v>743</v>
      </c>
      <c r="F27" s="11">
        <v>1673</v>
      </c>
      <c r="G27" s="11">
        <v>53462</v>
      </c>
      <c r="H27" s="11">
        <v>1517</v>
      </c>
      <c r="I27" s="11">
        <v>8911</v>
      </c>
      <c r="J27" s="11">
        <v>295216</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7225.5</v>
      </c>
      <c r="C34" s="13">
        <v>15041.5</v>
      </c>
      <c r="D34" s="13">
        <v>758382</v>
      </c>
      <c r="E34" s="13">
        <v>859</v>
      </c>
      <c r="F34" s="13">
        <v>1922.5</v>
      </c>
      <c r="G34" s="13">
        <v>64908</v>
      </c>
      <c r="H34" s="13">
        <v>1582.5</v>
      </c>
      <c r="I34" s="13">
        <v>9372.5</v>
      </c>
      <c r="J34" s="13">
        <v>305140</v>
      </c>
    </row>
    <row r="35" spans="1:10" ht="12" customHeight="1" x14ac:dyDescent="0.25">
      <c r="A35" s="14" t="str">
        <f>"Total "&amp;MID(A20,7,LEN(A20)-13)&amp;" Months"</f>
        <v>Total 6 Months</v>
      </c>
      <c r="B35" s="15">
        <v>7225.5</v>
      </c>
      <c r="C35" s="15">
        <v>15041.5</v>
      </c>
      <c r="D35" s="15">
        <v>758382</v>
      </c>
      <c r="E35" s="15">
        <v>859</v>
      </c>
      <c r="F35" s="15">
        <v>1922.5</v>
      </c>
      <c r="G35" s="15">
        <v>64908</v>
      </c>
      <c r="H35" s="15">
        <v>1582.5</v>
      </c>
      <c r="I35" s="15">
        <v>9372.5</v>
      </c>
      <c r="J35" s="15">
        <v>305140</v>
      </c>
    </row>
    <row r="36" spans="1:10" ht="12" customHeight="1" x14ac:dyDescent="0.25">
      <c r="A36" s="85"/>
      <c r="B36" s="85"/>
      <c r="C36" s="85"/>
      <c r="D36" s="85"/>
      <c r="E36" s="85"/>
      <c r="F36" s="85"/>
      <c r="G36" s="85"/>
      <c r="H36" s="85"/>
      <c r="I36" s="85"/>
      <c r="J36" s="85"/>
    </row>
    <row r="37" spans="1:10" ht="70" customHeight="1" x14ac:dyDescent="0.25">
      <c r="A37" s="96" t="s">
        <v>99</v>
      </c>
      <c r="B37" s="96"/>
      <c r="C37" s="96"/>
      <c r="D37" s="96"/>
      <c r="E37" s="96"/>
      <c r="F37" s="96"/>
      <c r="G37" s="96"/>
      <c r="H37" s="96"/>
      <c r="I37" s="96"/>
      <c r="J37" s="96"/>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86" t="s">
        <v>417</v>
      </c>
      <c r="B1" s="86"/>
      <c r="C1" s="86"/>
      <c r="D1" s="86"/>
      <c r="E1" s="86"/>
      <c r="F1" s="86"/>
      <c r="G1" s="86"/>
      <c r="H1" s="86"/>
      <c r="I1" s="86"/>
      <c r="J1" s="86"/>
      <c r="K1" s="81">
        <v>45821</v>
      </c>
    </row>
    <row r="2" spans="1:11" ht="12" customHeight="1" x14ac:dyDescent="0.25">
      <c r="A2" s="88" t="s">
        <v>100</v>
      </c>
      <c r="B2" s="88"/>
      <c r="C2" s="88"/>
      <c r="D2" s="88"/>
      <c r="E2" s="88"/>
      <c r="F2" s="88"/>
      <c r="G2" s="88"/>
      <c r="H2" s="88"/>
      <c r="I2" s="88"/>
      <c r="J2" s="88"/>
      <c r="K2" s="1"/>
    </row>
    <row r="3" spans="1:11" ht="24" customHeight="1" x14ac:dyDescent="0.25">
      <c r="A3" s="90" t="s">
        <v>50</v>
      </c>
      <c r="B3" s="94" t="s">
        <v>101</v>
      </c>
      <c r="C3" s="94"/>
      <c r="D3" s="94"/>
      <c r="E3" s="94"/>
      <c r="F3" s="93"/>
      <c r="G3" s="94" t="s">
        <v>102</v>
      </c>
      <c r="H3" s="94"/>
      <c r="I3" s="94"/>
      <c r="J3" s="94"/>
      <c r="K3" s="94"/>
    </row>
    <row r="4" spans="1:11" ht="24" customHeight="1" x14ac:dyDescent="0.25">
      <c r="A4" s="91"/>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5" t="str">
        <f>REPT("-",112)&amp;" Number "&amp;REPT("-",112)</f>
        <v>---------------------------------------------------------------------------------------------------------------- Number ----------------------------------------------------------------------------------------------------------------</v>
      </c>
      <c r="C5" s="85"/>
      <c r="D5" s="85"/>
      <c r="E5" s="85"/>
      <c r="F5" s="85"/>
      <c r="G5" s="85"/>
      <c r="H5" s="85"/>
      <c r="I5" s="85"/>
      <c r="J5" s="85"/>
      <c r="K5" s="85"/>
    </row>
    <row r="6" spans="1:11" ht="12" customHeight="1" x14ac:dyDescent="0.25">
      <c r="A6" s="3" t="s">
        <v>414</v>
      </c>
    </row>
    <row r="7" spans="1:11" ht="12" customHeight="1" x14ac:dyDescent="0.25">
      <c r="A7" s="2" t="str">
        <f>"Oct "&amp;RIGHT(A6,4)-1</f>
        <v>Oct 2023</v>
      </c>
      <c r="B7" s="11">
        <v>6553579</v>
      </c>
      <c r="C7" s="11">
        <v>7349647</v>
      </c>
      <c r="D7" s="11">
        <v>3953408</v>
      </c>
      <c r="E7" s="11">
        <v>10384292</v>
      </c>
      <c r="F7" s="11">
        <v>28240926</v>
      </c>
      <c r="G7" s="11">
        <v>26681478</v>
      </c>
      <c r="H7" s="11">
        <v>30140457</v>
      </c>
      <c r="I7" s="11">
        <v>27541852</v>
      </c>
      <c r="J7" s="11">
        <v>41600531</v>
      </c>
      <c r="K7" s="11">
        <v>125964318</v>
      </c>
    </row>
    <row r="8" spans="1:11" ht="12" customHeight="1" x14ac:dyDescent="0.25">
      <c r="A8" s="2" t="str">
        <f>"Nov "&amp;RIGHT(A6,4)-1</f>
        <v>Nov 2023</v>
      </c>
      <c r="B8" s="11">
        <v>5995905</v>
      </c>
      <c r="C8" s="11">
        <v>6893624</v>
      </c>
      <c r="D8" s="11">
        <v>3630016</v>
      </c>
      <c r="E8" s="11">
        <v>9546831</v>
      </c>
      <c r="F8" s="11">
        <v>26066376</v>
      </c>
      <c r="G8" s="11">
        <v>24082061</v>
      </c>
      <c r="H8" s="11">
        <v>27327484</v>
      </c>
      <c r="I8" s="11">
        <v>23920113</v>
      </c>
      <c r="J8" s="11">
        <v>37284737</v>
      </c>
      <c r="K8" s="11">
        <v>112614395</v>
      </c>
    </row>
    <row r="9" spans="1:11" ht="12" customHeight="1" x14ac:dyDescent="0.25">
      <c r="A9" s="2" t="str">
        <f>"Dec "&amp;RIGHT(A6,4)-1</f>
        <v>Dec 2023</v>
      </c>
      <c r="B9" s="11">
        <v>5382370</v>
      </c>
      <c r="C9" s="11">
        <v>6504685</v>
      </c>
      <c r="D9" s="11">
        <v>3442819</v>
      </c>
      <c r="E9" s="11">
        <v>8767981</v>
      </c>
      <c r="F9" s="11">
        <v>24097855</v>
      </c>
      <c r="G9" s="11">
        <v>20831356</v>
      </c>
      <c r="H9" s="11">
        <v>24290496</v>
      </c>
      <c r="I9" s="11">
        <v>18847102</v>
      </c>
      <c r="J9" s="11">
        <v>32159851</v>
      </c>
      <c r="K9" s="11">
        <v>96128805</v>
      </c>
    </row>
    <row r="10" spans="1:11" ht="12" customHeight="1" x14ac:dyDescent="0.25">
      <c r="A10" s="2" t="str">
        <f>"Jan "&amp;RIGHT(A6,4)</f>
        <v>Jan 2024</v>
      </c>
      <c r="B10" s="11">
        <v>6308876</v>
      </c>
      <c r="C10" s="11">
        <v>7401711</v>
      </c>
      <c r="D10" s="11">
        <v>3776633</v>
      </c>
      <c r="E10" s="11">
        <v>10059815</v>
      </c>
      <c r="F10" s="11">
        <v>27547035</v>
      </c>
      <c r="G10" s="11">
        <v>24671410</v>
      </c>
      <c r="H10" s="11">
        <v>28738429</v>
      </c>
      <c r="I10" s="11">
        <v>23578610</v>
      </c>
      <c r="J10" s="11">
        <v>38404141</v>
      </c>
      <c r="K10" s="11">
        <v>115392590</v>
      </c>
    </row>
    <row r="11" spans="1:11" ht="12" customHeight="1" x14ac:dyDescent="0.25">
      <c r="A11" s="2" t="str">
        <f>"Feb "&amp;RIGHT(A6,4)</f>
        <v>Feb 2024</v>
      </c>
      <c r="B11" s="11">
        <v>6258520</v>
      </c>
      <c r="C11" s="11">
        <v>7212573</v>
      </c>
      <c r="D11" s="11">
        <v>3633453</v>
      </c>
      <c r="E11" s="11">
        <v>9861637</v>
      </c>
      <c r="F11" s="11">
        <v>26966183</v>
      </c>
      <c r="G11" s="11">
        <v>26426469</v>
      </c>
      <c r="H11" s="11">
        <v>30079717</v>
      </c>
      <c r="I11" s="11">
        <v>26914121</v>
      </c>
      <c r="J11" s="11">
        <v>41243428</v>
      </c>
      <c r="K11" s="11">
        <v>124663735</v>
      </c>
    </row>
    <row r="12" spans="1:11" ht="12" customHeight="1" x14ac:dyDescent="0.25">
      <c r="A12" s="2" t="str">
        <f>"Mar "&amp;RIGHT(A6,4)</f>
        <v>Mar 2024</v>
      </c>
      <c r="B12" s="11">
        <v>6250821</v>
      </c>
      <c r="C12" s="11">
        <v>7355541</v>
      </c>
      <c r="D12" s="11">
        <v>3637279</v>
      </c>
      <c r="E12" s="11">
        <v>9876287</v>
      </c>
      <c r="F12" s="11">
        <v>27119928</v>
      </c>
      <c r="G12" s="11">
        <v>25939848</v>
      </c>
      <c r="H12" s="11">
        <v>30312962</v>
      </c>
      <c r="I12" s="11">
        <v>23882598</v>
      </c>
      <c r="J12" s="11">
        <v>39901471</v>
      </c>
      <c r="K12" s="11">
        <v>120036879</v>
      </c>
    </row>
    <row r="13" spans="1:11" ht="12" customHeight="1" x14ac:dyDescent="0.25">
      <c r="A13" s="2" t="str">
        <f>"Apr "&amp;RIGHT(A6,4)</f>
        <v>Apr 2024</v>
      </c>
      <c r="B13" s="11">
        <v>6703906</v>
      </c>
      <c r="C13" s="11">
        <v>7908733</v>
      </c>
      <c r="D13" s="11">
        <v>3833465</v>
      </c>
      <c r="E13" s="11">
        <v>10572282</v>
      </c>
      <c r="F13" s="11">
        <v>29018386</v>
      </c>
      <c r="G13" s="11">
        <v>28578818</v>
      </c>
      <c r="H13" s="11">
        <v>32863114</v>
      </c>
      <c r="I13" s="11">
        <v>26880313</v>
      </c>
      <c r="J13" s="11">
        <v>44103911</v>
      </c>
      <c r="K13" s="11">
        <v>132426156</v>
      </c>
    </row>
    <row r="14" spans="1:11" ht="12" customHeight="1" x14ac:dyDescent="0.25">
      <c r="A14" s="2" t="str">
        <f>"May "&amp;RIGHT(A6,4)</f>
        <v>May 2024</v>
      </c>
      <c r="B14" s="11">
        <v>6875755</v>
      </c>
      <c r="C14" s="11">
        <v>8063928</v>
      </c>
      <c r="D14" s="11">
        <v>3911564</v>
      </c>
      <c r="E14" s="11">
        <v>10764286</v>
      </c>
      <c r="F14" s="11">
        <v>29615533</v>
      </c>
      <c r="G14" s="11">
        <v>28880114</v>
      </c>
      <c r="H14" s="11">
        <v>33383678</v>
      </c>
      <c r="I14" s="11">
        <v>23976523</v>
      </c>
      <c r="J14" s="11">
        <v>43375131</v>
      </c>
      <c r="K14" s="11">
        <v>129615446</v>
      </c>
    </row>
    <row r="15" spans="1:11" ht="12" customHeight="1" x14ac:dyDescent="0.25">
      <c r="A15" s="2" t="str">
        <f>"Jun "&amp;RIGHT(A6,4)</f>
        <v>Jun 2024</v>
      </c>
      <c r="B15" s="11">
        <v>5767302</v>
      </c>
      <c r="C15" s="11">
        <v>8129460</v>
      </c>
      <c r="D15" s="11">
        <v>3354084</v>
      </c>
      <c r="E15" s="11">
        <v>9427338</v>
      </c>
      <c r="F15" s="11">
        <v>26678184</v>
      </c>
      <c r="G15" s="11">
        <v>22001802</v>
      </c>
      <c r="H15" s="11">
        <v>27962528</v>
      </c>
      <c r="I15" s="11">
        <v>5349199</v>
      </c>
      <c r="J15" s="11">
        <v>29475939</v>
      </c>
      <c r="K15" s="11">
        <v>84789468</v>
      </c>
    </row>
    <row r="16" spans="1:11" ht="12" customHeight="1" x14ac:dyDescent="0.25">
      <c r="A16" s="2" t="str">
        <f>"Jul "&amp;RIGHT(A6,4)</f>
        <v>Jul 2024</v>
      </c>
      <c r="B16" s="11">
        <v>6028673</v>
      </c>
      <c r="C16" s="11">
        <v>9080061</v>
      </c>
      <c r="D16" s="11">
        <v>3580975</v>
      </c>
      <c r="E16" s="11">
        <v>10051987</v>
      </c>
      <c r="F16" s="11">
        <v>28741696</v>
      </c>
      <c r="G16" s="11">
        <v>22167815</v>
      </c>
      <c r="H16" s="11">
        <v>28784071</v>
      </c>
      <c r="I16" s="11">
        <v>2998796</v>
      </c>
      <c r="J16" s="11">
        <v>29421988</v>
      </c>
      <c r="K16" s="11">
        <v>83372670</v>
      </c>
    </row>
    <row r="17" spans="1:11" ht="12" customHeight="1" x14ac:dyDescent="0.25">
      <c r="A17" s="2" t="str">
        <f>"Aug "&amp;RIGHT(A6,4)</f>
        <v>Aug 2024</v>
      </c>
      <c r="B17" s="11">
        <v>6327941</v>
      </c>
      <c r="C17" s="11">
        <v>8275808</v>
      </c>
      <c r="D17" s="11">
        <v>3674905</v>
      </c>
      <c r="E17" s="11">
        <v>10113967</v>
      </c>
      <c r="F17" s="11">
        <v>28392621</v>
      </c>
      <c r="G17" s="11">
        <v>23186980</v>
      </c>
      <c r="H17" s="11">
        <v>27561790</v>
      </c>
      <c r="I17" s="11">
        <v>14153234</v>
      </c>
      <c r="J17" s="11">
        <v>33303938</v>
      </c>
      <c r="K17" s="11">
        <v>98205942</v>
      </c>
    </row>
    <row r="18" spans="1:11" ht="12" customHeight="1" x14ac:dyDescent="0.25">
      <c r="A18" s="2" t="str">
        <f>"Sep "&amp;RIGHT(A6,4)</f>
        <v>Sep 2024</v>
      </c>
      <c r="B18" s="11">
        <v>5801548</v>
      </c>
      <c r="C18" s="11">
        <v>6434958</v>
      </c>
      <c r="D18" s="11">
        <v>3461576</v>
      </c>
      <c r="E18" s="11">
        <v>9132351</v>
      </c>
      <c r="F18" s="11">
        <v>24830433</v>
      </c>
      <c r="G18" s="11">
        <v>24627199</v>
      </c>
      <c r="H18" s="11">
        <v>27291708</v>
      </c>
      <c r="I18" s="11">
        <v>24615616</v>
      </c>
      <c r="J18" s="11">
        <v>37556696</v>
      </c>
      <c r="K18" s="11">
        <v>114091219</v>
      </c>
    </row>
    <row r="19" spans="1:11" ht="12" customHeight="1" x14ac:dyDescent="0.25">
      <c r="A19" s="12" t="s">
        <v>55</v>
      </c>
      <c r="B19" s="13">
        <v>74255196</v>
      </c>
      <c r="C19" s="13">
        <v>90610729</v>
      </c>
      <c r="D19" s="13">
        <v>43890177</v>
      </c>
      <c r="E19" s="13">
        <v>118559054</v>
      </c>
      <c r="F19" s="13">
        <v>327315156</v>
      </c>
      <c r="G19" s="13">
        <v>298075350</v>
      </c>
      <c r="H19" s="13">
        <v>348736434</v>
      </c>
      <c r="I19" s="13">
        <v>242658077</v>
      </c>
      <c r="J19" s="13">
        <v>447831762</v>
      </c>
      <c r="K19" s="13">
        <v>1337301623</v>
      </c>
    </row>
    <row r="20" spans="1:11" ht="12" customHeight="1" x14ac:dyDescent="0.25">
      <c r="A20" s="14" t="s">
        <v>415</v>
      </c>
      <c r="B20" s="15">
        <v>36750071</v>
      </c>
      <c r="C20" s="15">
        <v>42717781</v>
      </c>
      <c r="D20" s="15">
        <v>22073608</v>
      </c>
      <c r="E20" s="15">
        <v>58496843</v>
      </c>
      <c r="F20" s="15">
        <v>160038303</v>
      </c>
      <c r="G20" s="15">
        <v>148632622</v>
      </c>
      <c r="H20" s="15">
        <v>170889545</v>
      </c>
      <c r="I20" s="15">
        <v>144684396</v>
      </c>
      <c r="J20" s="15">
        <v>230594159</v>
      </c>
      <c r="K20" s="15">
        <v>694800722</v>
      </c>
    </row>
    <row r="21" spans="1:11" ht="12" customHeight="1" x14ac:dyDescent="0.25">
      <c r="A21" s="3" t="str">
        <f>"FY "&amp;RIGHT(A6,4)+1</f>
        <v>FY 2025</v>
      </c>
    </row>
    <row r="22" spans="1:11" ht="12" customHeight="1" x14ac:dyDescent="0.25">
      <c r="A22" s="2" t="str">
        <f>"Oct "&amp;RIGHT(A6,4)</f>
        <v>Oct 2024</v>
      </c>
      <c r="B22" s="11">
        <v>6490355</v>
      </c>
      <c r="C22" s="11">
        <v>7320453</v>
      </c>
      <c r="D22" s="11">
        <v>3860462</v>
      </c>
      <c r="E22" s="11">
        <v>10224336</v>
      </c>
      <c r="F22" s="11">
        <v>27895606</v>
      </c>
      <c r="G22" s="11">
        <v>27208019</v>
      </c>
      <c r="H22" s="11">
        <v>30717485</v>
      </c>
      <c r="I22" s="11">
        <v>28783580</v>
      </c>
      <c r="J22" s="11">
        <v>41458530</v>
      </c>
      <c r="K22" s="11">
        <v>128167614</v>
      </c>
    </row>
    <row r="23" spans="1:11" ht="12" customHeight="1" x14ac:dyDescent="0.25">
      <c r="A23" s="2" t="str">
        <f>"Nov "&amp;RIGHT(A6,4)</f>
        <v>Nov 2024</v>
      </c>
      <c r="B23" s="11">
        <v>5491488</v>
      </c>
      <c r="C23" s="11">
        <v>6369210</v>
      </c>
      <c r="D23" s="11">
        <v>3228956</v>
      </c>
      <c r="E23" s="11">
        <v>8664513</v>
      </c>
      <c r="F23" s="11">
        <v>23754167</v>
      </c>
      <c r="G23" s="11">
        <v>22908518</v>
      </c>
      <c r="H23" s="11">
        <v>25986919</v>
      </c>
      <c r="I23" s="11">
        <v>22034018</v>
      </c>
      <c r="J23" s="11">
        <v>34676614</v>
      </c>
      <c r="K23" s="11">
        <v>105606069</v>
      </c>
    </row>
    <row r="24" spans="1:11" ht="12" customHeight="1" x14ac:dyDescent="0.25">
      <c r="A24" s="2" t="str">
        <f>"Dec "&amp;RIGHT(A6,4)</f>
        <v>Dec 2024</v>
      </c>
      <c r="B24" s="11">
        <v>5241661</v>
      </c>
      <c r="C24" s="11">
        <v>6278688</v>
      </c>
      <c r="D24" s="11">
        <v>3270754</v>
      </c>
      <c r="E24" s="11">
        <v>8455640</v>
      </c>
      <c r="F24" s="11">
        <v>23246743</v>
      </c>
      <c r="G24" s="11">
        <v>21668934</v>
      </c>
      <c r="H24" s="11">
        <v>24933020</v>
      </c>
      <c r="I24" s="11">
        <v>20340508</v>
      </c>
      <c r="J24" s="11">
        <v>33055963</v>
      </c>
      <c r="K24" s="11">
        <v>99998425</v>
      </c>
    </row>
    <row r="25" spans="1:11" ht="12" customHeight="1" x14ac:dyDescent="0.25">
      <c r="A25" s="2" t="str">
        <f>"Jan "&amp;RIGHT(A6,4)+1</f>
        <v>Jan 2025</v>
      </c>
      <c r="B25" s="11">
        <v>6013688</v>
      </c>
      <c r="C25" s="11">
        <v>7049981</v>
      </c>
      <c r="D25" s="11">
        <v>3552810</v>
      </c>
      <c r="E25" s="11">
        <v>9541313</v>
      </c>
      <c r="F25" s="11">
        <v>26157792</v>
      </c>
      <c r="G25" s="11">
        <v>24375168</v>
      </c>
      <c r="H25" s="11">
        <v>28136232</v>
      </c>
      <c r="I25" s="11">
        <v>23906376</v>
      </c>
      <c r="J25" s="11">
        <v>37466928</v>
      </c>
      <c r="K25" s="11">
        <v>113884704</v>
      </c>
    </row>
    <row r="26" spans="1:11" ht="12" customHeight="1" x14ac:dyDescent="0.25">
      <c r="A26" s="2" t="str">
        <f>"Feb "&amp;RIGHT(A6,4)+1</f>
        <v>Feb 2025</v>
      </c>
      <c r="B26" s="11">
        <v>5682780</v>
      </c>
      <c r="C26" s="11">
        <v>6564030</v>
      </c>
      <c r="D26" s="11">
        <v>3359076</v>
      </c>
      <c r="E26" s="11">
        <v>8959205</v>
      </c>
      <c r="F26" s="11">
        <v>24565091</v>
      </c>
      <c r="G26" s="11">
        <v>24588351</v>
      </c>
      <c r="H26" s="11">
        <v>28043035</v>
      </c>
      <c r="I26" s="11">
        <v>24952192</v>
      </c>
      <c r="J26" s="11">
        <v>37731458</v>
      </c>
      <c r="K26" s="11">
        <v>115315036</v>
      </c>
    </row>
    <row r="27" spans="1:11" ht="12" customHeight="1" x14ac:dyDescent="0.25">
      <c r="A27" s="2" t="str">
        <f>"Mar "&amp;RIGHT(A6,4)+1</f>
        <v>Mar 2025</v>
      </c>
      <c r="B27" s="11">
        <v>6109701</v>
      </c>
      <c r="C27" s="11">
        <v>7218537</v>
      </c>
      <c r="D27" s="11">
        <v>3577011</v>
      </c>
      <c r="E27" s="11">
        <v>9679040</v>
      </c>
      <c r="F27" s="11">
        <v>26584289</v>
      </c>
      <c r="G27" s="11">
        <v>26094893</v>
      </c>
      <c r="H27" s="11">
        <v>30305095</v>
      </c>
      <c r="I27" s="11">
        <v>24740337</v>
      </c>
      <c r="J27" s="11">
        <v>40046433</v>
      </c>
      <c r="K27" s="11">
        <v>121186758</v>
      </c>
    </row>
    <row r="28" spans="1:11"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row>
    <row r="29" spans="1:11"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row>
    <row r="30" spans="1:11"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row>
    <row r="31" spans="1:11"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row>
    <row r="32" spans="1:11"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row>
    <row r="33" spans="1:11"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row>
    <row r="34" spans="1:11" ht="12" customHeight="1" x14ac:dyDescent="0.25">
      <c r="A34" s="12" t="s">
        <v>55</v>
      </c>
      <c r="B34" s="13">
        <v>35029673</v>
      </c>
      <c r="C34" s="13">
        <v>40800899</v>
      </c>
      <c r="D34" s="13">
        <v>20849069</v>
      </c>
      <c r="E34" s="13">
        <v>55524047</v>
      </c>
      <c r="F34" s="13">
        <v>152203688</v>
      </c>
      <c r="G34" s="13">
        <v>146843883</v>
      </c>
      <c r="H34" s="13">
        <v>168121786</v>
      </c>
      <c r="I34" s="13">
        <v>144757011</v>
      </c>
      <c r="J34" s="13">
        <v>224435926</v>
      </c>
      <c r="K34" s="13">
        <v>684158606</v>
      </c>
    </row>
    <row r="35" spans="1:11" ht="12" customHeight="1" x14ac:dyDescent="0.25">
      <c r="A35" s="14" t="str">
        <f>"Total "&amp;MID(A20,7,LEN(A20)-13)&amp;" Months"</f>
        <v>Total 6 Months</v>
      </c>
      <c r="B35" s="15">
        <v>35029673</v>
      </c>
      <c r="C35" s="15">
        <v>40800899</v>
      </c>
      <c r="D35" s="15">
        <v>20849069</v>
      </c>
      <c r="E35" s="15">
        <v>55524047</v>
      </c>
      <c r="F35" s="15">
        <v>152203688</v>
      </c>
      <c r="G35" s="15">
        <v>146843883</v>
      </c>
      <c r="H35" s="15">
        <v>168121786</v>
      </c>
      <c r="I35" s="15">
        <v>144757011</v>
      </c>
      <c r="J35" s="15">
        <v>224435926</v>
      </c>
      <c r="K35" s="15">
        <v>684158606</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318</v>
      </c>
      <c r="B2" s="88"/>
      <c r="C2" s="88"/>
      <c r="D2" s="88"/>
      <c r="E2" s="88"/>
      <c r="F2" s="88"/>
      <c r="G2" s="88"/>
      <c r="H2" s="88"/>
      <c r="I2" s="1"/>
    </row>
    <row r="3" spans="1:9" ht="24" customHeight="1" x14ac:dyDescent="0.25">
      <c r="A3" s="90" t="s">
        <v>50</v>
      </c>
      <c r="B3" s="94" t="s">
        <v>103</v>
      </c>
      <c r="C3" s="94"/>
      <c r="D3" s="94"/>
      <c r="E3" s="93"/>
      <c r="F3" s="94" t="s">
        <v>104</v>
      </c>
      <c r="G3" s="94"/>
      <c r="H3" s="94"/>
      <c r="I3" s="94"/>
    </row>
    <row r="4" spans="1:9" ht="24" customHeight="1" x14ac:dyDescent="0.25">
      <c r="A4" s="91"/>
      <c r="B4" s="10" t="s">
        <v>78</v>
      </c>
      <c r="C4" s="10" t="s">
        <v>79</v>
      </c>
      <c r="D4" s="10" t="s">
        <v>80</v>
      </c>
      <c r="E4" s="10" t="s">
        <v>55</v>
      </c>
      <c r="F4" s="10" t="s">
        <v>78</v>
      </c>
      <c r="G4" s="10" t="s">
        <v>79</v>
      </c>
      <c r="H4" s="10" t="s">
        <v>80</v>
      </c>
      <c r="I4" s="9" t="s">
        <v>55</v>
      </c>
    </row>
    <row r="5" spans="1:9" ht="12" customHeight="1" x14ac:dyDescent="0.25">
      <c r="A5" s="1"/>
      <c r="B5" s="85" t="str">
        <f>REPT("-",89)&amp;" Number "&amp;REPT("-",89)</f>
        <v>----------------------------------------------------------------------------------------- Number -----------------------------------------------------------------------------------------</v>
      </c>
      <c r="C5" s="85"/>
      <c r="D5" s="85"/>
      <c r="E5" s="85"/>
      <c r="F5" s="85"/>
      <c r="G5" s="85"/>
      <c r="H5" s="85"/>
      <c r="I5" s="85"/>
    </row>
    <row r="6" spans="1:9" ht="12" customHeight="1" x14ac:dyDescent="0.25">
      <c r="A6" s="3" t="s">
        <v>414</v>
      </c>
    </row>
    <row r="7" spans="1:9" ht="12" customHeight="1" x14ac:dyDescent="0.25">
      <c r="A7" s="2" t="str">
        <f>"Oct "&amp;RIGHT(A6,4)-1</f>
        <v>Oct 2023</v>
      </c>
      <c r="B7" s="11">
        <v>23292084</v>
      </c>
      <c r="C7" s="11">
        <v>1830109</v>
      </c>
      <c r="D7" s="11">
        <v>8112864</v>
      </c>
      <c r="E7" s="11">
        <v>33235057</v>
      </c>
      <c r="F7" s="11">
        <v>26052699</v>
      </c>
      <c r="G7" s="11">
        <v>2117129</v>
      </c>
      <c r="H7" s="11">
        <v>9320276</v>
      </c>
      <c r="I7" s="11">
        <v>37490104</v>
      </c>
    </row>
    <row r="8" spans="1:9" ht="12" customHeight="1" x14ac:dyDescent="0.25">
      <c r="A8" s="2" t="str">
        <f>"Nov "&amp;RIGHT(A6,4)-1</f>
        <v>Nov 2023</v>
      </c>
      <c r="B8" s="11">
        <v>21042332</v>
      </c>
      <c r="C8" s="11">
        <v>1680432</v>
      </c>
      <c r="D8" s="11">
        <v>7355202</v>
      </c>
      <c r="E8" s="11">
        <v>30077966</v>
      </c>
      <c r="F8" s="11">
        <v>23782689</v>
      </c>
      <c r="G8" s="11">
        <v>1953974</v>
      </c>
      <c r="H8" s="11">
        <v>8484445</v>
      </c>
      <c r="I8" s="11">
        <v>34221108</v>
      </c>
    </row>
    <row r="9" spans="1:9" ht="12" customHeight="1" x14ac:dyDescent="0.25">
      <c r="A9" s="2" t="str">
        <f>"Dec "&amp;RIGHT(A6,4)-1</f>
        <v>Dec 2023</v>
      </c>
      <c r="B9" s="11">
        <v>18205644</v>
      </c>
      <c r="C9" s="11">
        <v>1500296</v>
      </c>
      <c r="D9" s="11">
        <v>6507786</v>
      </c>
      <c r="E9" s="11">
        <v>26213726</v>
      </c>
      <c r="F9" s="11">
        <v>21336314</v>
      </c>
      <c r="G9" s="11">
        <v>1787512</v>
      </c>
      <c r="H9" s="11">
        <v>7671355</v>
      </c>
      <c r="I9" s="11">
        <v>30795181</v>
      </c>
    </row>
    <row r="10" spans="1:9" ht="12" customHeight="1" x14ac:dyDescent="0.25">
      <c r="A10" s="2" t="str">
        <f>"Jan "&amp;RIGHT(A6,4)</f>
        <v>Jan 2024</v>
      </c>
      <c r="B10" s="11">
        <v>21553841</v>
      </c>
      <c r="C10" s="11">
        <v>1744629</v>
      </c>
      <c r="D10" s="11">
        <v>7681816</v>
      </c>
      <c r="E10" s="11">
        <v>30980286</v>
      </c>
      <c r="F10" s="11">
        <v>24968976</v>
      </c>
      <c r="G10" s="11">
        <v>2077680</v>
      </c>
      <c r="H10" s="11">
        <v>9093484</v>
      </c>
      <c r="I10" s="11">
        <v>36140140</v>
      </c>
    </row>
    <row r="11" spans="1:9" ht="12" customHeight="1" x14ac:dyDescent="0.25">
      <c r="A11" s="2" t="str">
        <f>"Feb "&amp;RIGHT(A6,4)</f>
        <v>Feb 2024</v>
      </c>
      <c r="B11" s="11">
        <v>22801601</v>
      </c>
      <c r="C11" s="11">
        <v>1838533</v>
      </c>
      <c r="D11" s="11">
        <v>8044855</v>
      </c>
      <c r="E11" s="11">
        <v>32684989</v>
      </c>
      <c r="F11" s="11">
        <v>25812078</v>
      </c>
      <c r="G11" s="11">
        <v>2140888</v>
      </c>
      <c r="H11" s="11">
        <v>9339324</v>
      </c>
      <c r="I11" s="11">
        <v>37292290</v>
      </c>
    </row>
    <row r="12" spans="1:9" ht="12" customHeight="1" x14ac:dyDescent="0.25">
      <c r="A12" s="2" t="str">
        <f>"Mar "&amp;RIGHT(A6,4)</f>
        <v>Mar 2024</v>
      </c>
      <c r="B12" s="11">
        <v>22318173</v>
      </c>
      <c r="C12" s="11">
        <v>1834328</v>
      </c>
      <c r="D12" s="11">
        <v>8038168</v>
      </c>
      <c r="E12" s="11">
        <v>32190669</v>
      </c>
      <c r="F12" s="11">
        <v>25975814</v>
      </c>
      <c r="G12" s="11">
        <v>2190719</v>
      </c>
      <c r="H12" s="11">
        <v>9501970</v>
      </c>
      <c r="I12" s="11">
        <v>37668503</v>
      </c>
    </row>
    <row r="13" spans="1:9" ht="12" customHeight="1" x14ac:dyDescent="0.25">
      <c r="A13" s="2" t="str">
        <f>"Apr "&amp;RIGHT(A6,4)</f>
        <v>Apr 2024</v>
      </c>
      <c r="B13" s="11">
        <v>24501648</v>
      </c>
      <c r="C13" s="11">
        <v>1996109</v>
      </c>
      <c r="D13" s="11">
        <v>8784967</v>
      </c>
      <c r="E13" s="11">
        <v>35282724</v>
      </c>
      <c r="F13" s="11">
        <v>28148702</v>
      </c>
      <c r="G13" s="11">
        <v>2347951</v>
      </c>
      <c r="H13" s="11">
        <v>10275194</v>
      </c>
      <c r="I13" s="11">
        <v>40771847</v>
      </c>
    </row>
    <row r="14" spans="1:9" ht="12" customHeight="1" x14ac:dyDescent="0.25">
      <c r="A14" s="2" t="str">
        <f>"May "&amp;RIGHT(A6,4)</f>
        <v>May 2024</v>
      </c>
      <c r="B14" s="11">
        <v>24679803</v>
      </c>
      <c r="C14" s="11">
        <v>2059239</v>
      </c>
      <c r="D14" s="11">
        <v>9016827</v>
      </c>
      <c r="E14" s="11">
        <v>35755869</v>
      </c>
      <c r="F14" s="11">
        <v>28408800</v>
      </c>
      <c r="G14" s="11">
        <v>2444046</v>
      </c>
      <c r="H14" s="11">
        <v>10594760</v>
      </c>
      <c r="I14" s="11">
        <v>41447606</v>
      </c>
    </row>
    <row r="15" spans="1:9" ht="12" customHeight="1" x14ac:dyDescent="0.25">
      <c r="A15" s="2" t="str">
        <f>"Jun "&amp;RIGHT(A6,4)</f>
        <v>Jun 2024</v>
      </c>
      <c r="B15" s="11">
        <v>18417360</v>
      </c>
      <c r="C15" s="11">
        <v>1722300</v>
      </c>
      <c r="D15" s="11">
        <v>7629444</v>
      </c>
      <c r="E15" s="11">
        <v>27769104</v>
      </c>
      <c r="F15" s="11">
        <v>24268998</v>
      </c>
      <c r="G15" s="11">
        <v>2232306</v>
      </c>
      <c r="H15" s="11">
        <v>9590684</v>
      </c>
      <c r="I15" s="11">
        <v>36091988</v>
      </c>
    </row>
    <row r="16" spans="1:9" ht="12" customHeight="1" x14ac:dyDescent="0.25">
      <c r="A16" s="2" t="str">
        <f>"Jul "&amp;RIGHT(A6,4)</f>
        <v>Jul 2024</v>
      </c>
      <c r="B16" s="11">
        <v>18434115</v>
      </c>
      <c r="C16" s="11">
        <v>1779564</v>
      </c>
      <c r="D16" s="11">
        <v>7982809</v>
      </c>
      <c r="E16" s="11">
        <v>28196488</v>
      </c>
      <c r="F16" s="11">
        <v>25345691</v>
      </c>
      <c r="G16" s="11">
        <v>2338951</v>
      </c>
      <c r="H16" s="11">
        <v>10179490</v>
      </c>
      <c r="I16" s="11">
        <v>37864132</v>
      </c>
    </row>
    <row r="17" spans="1:9" ht="12" customHeight="1" x14ac:dyDescent="0.25">
      <c r="A17" s="2" t="str">
        <f>"Aug "&amp;RIGHT(A6,4)</f>
        <v>Aug 2024</v>
      </c>
      <c r="B17" s="11">
        <v>19892358</v>
      </c>
      <c r="C17" s="11">
        <v>1734277</v>
      </c>
      <c r="D17" s="11">
        <v>7888286</v>
      </c>
      <c r="E17" s="11">
        <v>29514921</v>
      </c>
      <c r="F17" s="11">
        <v>24315377</v>
      </c>
      <c r="G17" s="11">
        <v>2090005</v>
      </c>
      <c r="H17" s="11">
        <v>9432216</v>
      </c>
      <c r="I17" s="11">
        <v>35837598</v>
      </c>
    </row>
    <row r="18" spans="1:9" ht="12" customHeight="1" x14ac:dyDescent="0.25">
      <c r="A18" s="2" t="str">
        <f>"Sep "&amp;RIGHT(A6,4)</f>
        <v>Sep 2024</v>
      </c>
      <c r="B18" s="11">
        <v>21360712</v>
      </c>
      <c r="C18" s="11">
        <v>1670420</v>
      </c>
      <c r="D18" s="11">
        <v>7397615</v>
      </c>
      <c r="E18" s="11">
        <v>30428747</v>
      </c>
      <c r="F18" s="11">
        <v>23470898</v>
      </c>
      <c r="G18" s="11">
        <v>1880132</v>
      </c>
      <c r="H18" s="11">
        <v>8375636</v>
      </c>
      <c r="I18" s="11">
        <v>33726666</v>
      </c>
    </row>
    <row r="19" spans="1:9" ht="12" customHeight="1" x14ac:dyDescent="0.25">
      <c r="A19" s="12" t="s">
        <v>55</v>
      </c>
      <c r="B19" s="13">
        <v>256499671</v>
      </c>
      <c r="C19" s="13">
        <v>21390236</v>
      </c>
      <c r="D19" s="13">
        <v>94440639</v>
      </c>
      <c r="E19" s="13">
        <v>372330546</v>
      </c>
      <c r="F19" s="13">
        <v>301887036</v>
      </c>
      <c r="G19" s="13">
        <v>25601293</v>
      </c>
      <c r="H19" s="13">
        <v>111858834</v>
      </c>
      <c r="I19" s="13">
        <v>439347163</v>
      </c>
    </row>
    <row r="20" spans="1:9" ht="12" customHeight="1" x14ac:dyDescent="0.25">
      <c r="A20" s="14" t="s">
        <v>415</v>
      </c>
      <c r="B20" s="15">
        <v>129213675</v>
      </c>
      <c r="C20" s="15">
        <v>10428327</v>
      </c>
      <c r="D20" s="15">
        <v>45740691</v>
      </c>
      <c r="E20" s="15">
        <v>185382693</v>
      </c>
      <c r="F20" s="15">
        <v>147928570</v>
      </c>
      <c r="G20" s="15">
        <v>12267902</v>
      </c>
      <c r="H20" s="15">
        <v>53410854</v>
      </c>
      <c r="I20" s="15">
        <v>213607326</v>
      </c>
    </row>
    <row r="21" spans="1:9" ht="12" customHeight="1" x14ac:dyDescent="0.25">
      <c r="A21" s="3" t="str">
        <f>"FY "&amp;RIGHT(A6,4)+1</f>
        <v>FY 2025</v>
      </c>
    </row>
    <row r="22" spans="1:9" ht="12" customHeight="1" x14ac:dyDescent="0.25">
      <c r="A22" s="2" t="str">
        <f>"Oct "&amp;RIGHT(A6,4)</f>
        <v>Oct 2024</v>
      </c>
      <c r="B22" s="11">
        <v>23703123</v>
      </c>
      <c r="C22" s="11">
        <v>1824985</v>
      </c>
      <c r="D22" s="11">
        <v>8170266</v>
      </c>
      <c r="E22" s="11">
        <v>33698374</v>
      </c>
      <c r="F22" s="11">
        <v>26536991</v>
      </c>
      <c r="G22" s="11">
        <v>2107229</v>
      </c>
      <c r="H22" s="11">
        <v>9393718</v>
      </c>
      <c r="I22" s="11">
        <v>38037938</v>
      </c>
    </row>
    <row r="23" spans="1:9" ht="12" customHeight="1" x14ac:dyDescent="0.25">
      <c r="A23" s="2" t="str">
        <f>"Nov "&amp;RIGHT(A6,4)</f>
        <v>Nov 2024</v>
      </c>
      <c r="B23" s="11">
        <v>19836844</v>
      </c>
      <c r="C23" s="11">
        <v>1596526</v>
      </c>
      <c r="D23" s="11">
        <v>6966636</v>
      </c>
      <c r="E23" s="11">
        <v>28400006</v>
      </c>
      <c r="F23" s="11">
        <v>22495954</v>
      </c>
      <c r="G23" s="11">
        <v>1842742</v>
      </c>
      <c r="H23" s="11">
        <v>8017433</v>
      </c>
      <c r="I23" s="11">
        <v>32356129</v>
      </c>
    </row>
    <row r="24" spans="1:9" ht="12" customHeight="1" x14ac:dyDescent="0.25">
      <c r="A24" s="2" t="str">
        <f>"Dec "&amp;RIGHT(A6,4)</f>
        <v>Dec 2024</v>
      </c>
      <c r="B24" s="11">
        <v>18799871</v>
      </c>
      <c r="C24" s="11">
        <v>1530996</v>
      </c>
      <c r="D24" s="11">
        <v>6579728</v>
      </c>
      <c r="E24" s="11">
        <v>26910595</v>
      </c>
      <c r="F24" s="11">
        <v>21715245</v>
      </c>
      <c r="G24" s="11">
        <v>1793067</v>
      </c>
      <c r="H24" s="11">
        <v>7703396</v>
      </c>
      <c r="I24" s="11">
        <v>31211708</v>
      </c>
    </row>
    <row r="25" spans="1:9" ht="12" customHeight="1" x14ac:dyDescent="0.25">
      <c r="A25" s="2" t="str">
        <f>"Jan "&amp;RIGHT(A6,4)+1</f>
        <v>Jan 2025</v>
      </c>
      <c r="B25" s="11">
        <v>21206360</v>
      </c>
      <c r="C25" s="11">
        <v>1713169</v>
      </c>
      <c r="D25" s="11">
        <v>7469327</v>
      </c>
      <c r="E25" s="11">
        <v>30388856</v>
      </c>
      <c r="F25" s="11">
        <v>24356027</v>
      </c>
      <c r="G25" s="11">
        <v>2016502</v>
      </c>
      <c r="H25" s="11">
        <v>8813684</v>
      </c>
      <c r="I25" s="11">
        <v>35186213</v>
      </c>
    </row>
    <row r="26" spans="1:9" ht="12" customHeight="1" x14ac:dyDescent="0.25">
      <c r="A26" s="2" t="str">
        <f>"Feb "&amp;RIGHT(A6,4)+1</f>
        <v>Feb 2025</v>
      </c>
      <c r="B26" s="11">
        <v>21133386</v>
      </c>
      <c r="C26" s="11">
        <v>1713725</v>
      </c>
      <c r="D26" s="11">
        <v>7424020</v>
      </c>
      <c r="E26" s="11">
        <v>30271131</v>
      </c>
      <c r="F26" s="11">
        <v>23944408</v>
      </c>
      <c r="G26" s="11">
        <v>1990659</v>
      </c>
      <c r="H26" s="11">
        <v>8671998</v>
      </c>
      <c r="I26" s="11">
        <v>34607065</v>
      </c>
    </row>
    <row r="27" spans="1:9" ht="12" customHeight="1" x14ac:dyDescent="0.25">
      <c r="A27" s="2" t="str">
        <f>"Mar "&amp;RIGHT(A6,4)+1</f>
        <v>Mar 2025</v>
      </c>
      <c r="B27" s="11">
        <v>22369545</v>
      </c>
      <c r="C27" s="11">
        <v>1835549</v>
      </c>
      <c r="D27" s="11">
        <v>7999500</v>
      </c>
      <c r="E27" s="11">
        <v>32204594</v>
      </c>
      <c r="F27" s="11">
        <v>25916686</v>
      </c>
      <c r="G27" s="11">
        <v>2173793</v>
      </c>
      <c r="H27" s="11">
        <v>9433153</v>
      </c>
      <c r="I27" s="11">
        <v>37523632</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127049129</v>
      </c>
      <c r="C34" s="13">
        <v>10214950</v>
      </c>
      <c r="D34" s="13">
        <v>44609477</v>
      </c>
      <c r="E34" s="13">
        <v>181873556</v>
      </c>
      <c r="F34" s="13">
        <v>144965311</v>
      </c>
      <c r="G34" s="13">
        <v>11923992</v>
      </c>
      <c r="H34" s="13">
        <v>52033382</v>
      </c>
      <c r="I34" s="13">
        <v>208922685</v>
      </c>
    </row>
    <row r="35" spans="1:9" ht="12" customHeight="1" x14ac:dyDescent="0.25">
      <c r="A35" s="14" t="str">
        <f>"Total "&amp;MID(A20,7,LEN(A20)-13)&amp;" Months"</f>
        <v>Total 6 Months</v>
      </c>
      <c r="B35" s="15">
        <v>127049129</v>
      </c>
      <c r="C35" s="15">
        <v>10214950</v>
      </c>
      <c r="D35" s="15">
        <v>44609477</v>
      </c>
      <c r="E35" s="15">
        <v>181873556</v>
      </c>
      <c r="F35" s="15">
        <v>144965311</v>
      </c>
      <c r="G35" s="15">
        <v>11923992</v>
      </c>
      <c r="H35" s="15">
        <v>52033382</v>
      </c>
      <c r="I35" s="15">
        <v>208922685</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5" x14ac:dyDescent="0.25"/>
  <cols>
    <col min="1" max="1" width="12.81640625" customWidth="1"/>
    <col min="2"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107</v>
      </c>
      <c r="B2" s="88"/>
      <c r="C2" s="88"/>
      <c r="D2" s="88"/>
      <c r="E2" s="88"/>
      <c r="F2" s="88"/>
      <c r="G2" s="88"/>
      <c r="H2" s="88"/>
      <c r="I2" s="1"/>
    </row>
    <row r="3" spans="1:9" ht="24" customHeight="1" x14ac:dyDescent="0.25">
      <c r="A3" s="90" t="s">
        <v>50</v>
      </c>
      <c r="B3" s="94" t="s">
        <v>105</v>
      </c>
      <c r="C3" s="94"/>
      <c r="D3" s="94"/>
      <c r="E3" s="93"/>
      <c r="F3" s="94" t="s">
        <v>106</v>
      </c>
      <c r="G3" s="94"/>
      <c r="H3" s="94"/>
      <c r="I3" s="94"/>
    </row>
    <row r="4" spans="1:9" ht="24" customHeight="1" x14ac:dyDescent="0.25">
      <c r="A4" s="91"/>
      <c r="B4" s="10" t="s">
        <v>78</v>
      </c>
      <c r="C4" s="10" t="s">
        <v>79</v>
      </c>
      <c r="D4" s="10" t="s">
        <v>80</v>
      </c>
      <c r="E4" s="10" t="s">
        <v>55</v>
      </c>
      <c r="F4" s="10" t="s">
        <v>78</v>
      </c>
      <c r="G4" s="10" t="s">
        <v>79</v>
      </c>
      <c r="H4" s="10" t="s">
        <v>80</v>
      </c>
      <c r="I4" s="9" t="s">
        <v>55</v>
      </c>
    </row>
    <row r="5" spans="1:9" ht="12" customHeight="1" x14ac:dyDescent="0.25">
      <c r="A5" s="1"/>
      <c r="B5" s="85" t="str">
        <f>REPT("-",89)&amp;" Number "&amp;REPT("-",89)</f>
        <v>----------------------------------------------------------------------------------------- Number -----------------------------------------------------------------------------------------</v>
      </c>
      <c r="C5" s="85"/>
      <c r="D5" s="85"/>
      <c r="E5" s="85"/>
      <c r="F5" s="85"/>
      <c r="G5" s="85"/>
      <c r="H5" s="85"/>
      <c r="I5" s="85"/>
    </row>
    <row r="6" spans="1:9" ht="12" customHeight="1" x14ac:dyDescent="0.25">
      <c r="A6" s="3" t="s">
        <v>414</v>
      </c>
    </row>
    <row r="7" spans="1:9" ht="12" customHeight="1" x14ac:dyDescent="0.25">
      <c r="A7" s="2" t="str">
        <f>"Oct "&amp;RIGHT(A6,4)-1</f>
        <v>Oct 2023</v>
      </c>
      <c r="B7" s="11">
        <v>30839169</v>
      </c>
      <c r="C7" s="11">
        <v>227837</v>
      </c>
      <c r="D7" s="11">
        <v>428254</v>
      </c>
      <c r="E7" s="11">
        <v>31495260</v>
      </c>
      <c r="F7" s="11">
        <v>38034823</v>
      </c>
      <c r="G7" s="11">
        <v>2555501</v>
      </c>
      <c r="H7" s="11">
        <v>11394499</v>
      </c>
      <c r="I7" s="11">
        <v>51984823</v>
      </c>
    </row>
    <row r="8" spans="1:9" ht="12" customHeight="1" x14ac:dyDescent="0.25">
      <c r="A8" s="2" t="str">
        <f>"Nov "&amp;RIGHT(A6,4)-1</f>
        <v>Nov 2023</v>
      </c>
      <c r="B8" s="11">
        <v>26957153</v>
      </c>
      <c r="C8" s="11">
        <v>209189</v>
      </c>
      <c r="D8" s="11">
        <v>383787</v>
      </c>
      <c r="E8" s="11">
        <v>27550129</v>
      </c>
      <c r="F8" s="11">
        <v>34228388</v>
      </c>
      <c r="G8" s="11">
        <v>2331092</v>
      </c>
      <c r="H8" s="11">
        <v>10272088</v>
      </c>
      <c r="I8" s="11">
        <v>46831568</v>
      </c>
    </row>
    <row r="9" spans="1:9" ht="12" customHeight="1" x14ac:dyDescent="0.25">
      <c r="A9" s="2" t="str">
        <f>"Dec "&amp;RIGHT(A6,4)-1</f>
        <v>Dec 2023</v>
      </c>
      <c r="B9" s="11">
        <v>21757523</v>
      </c>
      <c r="C9" s="11">
        <v>189820</v>
      </c>
      <c r="D9" s="11">
        <v>342578</v>
      </c>
      <c r="E9" s="11">
        <v>22289921</v>
      </c>
      <c r="F9" s="11">
        <v>29802653</v>
      </c>
      <c r="G9" s="11">
        <v>2070812</v>
      </c>
      <c r="H9" s="11">
        <v>9054367</v>
      </c>
      <c r="I9" s="11">
        <v>40927832</v>
      </c>
    </row>
    <row r="10" spans="1:9" ht="12" customHeight="1" x14ac:dyDescent="0.25">
      <c r="A10" s="2" t="str">
        <f>"Jan "&amp;RIGHT(A6,4)</f>
        <v>Jan 2024</v>
      </c>
      <c r="B10" s="11">
        <v>26740917</v>
      </c>
      <c r="C10" s="11">
        <v>216427</v>
      </c>
      <c r="D10" s="11">
        <v>397899</v>
      </c>
      <c r="E10" s="11">
        <v>27355243</v>
      </c>
      <c r="F10" s="11">
        <v>35187663</v>
      </c>
      <c r="G10" s="11">
        <v>2437977</v>
      </c>
      <c r="H10" s="11">
        <v>10838316</v>
      </c>
      <c r="I10" s="11">
        <v>48463956</v>
      </c>
    </row>
    <row r="11" spans="1:9" ht="12" customHeight="1" x14ac:dyDescent="0.25">
      <c r="A11" s="2" t="str">
        <f>"Feb "&amp;RIGHT(A6,4)</f>
        <v>Feb 2024</v>
      </c>
      <c r="B11" s="11">
        <v>29910872</v>
      </c>
      <c r="C11" s="11">
        <v>223193</v>
      </c>
      <c r="D11" s="11">
        <v>413509</v>
      </c>
      <c r="E11" s="11">
        <v>30547574</v>
      </c>
      <c r="F11" s="11">
        <v>37288620</v>
      </c>
      <c r="G11" s="11">
        <v>2555565</v>
      </c>
      <c r="H11" s="11">
        <v>11260880</v>
      </c>
      <c r="I11" s="11">
        <v>51105065</v>
      </c>
    </row>
    <row r="12" spans="1:9" ht="12" customHeight="1" x14ac:dyDescent="0.25">
      <c r="A12" s="2" t="str">
        <f>"Mar "&amp;RIGHT(A6,4)</f>
        <v>Mar 2024</v>
      </c>
      <c r="B12" s="11">
        <v>26894749</v>
      </c>
      <c r="C12" s="11">
        <v>216396</v>
      </c>
      <c r="D12" s="11">
        <v>408732</v>
      </c>
      <c r="E12" s="11">
        <v>27519877</v>
      </c>
      <c r="F12" s="11">
        <v>36068872</v>
      </c>
      <c r="G12" s="11">
        <v>2530752</v>
      </c>
      <c r="H12" s="11">
        <v>11178134</v>
      </c>
      <c r="I12" s="11">
        <v>49777758</v>
      </c>
    </row>
    <row r="13" spans="1:9" ht="12" customHeight="1" x14ac:dyDescent="0.25">
      <c r="A13" s="2" t="str">
        <f>"Apr "&amp;RIGHT(A6,4)</f>
        <v>Apr 2024</v>
      </c>
      <c r="B13" s="11">
        <v>30029691</v>
      </c>
      <c r="C13" s="11">
        <v>239317</v>
      </c>
      <c r="D13" s="11">
        <v>444770</v>
      </c>
      <c r="E13" s="11">
        <v>30713778</v>
      </c>
      <c r="F13" s="11">
        <v>39659686</v>
      </c>
      <c r="G13" s="11">
        <v>2775719</v>
      </c>
      <c r="H13" s="11">
        <v>12240788</v>
      </c>
      <c r="I13" s="11">
        <v>54676193</v>
      </c>
    </row>
    <row r="14" spans="1:9" ht="12" customHeight="1" x14ac:dyDescent="0.25">
      <c r="A14" s="2" t="str">
        <f>"May "&amp;RIGHT(A6,4)</f>
        <v>May 2024</v>
      </c>
      <c r="B14" s="11">
        <v>27190867</v>
      </c>
      <c r="C14" s="11">
        <v>245266</v>
      </c>
      <c r="D14" s="11">
        <v>451954</v>
      </c>
      <c r="E14" s="11">
        <v>27888087</v>
      </c>
      <c r="F14" s="11">
        <v>38904898</v>
      </c>
      <c r="G14" s="11">
        <v>2823965</v>
      </c>
      <c r="H14" s="11">
        <v>12410554</v>
      </c>
      <c r="I14" s="11">
        <v>54139417</v>
      </c>
    </row>
    <row r="15" spans="1:9" ht="12" customHeight="1" x14ac:dyDescent="0.25">
      <c r="A15" s="2" t="str">
        <f>"Jun "&amp;RIGHT(A6,4)</f>
        <v>Jun 2024</v>
      </c>
      <c r="B15" s="11">
        <v>8118451</v>
      </c>
      <c r="C15" s="11">
        <v>201212</v>
      </c>
      <c r="D15" s="11">
        <v>383620</v>
      </c>
      <c r="E15" s="11">
        <v>8703283</v>
      </c>
      <c r="F15" s="11">
        <v>26546704</v>
      </c>
      <c r="G15" s="11">
        <v>2266836</v>
      </c>
      <c r="H15" s="11">
        <v>10089737</v>
      </c>
      <c r="I15" s="11">
        <v>38903277</v>
      </c>
    </row>
    <row r="16" spans="1:9" ht="12" customHeight="1" x14ac:dyDescent="0.25">
      <c r="A16" s="2" t="str">
        <f>"Jul "&amp;RIGHT(A6,4)</f>
        <v>Jul 2024</v>
      </c>
      <c r="B16" s="11">
        <v>5963904</v>
      </c>
      <c r="C16" s="11">
        <v>205158</v>
      </c>
      <c r="D16" s="11">
        <v>410709</v>
      </c>
      <c r="E16" s="11">
        <v>6579771</v>
      </c>
      <c r="F16" s="11">
        <v>26572508</v>
      </c>
      <c r="G16" s="11">
        <v>2353391</v>
      </c>
      <c r="H16" s="11">
        <v>10548076</v>
      </c>
      <c r="I16" s="11">
        <v>39473975</v>
      </c>
    </row>
    <row r="17" spans="1:9" ht="12" customHeight="1" x14ac:dyDescent="0.25">
      <c r="A17" s="2" t="str">
        <f>"Aug "&amp;RIGHT(A6,4)</f>
        <v>Aug 2024</v>
      </c>
      <c r="B17" s="11">
        <v>17188307</v>
      </c>
      <c r="C17" s="11">
        <v>217732</v>
      </c>
      <c r="D17" s="11">
        <v>422100</v>
      </c>
      <c r="E17" s="11">
        <v>17828139</v>
      </c>
      <c r="F17" s="11">
        <v>30449175</v>
      </c>
      <c r="G17" s="11">
        <v>2362120</v>
      </c>
      <c r="H17" s="11">
        <v>10606610</v>
      </c>
      <c r="I17" s="11">
        <v>43417905</v>
      </c>
    </row>
    <row r="18" spans="1:9" ht="12" customHeight="1" x14ac:dyDescent="0.25">
      <c r="A18" s="2" t="str">
        <f>"Sep "&amp;RIGHT(A6,4)</f>
        <v>Sep 2024</v>
      </c>
      <c r="B18" s="11">
        <v>27475378</v>
      </c>
      <c r="C18" s="11">
        <v>207492</v>
      </c>
      <c r="D18" s="11">
        <v>394322</v>
      </c>
      <c r="E18" s="11">
        <v>28077192</v>
      </c>
      <c r="F18" s="11">
        <v>34006043</v>
      </c>
      <c r="G18" s="11">
        <v>2308668</v>
      </c>
      <c r="H18" s="11">
        <v>10374336</v>
      </c>
      <c r="I18" s="11">
        <v>46689047</v>
      </c>
    </row>
    <row r="19" spans="1:9" ht="12" customHeight="1" x14ac:dyDescent="0.25">
      <c r="A19" s="12" t="s">
        <v>55</v>
      </c>
      <c r="B19" s="13">
        <v>279066981</v>
      </c>
      <c r="C19" s="13">
        <v>2599039</v>
      </c>
      <c r="D19" s="13">
        <v>4882234</v>
      </c>
      <c r="E19" s="13">
        <v>286548254</v>
      </c>
      <c r="F19" s="13">
        <v>406750033</v>
      </c>
      <c r="G19" s="13">
        <v>29372398</v>
      </c>
      <c r="H19" s="13">
        <v>130268385</v>
      </c>
      <c r="I19" s="13">
        <v>566390816</v>
      </c>
    </row>
    <row r="20" spans="1:9" ht="12" customHeight="1" x14ac:dyDescent="0.25">
      <c r="A20" s="14" t="s">
        <v>415</v>
      </c>
      <c r="B20" s="15">
        <v>163100383</v>
      </c>
      <c r="C20" s="15">
        <v>1282862</v>
      </c>
      <c r="D20" s="15">
        <v>2374759</v>
      </c>
      <c r="E20" s="15">
        <v>166758004</v>
      </c>
      <c r="F20" s="15">
        <v>210611019</v>
      </c>
      <c r="G20" s="15">
        <v>14481699</v>
      </c>
      <c r="H20" s="15">
        <v>63998284</v>
      </c>
      <c r="I20" s="15">
        <v>289091002</v>
      </c>
    </row>
    <row r="21" spans="1:9" ht="12" customHeight="1" x14ac:dyDescent="0.25">
      <c r="A21" s="3" t="str">
        <f>"FY "&amp;RIGHT(A6,4)+1</f>
        <v>FY 2025</v>
      </c>
    </row>
    <row r="22" spans="1:9" ht="12" customHeight="1" x14ac:dyDescent="0.25">
      <c r="A22" s="2" t="str">
        <f>"Oct "&amp;RIGHT(A6,4)</f>
        <v>Oct 2024</v>
      </c>
      <c r="B22" s="11">
        <v>31974531</v>
      </c>
      <c r="C22" s="11">
        <v>230318</v>
      </c>
      <c r="D22" s="11">
        <v>439193</v>
      </c>
      <c r="E22" s="11">
        <v>32644042</v>
      </c>
      <c r="F22" s="11">
        <v>37963202</v>
      </c>
      <c r="G22" s="11">
        <v>2531232</v>
      </c>
      <c r="H22" s="11">
        <v>11188432</v>
      </c>
      <c r="I22" s="11">
        <v>51682866</v>
      </c>
    </row>
    <row r="23" spans="1:9" ht="12" customHeight="1" x14ac:dyDescent="0.25">
      <c r="A23" s="2" t="str">
        <f>"Nov "&amp;RIGHT(A6,4)</f>
        <v>Nov 2024</v>
      </c>
      <c r="B23" s="11">
        <v>24716376</v>
      </c>
      <c r="C23" s="11">
        <v>189764</v>
      </c>
      <c r="D23" s="11">
        <v>356834</v>
      </c>
      <c r="E23" s="11">
        <v>25262974</v>
      </c>
      <c r="F23" s="11">
        <v>31678386</v>
      </c>
      <c r="G23" s="11">
        <v>2171275</v>
      </c>
      <c r="H23" s="11">
        <v>9491466</v>
      </c>
      <c r="I23" s="11">
        <v>43341127</v>
      </c>
    </row>
    <row r="24" spans="1:9" ht="12" customHeight="1" x14ac:dyDescent="0.25">
      <c r="A24" s="2" t="str">
        <f>"Dec "&amp;RIGHT(A6,4)</f>
        <v>Dec 2024</v>
      </c>
      <c r="B24" s="11">
        <v>23077120</v>
      </c>
      <c r="C24" s="11">
        <v>184983</v>
      </c>
      <c r="D24" s="11">
        <v>349159</v>
      </c>
      <c r="E24" s="11">
        <v>23611262</v>
      </c>
      <c r="F24" s="11">
        <v>30298362</v>
      </c>
      <c r="G24" s="11">
        <v>2096838</v>
      </c>
      <c r="H24" s="11">
        <v>9116403</v>
      </c>
      <c r="I24" s="11">
        <v>41511603</v>
      </c>
    </row>
    <row r="25" spans="1:9" ht="12" customHeight="1" x14ac:dyDescent="0.25">
      <c r="A25" s="2" t="str">
        <f>"Jan "&amp;RIGHT(A6,4)+1</f>
        <v>Jan 2025</v>
      </c>
      <c r="B25" s="11">
        <v>26861870</v>
      </c>
      <c r="C25" s="11">
        <v>205651</v>
      </c>
      <c r="D25" s="11">
        <v>391665</v>
      </c>
      <c r="E25" s="11">
        <v>27459186</v>
      </c>
      <c r="F25" s="11">
        <v>34143845</v>
      </c>
      <c r="G25" s="11">
        <v>2370044</v>
      </c>
      <c r="H25" s="11">
        <v>10494352</v>
      </c>
      <c r="I25" s="11">
        <v>47008241</v>
      </c>
    </row>
    <row r="26" spans="1:9" ht="12" customHeight="1" x14ac:dyDescent="0.25">
      <c r="A26" s="2" t="str">
        <f>"Feb "&amp;RIGHT(A6,4)+1</f>
        <v>Feb 2025</v>
      </c>
      <c r="B26" s="11">
        <v>27712000</v>
      </c>
      <c r="C26" s="11">
        <v>206289</v>
      </c>
      <c r="D26" s="11">
        <v>392979</v>
      </c>
      <c r="E26" s="11">
        <v>28311268</v>
      </c>
      <c r="F26" s="11">
        <v>33965942</v>
      </c>
      <c r="G26" s="11">
        <v>2359174</v>
      </c>
      <c r="H26" s="11">
        <v>10365547</v>
      </c>
      <c r="I26" s="11">
        <v>46690663</v>
      </c>
    </row>
    <row r="27" spans="1:9" ht="12" customHeight="1" x14ac:dyDescent="0.25">
      <c r="A27" s="2" t="str">
        <f>"Mar "&amp;RIGHT(A6,4)+1</f>
        <v>Mar 2025</v>
      </c>
      <c r="B27" s="11">
        <v>27711856</v>
      </c>
      <c r="C27" s="11">
        <v>205290</v>
      </c>
      <c r="D27" s="11">
        <v>400202</v>
      </c>
      <c r="E27" s="11">
        <v>28317348</v>
      </c>
      <c r="F27" s="11">
        <v>36098620</v>
      </c>
      <c r="G27" s="11">
        <v>2512800</v>
      </c>
      <c r="H27" s="11">
        <v>11114053</v>
      </c>
      <c r="I27" s="11">
        <v>49725473</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162053753</v>
      </c>
      <c r="C34" s="13">
        <v>1222295</v>
      </c>
      <c r="D34" s="13">
        <v>2330032</v>
      </c>
      <c r="E34" s="13">
        <v>165606080</v>
      </c>
      <c r="F34" s="13">
        <v>204148357</v>
      </c>
      <c r="G34" s="13">
        <v>14041363</v>
      </c>
      <c r="H34" s="13">
        <v>61770253</v>
      </c>
      <c r="I34" s="13">
        <v>279959973</v>
      </c>
    </row>
    <row r="35" spans="1:9" ht="12" customHeight="1" x14ac:dyDescent="0.25">
      <c r="A35" s="14" t="str">
        <f>"Total "&amp;MID(A20,7,LEN(A20)-13)&amp;" Months"</f>
        <v>Total 6 Months</v>
      </c>
      <c r="B35" s="15">
        <v>162053753</v>
      </c>
      <c r="C35" s="15">
        <v>1222295</v>
      </c>
      <c r="D35" s="15">
        <v>2330032</v>
      </c>
      <c r="E35" s="15">
        <v>165606080</v>
      </c>
      <c r="F35" s="15">
        <v>204148357</v>
      </c>
      <c r="G35" s="15">
        <v>14041363</v>
      </c>
      <c r="H35" s="15">
        <v>61770253</v>
      </c>
      <c r="I35" s="15">
        <v>279959973</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5" x14ac:dyDescent="0.25"/>
  <cols>
    <col min="1" max="1" width="18.453125" customWidth="1"/>
    <col min="2" max="2" width="85.7265625" customWidth="1"/>
  </cols>
  <sheetData>
    <row r="1" spans="1:3" ht="12" customHeight="1" x14ac:dyDescent="0.25">
      <c r="A1" s="3"/>
      <c r="B1" s="5" t="s">
        <v>11</v>
      </c>
    </row>
    <row r="2" spans="1:3" ht="12" customHeight="1" x14ac:dyDescent="0.25">
      <c r="A2" s="6" t="s">
        <v>12</v>
      </c>
      <c r="B2" s="7" t="s">
        <v>13</v>
      </c>
    </row>
    <row r="3" spans="1:3" ht="12" customHeight="1" x14ac:dyDescent="0.25">
      <c r="A3" s="3" t="s">
        <v>261</v>
      </c>
      <c r="B3" s="1" t="s">
        <v>14</v>
      </c>
    </row>
    <row r="4" spans="1:3" ht="12" customHeight="1" x14ac:dyDescent="0.25">
      <c r="A4" s="3" t="s">
        <v>316</v>
      </c>
      <c r="B4" s="1" t="s">
        <v>317</v>
      </c>
    </row>
    <row r="5" spans="1:3" ht="12" customHeight="1" x14ac:dyDescent="0.25">
      <c r="A5" s="3" t="s">
        <v>350</v>
      </c>
      <c r="B5" s="1" t="s">
        <v>351</v>
      </c>
    </row>
    <row r="6" spans="1:3" ht="12" customHeight="1" x14ac:dyDescent="0.25">
      <c r="A6" s="3" t="s">
        <v>378</v>
      </c>
      <c r="B6" s="1" t="s">
        <v>379</v>
      </c>
    </row>
    <row r="7" spans="1:3" ht="12" customHeight="1" x14ac:dyDescent="0.25">
      <c r="A7" s="3" t="s">
        <v>367</v>
      </c>
      <c r="B7" s="1" t="s">
        <v>368</v>
      </c>
    </row>
    <row r="8" spans="1:3" ht="12" customHeight="1" x14ac:dyDescent="0.25">
      <c r="A8" s="3" t="s">
        <v>262</v>
      </c>
      <c r="B8" s="1" t="s">
        <v>15</v>
      </c>
    </row>
    <row r="9" spans="1:3" ht="12" customHeight="1" x14ac:dyDescent="0.25">
      <c r="A9" s="3" t="s">
        <v>263</v>
      </c>
      <c r="B9" s="1" t="s">
        <v>16</v>
      </c>
      <c r="C9" t="s">
        <v>299</v>
      </c>
    </row>
    <row r="10" spans="1:3" ht="12" customHeight="1" x14ac:dyDescent="0.25">
      <c r="A10" s="3" t="s">
        <v>264</v>
      </c>
      <c r="B10" s="1" t="s">
        <v>17</v>
      </c>
      <c r="C10" t="s">
        <v>300</v>
      </c>
    </row>
    <row r="11" spans="1:3" ht="12" customHeight="1" x14ac:dyDescent="0.25">
      <c r="A11" s="3" t="s">
        <v>265</v>
      </c>
      <c r="B11" s="1" t="s">
        <v>18</v>
      </c>
      <c r="C11" t="s">
        <v>301</v>
      </c>
    </row>
    <row r="12" spans="1:3" ht="12" customHeight="1" x14ac:dyDescent="0.25">
      <c r="A12" s="3" t="s">
        <v>266</v>
      </c>
      <c r="B12" s="1" t="s">
        <v>335</v>
      </c>
      <c r="C12" t="s">
        <v>302</v>
      </c>
    </row>
    <row r="13" spans="1:3" ht="12" customHeight="1" x14ac:dyDescent="0.25">
      <c r="A13" s="3" t="s">
        <v>267</v>
      </c>
      <c r="B13" s="1" t="s">
        <v>20</v>
      </c>
      <c r="C13" t="s">
        <v>303</v>
      </c>
    </row>
    <row r="14" spans="1:3" ht="12" customHeight="1" x14ac:dyDescent="0.25">
      <c r="A14" s="3" t="s">
        <v>268</v>
      </c>
      <c r="B14" s="1" t="s">
        <v>21</v>
      </c>
      <c r="C14" t="s">
        <v>304</v>
      </c>
    </row>
    <row r="15" spans="1:3" ht="12" customHeight="1" x14ac:dyDescent="0.25">
      <c r="A15" s="3" t="s">
        <v>269</v>
      </c>
      <c r="B15" s="1" t="s">
        <v>22</v>
      </c>
      <c r="C15" t="s">
        <v>305</v>
      </c>
    </row>
    <row r="16" spans="1:3" ht="12" customHeight="1" x14ac:dyDescent="0.25">
      <c r="A16" s="3" t="s">
        <v>270</v>
      </c>
      <c r="B16" s="1" t="s">
        <v>23</v>
      </c>
      <c r="C16" t="s">
        <v>306</v>
      </c>
    </row>
    <row r="17" spans="1:3" ht="12" customHeight="1" x14ac:dyDescent="0.25">
      <c r="A17" s="3" t="s">
        <v>271</v>
      </c>
      <c r="B17" s="1" t="s">
        <v>24</v>
      </c>
      <c r="C17" t="s">
        <v>307</v>
      </c>
    </row>
    <row r="18" spans="1:3" ht="12" customHeight="1" x14ac:dyDescent="0.25">
      <c r="A18" s="3" t="s">
        <v>272</v>
      </c>
      <c r="B18" s="1" t="s">
        <v>25</v>
      </c>
      <c r="C18" t="s">
        <v>308</v>
      </c>
    </row>
    <row r="19" spans="1:3" ht="12" customHeight="1" x14ac:dyDescent="0.25">
      <c r="A19" s="3" t="s">
        <v>273</v>
      </c>
      <c r="B19" s="1" t="s">
        <v>26</v>
      </c>
      <c r="C19" t="s">
        <v>309</v>
      </c>
    </row>
    <row r="20" spans="1:3" ht="12" customHeight="1" x14ac:dyDescent="0.25">
      <c r="A20" s="3" t="s">
        <v>274</v>
      </c>
      <c r="B20" s="1" t="s">
        <v>27</v>
      </c>
    </row>
    <row r="21" spans="1:3" ht="12" customHeight="1" x14ac:dyDescent="0.25">
      <c r="A21" s="3" t="s">
        <v>275</v>
      </c>
      <c r="B21" s="1" t="s">
        <v>28</v>
      </c>
    </row>
    <row r="22" spans="1:3" ht="12" customHeight="1" x14ac:dyDescent="0.25">
      <c r="A22" s="3" t="s">
        <v>276</v>
      </c>
      <c r="B22" s="1" t="s">
        <v>29</v>
      </c>
    </row>
    <row r="23" spans="1:3" ht="12" customHeight="1" x14ac:dyDescent="0.25">
      <c r="A23" s="3" t="s">
        <v>277</v>
      </c>
      <c r="B23" s="1" t="s">
        <v>30</v>
      </c>
    </row>
    <row r="24" spans="1:3" ht="12" customHeight="1" x14ac:dyDescent="0.25">
      <c r="A24" s="3" t="s">
        <v>278</v>
      </c>
      <c r="B24" s="1" t="s">
        <v>31</v>
      </c>
    </row>
    <row r="25" spans="1:3" ht="12" customHeight="1" x14ac:dyDescent="0.25">
      <c r="A25" s="3" t="s">
        <v>279</v>
      </c>
      <c r="B25" s="1" t="s">
        <v>32</v>
      </c>
    </row>
    <row r="26" spans="1:3" ht="12" customHeight="1" x14ac:dyDescent="0.25">
      <c r="A26" s="3" t="s">
        <v>280</v>
      </c>
      <c r="B26" s="1" t="s">
        <v>33</v>
      </c>
    </row>
    <row r="27" spans="1:3" ht="12" customHeight="1" x14ac:dyDescent="0.25">
      <c r="A27" s="3" t="s">
        <v>281</v>
      </c>
      <c r="B27" s="1" t="s">
        <v>34</v>
      </c>
    </row>
    <row r="28" spans="1:3" ht="12" customHeight="1" x14ac:dyDescent="0.25">
      <c r="A28" s="3" t="s">
        <v>282</v>
      </c>
      <c r="B28" s="1" t="s">
        <v>35</v>
      </c>
    </row>
    <row r="29" spans="1:3" ht="18" customHeight="1" x14ac:dyDescent="0.25">
      <c r="A29" s="3" t="s">
        <v>283</v>
      </c>
      <c r="B29" s="1" t="s">
        <v>36</v>
      </c>
    </row>
    <row r="30" spans="1:3" ht="12" customHeight="1" x14ac:dyDescent="0.25">
      <c r="A30" s="3" t="s">
        <v>284</v>
      </c>
      <c r="B30" s="1" t="s">
        <v>37</v>
      </c>
    </row>
    <row r="31" spans="1:3" ht="18" customHeight="1" x14ac:dyDescent="0.25">
      <c r="A31" s="3" t="s">
        <v>285</v>
      </c>
      <c r="B31" s="1" t="s">
        <v>38</v>
      </c>
    </row>
    <row r="32" spans="1:3" ht="12" customHeight="1" x14ac:dyDescent="0.25">
      <c r="A32" s="3" t="s">
        <v>286</v>
      </c>
      <c r="B32" s="1" t="s">
        <v>39</v>
      </c>
    </row>
    <row r="33" spans="1:2" ht="18" customHeight="1" x14ac:dyDescent="0.25">
      <c r="A33" s="3" t="s">
        <v>297</v>
      </c>
      <c r="B33" s="1" t="s">
        <v>40</v>
      </c>
    </row>
    <row r="34" spans="1:2" ht="12" customHeight="1" x14ac:dyDescent="0.25">
      <c r="A34" s="3" t="s">
        <v>296</v>
      </c>
      <c r="B34" s="1" t="s">
        <v>41</v>
      </c>
    </row>
    <row r="35" spans="1:2" ht="18" customHeight="1" x14ac:dyDescent="0.25">
      <c r="A35" s="3" t="s">
        <v>298</v>
      </c>
      <c r="B35" s="1" t="s">
        <v>42</v>
      </c>
    </row>
    <row r="36" spans="1:2" ht="12" customHeight="1" x14ac:dyDescent="0.25">
      <c r="A36" s="3"/>
      <c r="B36" s="1"/>
    </row>
    <row r="37" spans="1:2" ht="18" customHeight="1" x14ac:dyDescent="0.25">
      <c r="A37" s="3" t="s">
        <v>287</v>
      </c>
      <c r="B37" s="1" t="s">
        <v>43</v>
      </c>
    </row>
    <row r="38" spans="1:2" ht="12" customHeight="1" x14ac:dyDescent="0.25">
      <c r="A38" s="3" t="s">
        <v>288</v>
      </c>
      <c r="B38" s="1" t="s">
        <v>43</v>
      </c>
    </row>
    <row r="39" spans="1:2" ht="12" customHeight="1" x14ac:dyDescent="0.25">
      <c r="A39" s="3" t="s">
        <v>289</v>
      </c>
      <c r="B39" s="1" t="s">
        <v>44</v>
      </c>
    </row>
    <row r="40" spans="1:2" ht="18" customHeight="1" x14ac:dyDescent="0.25">
      <c r="A40" s="3" t="s">
        <v>290</v>
      </c>
      <c r="B40" s="1" t="s">
        <v>45</v>
      </c>
    </row>
    <row r="41" spans="1:2" ht="12" customHeight="1" x14ac:dyDescent="0.25">
      <c r="A41" s="3" t="s">
        <v>291</v>
      </c>
      <c r="B41" s="1" t="s">
        <v>46</v>
      </c>
    </row>
    <row r="42" spans="1:2" ht="12" customHeight="1" x14ac:dyDescent="0.25">
      <c r="A42" s="3" t="s">
        <v>292</v>
      </c>
      <c r="B42" s="1" t="s">
        <v>47</v>
      </c>
    </row>
    <row r="43" spans="1:2" ht="18" customHeight="1" x14ac:dyDescent="0.25">
      <c r="A43" s="3" t="s">
        <v>293</v>
      </c>
      <c r="B43" s="1" t="s">
        <v>48</v>
      </c>
    </row>
    <row r="44" spans="1:2" ht="12" customHeight="1" x14ac:dyDescent="0.25">
      <c r="A44" s="3" t="s">
        <v>294</v>
      </c>
      <c r="B44" s="1" t="s">
        <v>49</v>
      </c>
    </row>
    <row r="45" spans="1:2" ht="12" customHeight="1" x14ac:dyDescent="0.25">
      <c r="A45" s="3" t="s">
        <v>295</v>
      </c>
      <c r="B45" s="1" t="s">
        <v>49</v>
      </c>
    </row>
    <row r="46" spans="1:2" ht="12" customHeight="1" x14ac:dyDescent="0.25">
      <c r="A46" s="8"/>
      <c r="B46" s="4"/>
    </row>
    <row r="47" spans="1:2" ht="12" customHeight="1" x14ac:dyDescent="0.25">
      <c r="A47" s="85" t="s">
        <v>334</v>
      </c>
      <c r="B47" s="85"/>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5" x14ac:dyDescent="0.25"/>
  <cols>
    <col min="1" max="1" width="14.26953125" customWidth="1"/>
    <col min="2" max="5" width="18.54296875" customWidth="1"/>
  </cols>
  <sheetData>
    <row r="1" spans="1:5" ht="12" customHeight="1" x14ac:dyDescent="0.25">
      <c r="A1" s="86" t="s">
        <v>417</v>
      </c>
      <c r="B1" s="86"/>
      <c r="C1" s="86"/>
      <c r="D1" s="86"/>
      <c r="E1" s="81">
        <v>45821</v>
      </c>
    </row>
    <row r="2" spans="1:5" ht="12" customHeight="1" x14ac:dyDescent="0.25">
      <c r="A2" s="88" t="s">
        <v>108</v>
      </c>
      <c r="B2" s="88"/>
      <c r="C2" s="88"/>
      <c r="D2" s="88"/>
      <c r="E2" s="1"/>
    </row>
    <row r="3" spans="1:5" ht="24" customHeight="1" x14ac:dyDescent="0.25">
      <c r="A3" s="90" t="s">
        <v>50</v>
      </c>
      <c r="B3" s="94" t="s">
        <v>109</v>
      </c>
      <c r="C3" s="94"/>
      <c r="D3" s="94"/>
      <c r="E3" s="94"/>
    </row>
    <row r="4" spans="1:5" ht="24" customHeight="1" x14ac:dyDescent="0.25">
      <c r="A4" s="91"/>
      <c r="B4" s="10" t="s">
        <v>78</v>
      </c>
      <c r="C4" s="10" t="s">
        <v>79</v>
      </c>
      <c r="D4" s="10" t="s">
        <v>80</v>
      </c>
      <c r="E4" s="9" t="s">
        <v>209</v>
      </c>
    </row>
    <row r="5" spans="1:5" ht="12" customHeight="1" x14ac:dyDescent="0.25">
      <c r="A5" s="1"/>
      <c r="B5" s="85" t="str">
        <f>REPT("-",71)&amp;" Number "&amp;REPT("-",71)</f>
        <v>----------------------------------------------------------------------- Number -----------------------------------------------------------------------</v>
      </c>
      <c r="C5" s="85"/>
      <c r="D5" s="85"/>
      <c r="E5" s="85"/>
    </row>
    <row r="6" spans="1:5" ht="12" customHeight="1" x14ac:dyDescent="0.25">
      <c r="A6" s="3" t="s">
        <v>414</v>
      </c>
    </row>
    <row r="7" spans="1:5" ht="12" customHeight="1" x14ac:dyDescent="0.25">
      <c r="A7" s="2" t="str">
        <f>"Oct "&amp;RIGHT(A6,4)-1</f>
        <v>Oct 2023</v>
      </c>
      <c r="B7" s="11">
        <v>118218775</v>
      </c>
      <c r="C7" s="11">
        <v>6730576</v>
      </c>
      <c r="D7" s="11">
        <v>29255893</v>
      </c>
      <c r="E7" s="11">
        <v>154205244</v>
      </c>
    </row>
    <row r="8" spans="1:5" ht="12" customHeight="1" x14ac:dyDescent="0.25">
      <c r="A8" s="2" t="str">
        <f>"Nov "&amp;RIGHT(A6,4)-1</f>
        <v>Nov 2023</v>
      </c>
      <c r="B8" s="11">
        <v>106010562</v>
      </c>
      <c r="C8" s="11">
        <v>6174687</v>
      </c>
      <c r="D8" s="11">
        <v>26495522</v>
      </c>
      <c r="E8" s="11">
        <v>138680771</v>
      </c>
    </row>
    <row r="9" spans="1:5" ht="12" customHeight="1" x14ac:dyDescent="0.25">
      <c r="A9" s="2" t="str">
        <f>"Dec "&amp;RIGHT(A6,4)-1</f>
        <v>Dec 2023</v>
      </c>
      <c r="B9" s="11">
        <v>91102134</v>
      </c>
      <c r="C9" s="11">
        <v>5548440</v>
      </c>
      <c r="D9" s="11">
        <v>23576086</v>
      </c>
      <c r="E9" s="11">
        <v>120226660</v>
      </c>
    </row>
    <row r="10" spans="1:5" ht="12" customHeight="1" x14ac:dyDescent="0.25">
      <c r="A10" s="2" t="str">
        <f>"Jan "&amp;RIGHT(A6,4)</f>
        <v>Jan 2024</v>
      </c>
      <c r="B10" s="11">
        <v>108451397</v>
      </c>
      <c r="C10" s="11">
        <v>6476713</v>
      </c>
      <c r="D10" s="11">
        <v>28011515</v>
      </c>
      <c r="E10" s="11">
        <v>142939625</v>
      </c>
    </row>
    <row r="11" spans="1:5" ht="12" customHeight="1" x14ac:dyDescent="0.25">
      <c r="A11" s="2" t="str">
        <f>"Feb "&amp;RIGHT(A6,4)</f>
        <v>Feb 2024</v>
      </c>
      <c r="B11" s="11">
        <v>115813171</v>
      </c>
      <c r="C11" s="11">
        <v>6758179</v>
      </c>
      <c r="D11" s="11">
        <v>29058568</v>
      </c>
      <c r="E11" s="11">
        <v>151629918</v>
      </c>
    </row>
    <row r="12" spans="1:5" ht="12" customHeight="1" x14ac:dyDescent="0.25">
      <c r="A12" s="2" t="str">
        <f>"Mar "&amp;RIGHT(A6,4)</f>
        <v>Mar 2024</v>
      </c>
      <c r="B12" s="11">
        <v>111257608</v>
      </c>
      <c r="C12" s="11">
        <v>6772195</v>
      </c>
      <c r="D12" s="11">
        <v>29127004</v>
      </c>
      <c r="E12" s="11">
        <v>147156807</v>
      </c>
    </row>
    <row r="13" spans="1:5" ht="12" customHeight="1" x14ac:dyDescent="0.25">
      <c r="A13" s="2" t="str">
        <f>"Apr "&amp;RIGHT(A6,4)</f>
        <v>Apr 2024</v>
      </c>
      <c r="B13" s="11">
        <v>122339727</v>
      </c>
      <c r="C13" s="11">
        <v>7359096</v>
      </c>
      <c r="D13" s="11">
        <v>31745719</v>
      </c>
      <c r="E13" s="11">
        <v>161444542</v>
      </c>
    </row>
    <row r="14" spans="1:5" ht="12" customHeight="1" x14ac:dyDescent="0.25">
      <c r="A14" s="2" t="str">
        <f>"May "&amp;RIGHT(A6,4)</f>
        <v>May 2024</v>
      </c>
      <c r="B14" s="11">
        <v>119184368</v>
      </c>
      <c r="C14" s="11">
        <v>7572516</v>
      </c>
      <c r="D14" s="11">
        <v>32474095</v>
      </c>
      <c r="E14" s="11">
        <v>159230979</v>
      </c>
    </row>
    <row r="15" spans="1:5" ht="12" customHeight="1" x14ac:dyDescent="0.25">
      <c r="A15" s="2" t="str">
        <f>"Jun "&amp;RIGHT(A6,4)</f>
        <v>Jun 2024</v>
      </c>
      <c r="B15" s="11">
        <v>77351513</v>
      </c>
      <c r="C15" s="11">
        <v>6422654</v>
      </c>
      <c r="D15" s="11">
        <v>27693485</v>
      </c>
      <c r="E15" s="11">
        <v>111467652</v>
      </c>
    </row>
    <row r="16" spans="1:5" ht="12" customHeight="1" x14ac:dyDescent="0.25">
      <c r="A16" s="2" t="str">
        <f>"Jul "&amp;RIGHT(A6,4)</f>
        <v>Jul 2024</v>
      </c>
      <c r="B16" s="11">
        <v>76316218</v>
      </c>
      <c r="C16" s="11">
        <v>6677064</v>
      </c>
      <c r="D16" s="11">
        <v>29121084</v>
      </c>
      <c r="E16" s="11">
        <v>112114366</v>
      </c>
    </row>
    <row r="17" spans="1:5" ht="12" customHeight="1" x14ac:dyDescent="0.25">
      <c r="A17" s="2" t="str">
        <f>"Aug "&amp;RIGHT(A6,4)</f>
        <v>Aug 2024</v>
      </c>
      <c r="B17" s="11">
        <v>91845217</v>
      </c>
      <c r="C17" s="11">
        <v>6404134</v>
      </c>
      <c r="D17" s="11">
        <v>28349212</v>
      </c>
      <c r="E17" s="11">
        <v>126598563</v>
      </c>
    </row>
    <row r="18" spans="1:5" ht="12" customHeight="1" x14ac:dyDescent="0.25">
      <c r="A18" s="2" t="str">
        <f>"Sep "&amp;RIGHT(A6,4)</f>
        <v>Sep 2024</v>
      </c>
      <c r="B18" s="11">
        <v>106313031</v>
      </c>
      <c r="C18" s="11">
        <v>6066712</v>
      </c>
      <c r="D18" s="11">
        <v>26541909</v>
      </c>
      <c r="E18" s="11">
        <v>138921652</v>
      </c>
    </row>
    <row r="19" spans="1:5" ht="12" customHeight="1" x14ac:dyDescent="0.25">
      <c r="A19" s="12" t="s">
        <v>55</v>
      </c>
      <c r="B19" s="13">
        <v>1244203721</v>
      </c>
      <c r="C19" s="13">
        <v>78962966</v>
      </c>
      <c r="D19" s="13">
        <v>341450092</v>
      </c>
      <c r="E19" s="13">
        <v>1664616779</v>
      </c>
    </row>
    <row r="20" spans="1:5" ht="12" customHeight="1" x14ac:dyDescent="0.25">
      <c r="A20" s="14" t="s">
        <v>415</v>
      </c>
      <c r="B20" s="15">
        <v>650853647</v>
      </c>
      <c r="C20" s="15">
        <v>38460790</v>
      </c>
      <c r="D20" s="15">
        <v>165524588</v>
      </c>
      <c r="E20" s="15">
        <v>854839025</v>
      </c>
    </row>
    <row r="21" spans="1:5" ht="12" customHeight="1" x14ac:dyDescent="0.25">
      <c r="A21" s="3" t="str">
        <f>"FY "&amp;RIGHT(A6,4)+1</f>
        <v>FY 2025</v>
      </c>
    </row>
    <row r="22" spans="1:5" ht="12" customHeight="1" x14ac:dyDescent="0.25">
      <c r="A22" s="2" t="str">
        <f>"Oct "&amp;RIGHT(A6,4)</f>
        <v>Oct 2024</v>
      </c>
      <c r="B22" s="11">
        <v>120177847</v>
      </c>
      <c r="C22" s="11">
        <v>6693764</v>
      </c>
      <c r="D22" s="11">
        <v>29191609</v>
      </c>
      <c r="E22" s="11">
        <v>156063220</v>
      </c>
    </row>
    <row r="23" spans="1:5" ht="12" customHeight="1" x14ac:dyDescent="0.25">
      <c r="A23" s="2" t="str">
        <f>"Nov "&amp;RIGHT(A6,4)</f>
        <v>Nov 2024</v>
      </c>
      <c r="B23" s="11">
        <v>98727560</v>
      </c>
      <c r="C23" s="11">
        <v>5800307</v>
      </c>
      <c r="D23" s="11">
        <v>24832369</v>
      </c>
      <c r="E23" s="11">
        <v>129360236</v>
      </c>
    </row>
    <row r="24" spans="1:5" ht="12" customHeight="1" x14ac:dyDescent="0.25">
      <c r="A24" s="2" t="str">
        <f>"Dec "&amp;RIGHT(A6,4)</f>
        <v>Dec 2024</v>
      </c>
      <c r="B24" s="11">
        <v>93890598</v>
      </c>
      <c r="C24" s="11">
        <v>5605884</v>
      </c>
      <c r="D24" s="11">
        <v>23748686</v>
      </c>
      <c r="E24" s="11">
        <v>123245168</v>
      </c>
    </row>
    <row r="25" spans="1:5" ht="12" customHeight="1" x14ac:dyDescent="0.25">
      <c r="A25" s="2" t="str">
        <f>"Jan "&amp;RIGHT(A6,4)+1</f>
        <v>Jan 2025</v>
      </c>
      <c r="B25" s="11">
        <v>106568102</v>
      </c>
      <c r="C25" s="11">
        <v>6305366</v>
      </c>
      <c r="D25" s="11">
        <v>27169028</v>
      </c>
      <c r="E25" s="11">
        <v>140042496</v>
      </c>
    </row>
    <row r="26" spans="1:5" ht="12" customHeight="1" x14ac:dyDescent="0.25">
      <c r="A26" s="2" t="str">
        <f>"Feb "&amp;RIGHT(A6,4)+1</f>
        <v>Feb 2025</v>
      </c>
      <c r="B26" s="11">
        <v>106755736</v>
      </c>
      <c r="C26" s="11">
        <v>6269847</v>
      </c>
      <c r="D26" s="11">
        <v>26854544</v>
      </c>
      <c r="E26" s="11">
        <v>139880127</v>
      </c>
    </row>
    <row r="27" spans="1:5" ht="12" customHeight="1" x14ac:dyDescent="0.25">
      <c r="A27" s="2" t="str">
        <f>"Mar "&amp;RIGHT(A6,4)+1</f>
        <v>Mar 2025</v>
      </c>
      <c r="B27" s="11">
        <v>112096707</v>
      </c>
      <c r="C27" s="11">
        <v>6727432</v>
      </c>
      <c r="D27" s="11">
        <v>28946908</v>
      </c>
      <c r="E27" s="11">
        <v>147771047</v>
      </c>
    </row>
    <row r="28" spans="1:5" ht="12" customHeight="1" x14ac:dyDescent="0.25">
      <c r="A28" s="2" t="str">
        <f>"Apr "&amp;RIGHT(A6,4)+1</f>
        <v>Apr 2025</v>
      </c>
      <c r="B28" s="11" t="s">
        <v>413</v>
      </c>
      <c r="C28" s="11" t="s">
        <v>413</v>
      </c>
      <c r="D28" s="11" t="s">
        <v>413</v>
      </c>
      <c r="E28" s="11" t="s">
        <v>413</v>
      </c>
    </row>
    <row r="29" spans="1:5" ht="12" customHeight="1" x14ac:dyDescent="0.25">
      <c r="A29" s="2" t="str">
        <f>"May "&amp;RIGHT(A6,4)+1</f>
        <v>May 2025</v>
      </c>
      <c r="B29" s="11" t="s">
        <v>413</v>
      </c>
      <c r="C29" s="11" t="s">
        <v>413</v>
      </c>
      <c r="D29" s="11" t="s">
        <v>413</v>
      </c>
      <c r="E29" s="11" t="s">
        <v>413</v>
      </c>
    </row>
    <row r="30" spans="1:5" ht="12" customHeight="1" x14ac:dyDescent="0.25">
      <c r="A30" s="2" t="str">
        <f>"Jun "&amp;RIGHT(A6,4)+1</f>
        <v>Jun 2025</v>
      </c>
      <c r="B30" s="11" t="s">
        <v>413</v>
      </c>
      <c r="C30" s="11" t="s">
        <v>413</v>
      </c>
      <c r="D30" s="11" t="s">
        <v>413</v>
      </c>
      <c r="E30" s="11" t="s">
        <v>413</v>
      </c>
    </row>
    <row r="31" spans="1:5" ht="12" customHeight="1" x14ac:dyDescent="0.25">
      <c r="A31" s="2" t="str">
        <f>"Jul "&amp;RIGHT(A6,4)+1</f>
        <v>Jul 2025</v>
      </c>
      <c r="B31" s="11" t="s">
        <v>413</v>
      </c>
      <c r="C31" s="11" t="s">
        <v>413</v>
      </c>
      <c r="D31" s="11" t="s">
        <v>413</v>
      </c>
      <c r="E31" s="11" t="s">
        <v>413</v>
      </c>
    </row>
    <row r="32" spans="1:5" ht="12" customHeight="1" x14ac:dyDescent="0.25">
      <c r="A32" s="2" t="str">
        <f>"Aug "&amp;RIGHT(A6,4)+1</f>
        <v>Aug 2025</v>
      </c>
      <c r="B32" s="11" t="s">
        <v>413</v>
      </c>
      <c r="C32" s="11" t="s">
        <v>413</v>
      </c>
      <c r="D32" s="11" t="s">
        <v>413</v>
      </c>
      <c r="E32" s="11" t="s">
        <v>413</v>
      </c>
    </row>
    <row r="33" spans="1:5" ht="12" customHeight="1" x14ac:dyDescent="0.25">
      <c r="A33" s="2" t="str">
        <f>"Sep "&amp;RIGHT(A6,4)+1</f>
        <v>Sep 2025</v>
      </c>
      <c r="B33" s="11" t="s">
        <v>413</v>
      </c>
      <c r="C33" s="11" t="s">
        <v>413</v>
      </c>
      <c r="D33" s="11" t="s">
        <v>413</v>
      </c>
      <c r="E33" s="11" t="s">
        <v>413</v>
      </c>
    </row>
    <row r="34" spans="1:5" ht="12" customHeight="1" x14ac:dyDescent="0.25">
      <c r="A34" s="12" t="s">
        <v>55</v>
      </c>
      <c r="B34" s="13">
        <v>638216550</v>
      </c>
      <c r="C34" s="13">
        <v>37402600</v>
      </c>
      <c r="D34" s="13">
        <v>160743144</v>
      </c>
      <c r="E34" s="13">
        <v>836362294</v>
      </c>
    </row>
    <row r="35" spans="1:5" ht="12" customHeight="1" x14ac:dyDescent="0.25">
      <c r="A35" s="14" t="str">
        <f>"Total "&amp;MID(A20,7,LEN(A20)-13)&amp;" Months"</f>
        <v>Total 6 Months</v>
      </c>
      <c r="B35" s="15">
        <v>638216550</v>
      </c>
      <c r="C35" s="15">
        <v>37402600</v>
      </c>
      <c r="D35" s="15">
        <v>160743144</v>
      </c>
      <c r="E35" s="15">
        <v>836362294</v>
      </c>
    </row>
    <row r="36" spans="1:5" ht="12" customHeight="1" x14ac:dyDescent="0.25">
      <c r="A36" s="85"/>
      <c r="B36" s="85"/>
      <c r="C36" s="85"/>
      <c r="D36" s="85"/>
      <c r="E36" s="85"/>
    </row>
    <row r="37" spans="1:5" ht="70" customHeight="1" x14ac:dyDescent="0.25">
      <c r="A37" s="96" t="s">
        <v>110</v>
      </c>
      <c r="B37" s="96"/>
      <c r="C37" s="96"/>
      <c r="D37" s="96"/>
      <c r="E37" s="96"/>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5" x14ac:dyDescent="0.25"/>
  <cols>
    <col min="1" max="1" width="12.81640625" customWidth="1"/>
    <col min="2" max="11" width="11.453125" customWidth="1"/>
  </cols>
  <sheetData>
    <row r="1" spans="1:11" ht="12" customHeight="1" x14ac:dyDescent="0.25">
      <c r="A1" s="86" t="s">
        <v>417</v>
      </c>
      <c r="B1" s="86"/>
      <c r="C1" s="86"/>
      <c r="D1" s="86"/>
      <c r="E1" s="86"/>
      <c r="F1" s="86"/>
      <c r="G1" s="86"/>
      <c r="H1" s="86"/>
      <c r="I1" s="86"/>
      <c r="J1" s="86"/>
      <c r="K1" s="81">
        <v>45821</v>
      </c>
    </row>
    <row r="2" spans="1:11" ht="12" customHeight="1" x14ac:dyDescent="0.25">
      <c r="A2" s="88" t="s">
        <v>111</v>
      </c>
      <c r="B2" s="88"/>
      <c r="C2" s="88"/>
      <c r="D2" s="88"/>
      <c r="E2" s="88"/>
      <c r="F2" s="88"/>
      <c r="G2" s="88"/>
      <c r="H2" s="88"/>
      <c r="I2" s="88"/>
      <c r="J2" s="88"/>
      <c r="K2" s="1"/>
    </row>
    <row r="3" spans="1:11" ht="24" customHeight="1" x14ac:dyDescent="0.25">
      <c r="A3" s="90" t="s">
        <v>50</v>
      </c>
      <c r="B3" s="92" t="s">
        <v>112</v>
      </c>
      <c r="C3" s="94" t="s">
        <v>102</v>
      </c>
      <c r="D3" s="94"/>
      <c r="E3" s="94"/>
      <c r="F3" s="93"/>
      <c r="G3" s="94" t="s">
        <v>102</v>
      </c>
      <c r="H3" s="94"/>
      <c r="I3" s="93"/>
      <c r="J3" s="94" t="s">
        <v>113</v>
      </c>
      <c r="K3" s="94"/>
    </row>
    <row r="4" spans="1:11" ht="24" customHeight="1" x14ac:dyDescent="0.25">
      <c r="A4" s="91"/>
      <c r="B4" s="93"/>
      <c r="C4" s="10" t="s">
        <v>78</v>
      </c>
      <c r="D4" s="10" t="s">
        <v>79</v>
      </c>
      <c r="E4" s="10" t="s">
        <v>80</v>
      </c>
      <c r="F4" s="10" t="s">
        <v>55</v>
      </c>
      <c r="G4" s="10" t="s">
        <v>78</v>
      </c>
      <c r="H4" s="10" t="s">
        <v>79</v>
      </c>
      <c r="I4" s="10" t="s">
        <v>80</v>
      </c>
      <c r="J4" s="10" t="s">
        <v>114</v>
      </c>
      <c r="K4" s="9" t="s">
        <v>115</v>
      </c>
    </row>
    <row r="5" spans="1:11" ht="12" customHeight="1" x14ac:dyDescent="0.25">
      <c r="A5" s="1"/>
      <c r="B5" s="85" t="str">
        <f>REPT("-",52)&amp;" Number "&amp;REPT("-",52)</f>
        <v>---------------------------------------------------- Number ----------------------------------------------------</v>
      </c>
      <c r="C5" s="85"/>
      <c r="D5" s="85"/>
      <c r="E5" s="85"/>
      <c r="F5" s="85"/>
      <c r="G5" s="85" t="str">
        <f>REPT("-",53)&amp;" Percent "&amp;REPT("-",54)</f>
        <v>----------------------------------------------------- Percent ------------------------------------------------------</v>
      </c>
      <c r="H5" s="85"/>
      <c r="I5" s="85"/>
      <c r="J5" s="85"/>
      <c r="K5" s="85"/>
    </row>
    <row r="6" spans="1:11" ht="12" customHeight="1" x14ac:dyDescent="0.25">
      <c r="A6" s="3" t="s">
        <v>414</v>
      </c>
    </row>
    <row r="7" spans="1:11" ht="12" customHeight="1" x14ac:dyDescent="0.25">
      <c r="A7" s="2" t="str">
        <f>"Oct "&amp;RIGHT(A6,4)-1</f>
        <v>Oct 2023</v>
      </c>
      <c r="B7" s="11">
        <v>28240926</v>
      </c>
      <c r="C7" s="11">
        <v>89977849</v>
      </c>
      <c r="D7" s="11">
        <v>6730576</v>
      </c>
      <c r="E7" s="11">
        <v>29255893</v>
      </c>
      <c r="F7" s="11">
        <v>125964318</v>
      </c>
      <c r="G7" s="19">
        <v>0.71430000000000005</v>
      </c>
      <c r="H7" s="19">
        <v>5.3400000000000003E-2</v>
      </c>
      <c r="I7" s="19">
        <v>0.23230000000000001</v>
      </c>
      <c r="J7" s="19">
        <v>0.18310000000000001</v>
      </c>
      <c r="K7" s="19">
        <v>0.58350000000000002</v>
      </c>
    </row>
    <row r="8" spans="1:11" ht="12" customHeight="1" x14ac:dyDescent="0.25">
      <c r="A8" s="2" t="str">
        <f>"Nov "&amp;RIGHT(A6,4)-1</f>
        <v>Nov 2023</v>
      </c>
      <c r="B8" s="11">
        <v>26066376</v>
      </c>
      <c r="C8" s="11">
        <v>79944186</v>
      </c>
      <c r="D8" s="11">
        <v>6174687</v>
      </c>
      <c r="E8" s="11">
        <v>26495522</v>
      </c>
      <c r="F8" s="11">
        <v>112614395</v>
      </c>
      <c r="G8" s="19">
        <v>0.70989999999999998</v>
      </c>
      <c r="H8" s="19">
        <v>5.4800000000000001E-2</v>
      </c>
      <c r="I8" s="19">
        <v>0.23530000000000001</v>
      </c>
      <c r="J8" s="19">
        <v>0.188</v>
      </c>
      <c r="K8" s="19">
        <v>0.57650000000000001</v>
      </c>
    </row>
    <row r="9" spans="1:11" ht="12" customHeight="1" x14ac:dyDescent="0.25">
      <c r="A9" s="2" t="str">
        <f>"Dec "&amp;RIGHT(A6,4)-1</f>
        <v>Dec 2023</v>
      </c>
      <c r="B9" s="11">
        <v>24097855</v>
      </c>
      <c r="C9" s="11">
        <v>67004279</v>
      </c>
      <c r="D9" s="11">
        <v>5548440</v>
      </c>
      <c r="E9" s="11">
        <v>23576086</v>
      </c>
      <c r="F9" s="11">
        <v>96128805</v>
      </c>
      <c r="G9" s="19">
        <v>0.69699999999999995</v>
      </c>
      <c r="H9" s="19">
        <v>5.7700000000000001E-2</v>
      </c>
      <c r="I9" s="19">
        <v>0.24529999999999999</v>
      </c>
      <c r="J9" s="19">
        <v>0.20039999999999999</v>
      </c>
      <c r="K9" s="19">
        <v>0.55730000000000002</v>
      </c>
    </row>
    <row r="10" spans="1:11" ht="12" customHeight="1" x14ac:dyDescent="0.25">
      <c r="A10" s="2" t="str">
        <f>"Jan "&amp;RIGHT(A6,4)</f>
        <v>Jan 2024</v>
      </c>
      <c r="B10" s="11">
        <v>27547035</v>
      </c>
      <c r="C10" s="11">
        <v>80904362</v>
      </c>
      <c r="D10" s="11">
        <v>6476713</v>
      </c>
      <c r="E10" s="11">
        <v>28011515</v>
      </c>
      <c r="F10" s="11">
        <v>115392590</v>
      </c>
      <c r="G10" s="19">
        <v>0.70109999999999995</v>
      </c>
      <c r="H10" s="19">
        <v>5.6099999999999997E-2</v>
      </c>
      <c r="I10" s="19">
        <v>0.2427</v>
      </c>
      <c r="J10" s="19">
        <v>0.19270000000000001</v>
      </c>
      <c r="K10" s="19">
        <v>0.56599999999999995</v>
      </c>
    </row>
    <row r="11" spans="1:11" ht="12" customHeight="1" x14ac:dyDescent="0.25">
      <c r="A11" s="2" t="str">
        <f>"Feb "&amp;RIGHT(A6,4)</f>
        <v>Feb 2024</v>
      </c>
      <c r="B11" s="11">
        <v>26966183</v>
      </c>
      <c r="C11" s="11">
        <v>88846988</v>
      </c>
      <c r="D11" s="11">
        <v>6758179</v>
      </c>
      <c r="E11" s="11">
        <v>29058568</v>
      </c>
      <c r="F11" s="11">
        <v>124663735</v>
      </c>
      <c r="G11" s="19">
        <v>0.7127</v>
      </c>
      <c r="H11" s="19">
        <v>5.4199999999999998E-2</v>
      </c>
      <c r="I11" s="19">
        <v>0.2331</v>
      </c>
      <c r="J11" s="19">
        <v>0.17780000000000001</v>
      </c>
      <c r="K11" s="19">
        <v>0.58589999999999998</v>
      </c>
    </row>
    <row r="12" spans="1:11" ht="12" customHeight="1" x14ac:dyDescent="0.25">
      <c r="A12" s="2" t="str">
        <f>"Mar "&amp;RIGHT(A6,4)</f>
        <v>Mar 2024</v>
      </c>
      <c r="B12" s="11">
        <v>27119928</v>
      </c>
      <c r="C12" s="11">
        <v>84137680</v>
      </c>
      <c r="D12" s="11">
        <v>6772195</v>
      </c>
      <c r="E12" s="11">
        <v>29127004</v>
      </c>
      <c r="F12" s="11">
        <v>120036879</v>
      </c>
      <c r="G12" s="19">
        <v>0.70089999999999997</v>
      </c>
      <c r="H12" s="19">
        <v>5.6399999999999999E-2</v>
      </c>
      <c r="I12" s="19">
        <v>0.2427</v>
      </c>
      <c r="J12" s="19">
        <v>0.18429999999999999</v>
      </c>
      <c r="K12" s="19">
        <v>0.57179999999999997</v>
      </c>
    </row>
    <row r="13" spans="1:11" ht="12" customHeight="1" x14ac:dyDescent="0.25">
      <c r="A13" s="2" t="str">
        <f>"Apr "&amp;RIGHT(A6,4)</f>
        <v>Apr 2024</v>
      </c>
      <c r="B13" s="11">
        <v>29018386</v>
      </c>
      <c r="C13" s="11">
        <v>93321341</v>
      </c>
      <c r="D13" s="11">
        <v>7359096</v>
      </c>
      <c r="E13" s="11">
        <v>31745719</v>
      </c>
      <c r="F13" s="11">
        <v>132426156</v>
      </c>
      <c r="G13" s="19">
        <v>0.70469999999999999</v>
      </c>
      <c r="H13" s="19">
        <v>5.5599999999999997E-2</v>
      </c>
      <c r="I13" s="19">
        <v>0.2397</v>
      </c>
      <c r="J13" s="19">
        <v>0.1797</v>
      </c>
      <c r="K13" s="19">
        <v>0.57799999999999996</v>
      </c>
    </row>
    <row r="14" spans="1:11" ht="12" customHeight="1" x14ac:dyDescent="0.25">
      <c r="A14" s="2" t="str">
        <f>"May "&amp;RIGHT(A6,4)</f>
        <v>May 2024</v>
      </c>
      <c r="B14" s="11">
        <v>29615533</v>
      </c>
      <c r="C14" s="11">
        <v>89568835</v>
      </c>
      <c r="D14" s="11">
        <v>7572516</v>
      </c>
      <c r="E14" s="11">
        <v>32474095</v>
      </c>
      <c r="F14" s="11">
        <v>129615446</v>
      </c>
      <c r="G14" s="19">
        <v>0.69099999999999995</v>
      </c>
      <c r="H14" s="19">
        <v>5.8400000000000001E-2</v>
      </c>
      <c r="I14" s="19">
        <v>0.2505</v>
      </c>
      <c r="J14" s="19">
        <v>0.186</v>
      </c>
      <c r="K14" s="19">
        <v>0.5625</v>
      </c>
    </row>
    <row r="15" spans="1:11" ht="12" customHeight="1" x14ac:dyDescent="0.25">
      <c r="A15" s="2" t="str">
        <f>"Jun "&amp;RIGHT(A6,4)</f>
        <v>Jun 2024</v>
      </c>
      <c r="B15" s="11">
        <v>26678184</v>
      </c>
      <c r="C15" s="11">
        <v>50673329</v>
      </c>
      <c r="D15" s="11">
        <v>6422654</v>
      </c>
      <c r="E15" s="11">
        <v>27693485</v>
      </c>
      <c r="F15" s="11">
        <v>84789468</v>
      </c>
      <c r="G15" s="19">
        <v>0.59760000000000002</v>
      </c>
      <c r="H15" s="19">
        <v>7.5700000000000003E-2</v>
      </c>
      <c r="I15" s="19">
        <v>0.3266</v>
      </c>
      <c r="J15" s="19">
        <v>0.23930000000000001</v>
      </c>
      <c r="K15" s="19">
        <v>0.4546</v>
      </c>
    </row>
    <row r="16" spans="1:11" ht="12" customHeight="1" x14ac:dyDescent="0.25">
      <c r="A16" s="2" t="str">
        <f>"Jul "&amp;RIGHT(A6,4)</f>
        <v>Jul 2024</v>
      </c>
      <c r="B16" s="11">
        <v>28741696</v>
      </c>
      <c r="C16" s="11">
        <v>47574522</v>
      </c>
      <c r="D16" s="11">
        <v>6677064</v>
      </c>
      <c r="E16" s="11">
        <v>29121084</v>
      </c>
      <c r="F16" s="11">
        <v>83372670</v>
      </c>
      <c r="G16" s="19">
        <v>0.5706</v>
      </c>
      <c r="H16" s="19">
        <v>8.0100000000000005E-2</v>
      </c>
      <c r="I16" s="19">
        <v>0.3493</v>
      </c>
      <c r="J16" s="19">
        <v>0.25640000000000002</v>
      </c>
      <c r="K16" s="19">
        <v>0.42430000000000001</v>
      </c>
    </row>
    <row r="17" spans="1:11" ht="12" customHeight="1" x14ac:dyDescent="0.25">
      <c r="A17" s="2" t="str">
        <f>"Aug "&amp;RIGHT(A6,4)</f>
        <v>Aug 2024</v>
      </c>
      <c r="B17" s="11">
        <v>28392621</v>
      </c>
      <c r="C17" s="11">
        <v>63452596</v>
      </c>
      <c r="D17" s="11">
        <v>6404134</v>
      </c>
      <c r="E17" s="11">
        <v>28349212</v>
      </c>
      <c r="F17" s="11">
        <v>98205942</v>
      </c>
      <c r="G17" s="19">
        <v>0.64610000000000001</v>
      </c>
      <c r="H17" s="19">
        <v>6.5199999999999994E-2</v>
      </c>
      <c r="I17" s="19">
        <v>0.28870000000000001</v>
      </c>
      <c r="J17" s="19">
        <v>0.2243</v>
      </c>
      <c r="K17" s="19">
        <v>0.50119999999999998</v>
      </c>
    </row>
    <row r="18" spans="1:11" ht="12" customHeight="1" x14ac:dyDescent="0.25">
      <c r="A18" s="2" t="str">
        <f>"Sep "&amp;RIGHT(A6,4)</f>
        <v>Sep 2024</v>
      </c>
      <c r="B18" s="11">
        <v>24830433</v>
      </c>
      <c r="C18" s="11">
        <v>81482598</v>
      </c>
      <c r="D18" s="11">
        <v>6066712</v>
      </c>
      <c r="E18" s="11">
        <v>26541909</v>
      </c>
      <c r="F18" s="11">
        <v>114091219</v>
      </c>
      <c r="G18" s="19">
        <v>0.71419999999999995</v>
      </c>
      <c r="H18" s="19">
        <v>5.3199999999999997E-2</v>
      </c>
      <c r="I18" s="19">
        <v>0.2326</v>
      </c>
      <c r="J18" s="19">
        <v>0.1787</v>
      </c>
      <c r="K18" s="19">
        <v>0.58650000000000002</v>
      </c>
    </row>
    <row r="19" spans="1:11" ht="12" customHeight="1" x14ac:dyDescent="0.25">
      <c r="A19" s="12" t="s">
        <v>55</v>
      </c>
      <c r="B19" s="13">
        <v>327315156</v>
      </c>
      <c r="C19" s="13">
        <v>916888565</v>
      </c>
      <c r="D19" s="13">
        <v>78962966</v>
      </c>
      <c r="E19" s="13">
        <v>341450092</v>
      </c>
      <c r="F19" s="13">
        <v>1337301623</v>
      </c>
      <c r="G19" s="22">
        <v>0.68559999999999999</v>
      </c>
      <c r="H19" s="22">
        <v>5.8999999999999997E-2</v>
      </c>
      <c r="I19" s="22">
        <v>0.25530000000000003</v>
      </c>
      <c r="J19" s="22">
        <v>0.1966</v>
      </c>
      <c r="K19" s="22">
        <v>0.55079999999999996</v>
      </c>
    </row>
    <row r="20" spans="1:11" ht="12" customHeight="1" x14ac:dyDescent="0.25">
      <c r="A20" s="14" t="s">
        <v>415</v>
      </c>
      <c r="B20" s="15">
        <v>160038303</v>
      </c>
      <c r="C20" s="15">
        <v>490815344</v>
      </c>
      <c r="D20" s="15">
        <v>38460790</v>
      </c>
      <c r="E20" s="15">
        <v>165524588</v>
      </c>
      <c r="F20" s="15">
        <v>694800722</v>
      </c>
      <c r="G20" s="23">
        <v>0.70640000000000003</v>
      </c>
      <c r="H20" s="23">
        <v>5.5399999999999998E-2</v>
      </c>
      <c r="I20" s="23">
        <v>0.2382</v>
      </c>
      <c r="J20" s="23">
        <v>0.18720000000000001</v>
      </c>
      <c r="K20" s="23">
        <v>0.57420000000000004</v>
      </c>
    </row>
    <row r="21" spans="1:11" ht="12" customHeight="1" x14ac:dyDescent="0.25">
      <c r="A21" s="3" t="str">
        <f>"FY "&amp;RIGHT(A6,4)+1</f>
        <v>FY 2025</v>
      </c>
    </row>
    <row r="22" spans="1:11" ht="12" customHeight="1" x14ac:dyDescent="0.25">
      <c r="A22" s="2" t="str">
        <f>"Oct "&amp;RIGHT(A6,4)</f>
        <v>Oct 2024</v>
      </c>
      <c r="B22" s="11">
        <v>27895606</v>
      </c>
      <c r="C22" s="11">
        <v>92282241</v>
      </c>
      <c r="D22" s="11">
        <v>6693764</v>
      </c>
      <c r="E22" s="11">
        <v>29191609</v>
      </c>
      <c r="F22" s="11">
        <v>128167614</v>
      </c>
      <c r="G22" s="19">
        <v>0.72</v>
      </c>
      <c r="H22" s="19">
        <v>5.2200000000000003E-2</v>
      </c>
      <c r="I22" s="19">
        <v>0.2278</v>
      </c>
      <c r="J22" s="19">
        <v>0.1787</v>
      </c>
      <c r="K22" s="19">
        <v>0.59130000000000005</v>
      </c>
    </row>
    <row r="23" spans="1:11" ht="12" customHeight="1" x14ac:dyDescent="0.25">
      <c r="A23" s="2" t="str">
        <f>"Nov "&amp;RIGHT(A6,4)</f>
        <v>Nov 2024</v>
      </c>
      <c r="B23" s="11">
        <v>23754167</v>
      </c>
      <c r="C23" s="11">
        <v>74973393</v>
      </c>
      <c r="D23" s="11">
        <v>5800307</v>
      </c>
      <c r="E23" s="11">
        <v>24832369</v>
      </c>
      <c r="F23" s="11">
        <v>105606069</v>
      </c>
      <c r="G23" s="19">
        <v>0.70989999999999998</v>
      </c>
      <c r="H23" s="19">
        <v>5.4899999999999997E-2</v>
      </c>
      <c r="I23" s="19">
        <v>0.2351</v>
      </c>
      <c r="J23" s="19">
        <v>0.18360000000000001</v>
      </c>
      <c r="K23" s="19">
        <v>0.5796</v>
      </c>
    </row>
    <row r="24" spans="1:11" ht="12" customHeight="1" x14ac:dyDescent="0.25">
      <c r="A24" s="2" t="str">
        <f>"Dec "&amp;RIGHT(A6,4)</f>
        <v>Dec 2024</v>
      </c>
      <c r="B24" s="11">
        <v>23246743</v>
      </c>
      <c r="C24" s="11">
        <v>70643855</v>
      </c>
      <c r="D24" s="11">
        <v>5605884</v>
      </c>
      <c r="E24" s="11">
        <v>23748686</v>
      </c>
      <c r="F24" s="11">
        <v>99998425</v>
      </c>
      <c r="G24" s="19">
        <v>0.70640000000000003</v>
      </c>
      <c r="H24" s="19">
        <v>5.6099999999999997E-2</v>
      </c>
      <c r="I24" s="19">
        <v>0.23749999999999999</v>
      </c>
      <c r="J24" s="19">
        <v>0.18859999999999999</v>
      </c>
      <c r="K24" s="19">
        <v>0.57320000000000004</v>
      </c>
    </row>
    <row r="25" spans="1:11" ht="12" customHeight="1" x14ac:dyDescent="0.25">
      <c r="A25" s="2" t="str">
        <f>"Jan "&amp;RIGHT(A6,4)+1</f>
        <v>Jan 2025</v>
      </c>
      <c r="B25" s="11">
        <v>26157792</v>
      </c>
      <c r="C25" s="11">
        <v>80410310</v>
      </c>
      <c r="D25" s="11">
        <v>6305366</v>
      </c>
      <c r="E25" s="11">
        <v>27169028</v>
      </c>
      <c r="F25" s="11">
        <v>113884704</v>
      </c>
      <c r="G25" s="19">
        <v>0.70609999999999995</v>
      </c>
      <c r="H25" s="19">
        <v>5.5399999999999998E-2</v>
      </c>
      <c r="I25" s="19">
        <v>0.23860000000000001</v>
      </c>
      <c r="J25" s="19">
        <v>0.18679999999999999</v>
      </c>
      <c r="K25" s="19">
        <v>0.57420000000000004</v>
      </c>
    </row>
    <row r="26" spans="1:11" ht="12" customHeight="1" x14ac:dyDescent="0.25">
      <c r="A26" s="2" t="str">
        <f>"Feb "&amp;RIGHT(A6,4)+1</f>
        <v>Feb 2025</v>
      </c>
      <c r="B26" s="11">
        <v>24565091</v>
      </c>
      <c r="C26" s="11">
        <v>82190645</v>
      </c>
      <c r="D26" s="11">
        <v>6269847</v>
      </c>
      <c r="E26" s="11">
        <v>26854544</v>
      </c>
      <c r="F26" s="11">
        <v>115315036</v>
      </c>
      <c r="G26" s="19">
        <v>0.7127</v>
      </c>
      <c r="H26" s="19">
        <v>5.4399999999999997E-2</v>
      </c>
      <c r="I26" s="19">
        <v>0.2329</v>
      </c>
      <c r="J26" s="19">
        <v>0.17560000000000001</v>
      </c>
      <c r="K26" s="19">
        <v>0.58760000000000001</v>
      </c>
    </row>
    <row r="27" spans="1:11" ht="12" customHeight="1" x14ac:dyDescent="0.25">
      <c r="A27" s="2" t="str">
        <f>"Mar "&amp;RIGHT(A6,4)+1</f>
        <v>Mar 2025</v>
      </c>
      <c r="B27" s="11">
        <v>26584289</v>
      </c>
      <c r="C27" s="11">
        <v>85512418</v>
      </c>
      <c r="D27" s="11">
        <v>6727432</v>
      </c>
      <c r="E27" s="11">
        <v>28946908</v>
      </c>
      <c r="F27" s="11">
        <v>121186758</v>
      </c>
      <c r="G27" s="19">
        <v>0.7056</v>
      </c>
      <c r="H27" s="19">
        <v>5.5500000000000001E-2</v>
      </c>
      <c r="I27" s="19">
        <v>0.2389</v>
      </c>
      <c r="J27" s="19">
        <v>0.1799</v>
      </c>
      <c r="K27" s="19">
        <v>0.57869999999999999</v>
      </c>
    </row>
    <row r="28" spans="1:11" ht="12" customHeight="1" x14ac:dyDescent="0.25">
      <c r="A28" s="2" t="str">
        <f>"Apr "&amp;RIGHT(A6,4)+1</f>
        <v>Apr 2025</v>
      </c>
      <c r="B28" s="11" t="s">
        <v>413</v>
      </c>
      <c r="C28" s="11" t="s">
        <v>413</v>
      </c>
      <c r="D28" s="11" t="s">
        <v>413</v>
      </c>
      <c r="E28" s="11" t="s">
        <v>413</v>
      </c>
      <c r="F28" s="11" t="s">
        <v>413</v>
      </c>
      <c r="G28" s="19" t="s">
        <v>413</v>
      </c>
      <c r="H28" s="19" t="s">
        <v>413</v>
      </c>
      <c r="I28" s="19" t="s">
        <v>413</v>
      </c>
      <c r="J28" s="19" t="s">
        <v>413</v>
      </c>
      <c r="K28" s="19" t="s">
        <v>413</v>
      </c>
    </row>
    <row r="29" spans="1:11" ht="12" customHeight="1" x14ac:dyDescent="0.25">
      <c r="A29" s="2" t="str">
        <f>"May "&amp;RIGHT(A6,4)+1</f>
        <v>May 2025</v>
      </c>
      <c r="B29" s="11" t="s">
        <v>413</v>
      </c>
      <c r="C29" s="11" t="s">
        <v>413</v>
      </c>
      <c r="D29" s="11" t="s">
        <v>413</v>
      </c>
      <c r="E29" s="11" t="s">
        <v>413</v>
      </c>
      <c r="F29" s="11" t="s">
        <v>413</v>
      </c>
      <c r="G29" s="19" t="s">
        <v>413</v>
      </c>
      <c r="H29" s="19" t="s">
        <v>413</v>
      </c>
      <c r="I29" s="19" t="s">
        <v>413</v>
      </c>
      <c r="J29" s="19" t="s">
        <v>413</v>
      </c>
      <c r="K29" s="19" t="s">
        <v>413</v>
      </c>
    </row>
    <row r="30" spans="1:11" ht="12" customHeight="1" x14ac:dyDescent="0.25">
      <c r="A30" s="2" t="str">
        <f>"Jun "&amp;RIGHT(A6,4)+1</f>
        <v>Jun 2025</v>
      </c>
      <c r="B30" s="11" t="s">
        <v>413</v>
      </c>
      <c r="C30" s="11" t="s">
        <v>413</v>
      </c>
      <c r="D30" s="11" t="s">
        <v>413</v>
      </c>
      <c r="E30" s="11" t="s">
        <v>413</v>
      </c>
      <c r="F30" s="11" t="s">
        <v>413</v>
      </c>
      <c r="G30" s="19" t="s">
        <v>413</v>
      </c>
      <c r="H30" s="19" t="s">
        <v>413</v>
      </c>
      <c r="I30" s="19" t="s">
        <v>413</v>
      </c>
      <c r="J30" s="19" t="s">
        <v>413</v>
      </c>
      <c r="K30" s="19" t="s">
        <v>413</v>
      </c>
    </row>
    <row r="31" spans="1:11" ht="12" customHeight="1" x14ac:dyDescent="0.25">
      <c r="A31" s="2" t="str">
        <f>"Jul "&amp;RIGHT(A6,4)+1</f>
        <v>Jul 2025</v>
      </c>
      <c r="B31" s="11" t="s">
        <v>413</v>
      </c>
      <c r="C31" s="11" t="s">
        <v>413</v>
      </c>
      <c r="D31" s="11" t="s">
        <v>413</v>
      </c>
      <c r="E31" s="11" t="s">
        <v>413</v>
      </c>
      <c r="F31" s="11" t="s">
        <v>413</v>
      </c>
      <c r="G31" s="19" t="s">
        <v>413</v>
      </c>
      <c r="H31" s="19" t="s">
        <v>413</v>
      </c>
      <c r="I31" s="19" t="s">
        <v>413</v>
      </c>
      <c r="J31" s="19" t="s">
        <v>413</v>
      </c>
      <c r="K31" s="19" t="s">
        <v>413</v>
      </c>
    </row>
    <row r="32" spans="1:11" ht="12" customHeight="1" x14ac:dyDescent="0.25">
      <c r="A32" s="2" t="str">
        <f>"Aug "&amp;RIGHT(A6,4)+1</f>
        <v>Aug 2025</v>
      </c>
      <c r="B32" s="11" t="s">
        <v>413</v>
      </c>
      <c r="C32" s="11" t="s">
        <v>413</v>
      </c>
      <c r="D32" s="11" t="s">
        <v>413</v>
      </c>
      <c r="E32" s="11" t="s">
        <v>413</v>
      </c>
      <c r="F32" s="11" t="s">
        <v>413</v>
      </c>
      <c r="G32" s="19" t="s">
        <v>413</v>
      </c>
      <c r="H32" s="19" t="s">
        <v>413</v>
      </c>
      <c r="I32" s="19" t="s">
        <v>413</v>
      </c>
      <c r="J32" s="19" t="s">
        <v>413</v>
      </c>
      <c r="K32" s="19" t="s">
        <v>413</v>
      </c>
    </row>
    <row r="33" spans="1:11" ht="12" customHeight="1" x14ac:dyDescent="0.25">
      <c r="A33" s="2" t="str">
        <f>"Sep "&amp;RIGHT(A6,4)+1</f>
        <v>Sep 2025</v>
      </c>
      <c r="B33" s="11" t="s">
        <v>413</v>
      </c>
      <c r="C33" s="11" t="s">
        <v>413</v>
      </c>
      <c r="D33" s="11" t="s">
        <v>413</v>
      </c>
      <c r="E33" s="11" t="s">
        <v>413</v>
      </c>
      <c r="F33" s="11" t="s">
        <v>413</v>
      </c>
      <c r="G33" s="19" t="s">
        <v>413</v>
      </c>
      <c r="H33" s="19" t="s">
        <v>413</v>
      </c>
      <c r="I33" s="19" t="s">
        <v>413</v>
      </c>
      <c r="J33" s="19" t="s">
        <v>413</v>
      </c>
      <c r="K33" s="19" t="s">
        <v>413</v>
      </c>
    </row>
    <row r="34" spans="1:11" ht="12" customHeight="1" x14ac:dyDescent="0.25">
      <c r="A34" s="12" t="s">
        <v>55</v>
      </c>
      <c r="B34" s="13">
        <v>152203688</v>
      </c>
      <c r="C34" s="13">
        <v>486012862</v>
      </c>
      <c r="D34" s="13">
        <v>37402600</v>
      </c>
      <c r="E34" s="13">
        <v>160743144</v>
      </c>
      <c r="F34" s="13">
        <v>684158606</v>
      </c>
      <c r="G34" s="22">
        <v>0.71040000000000003</v>
      </c>
      <c r="H34" s="22">
        <v>5.4699999999999999E-2</v>
      </c>
      <c r="I34" s="22">
        <v>0.23499999999999999</v>
      </c>
      <c r="J34" s="22">
        <v>0.182</v>
      </c>
      <c r="K34" s="22">
        <v>0.58109999999999995</v>
      </c>
    </row>
    <row r="35" spans="1:11" ht="12" customHeight="1" x14ac:dyDescent="0.25">
      <c r="A35" s="14" t="str">
        <f>"Total "&amp;MID(A20,7,LEN(A20)-13)&amp;" Months"</f>
        <v>Total 6 Months</v>
      </c>
      <c r="B35" s="15">
        <v>152203688</v>
      </c>
      <c r="C35" s="15">
        <v>486012862</v>
      </c>
      <c r="D35" s="15">
        <v>37402600</v>
      </c>
      <c r="E35" s="15">
        <v>160743144</v>
      </c>
      <c r="F35" s="15">
        <v>684158606</v>
      </c>
      <c r="G35" s="23">
        <v>0.71040000000000003</v>
      </c>
      <c r="H35" s="23">
        <v>5.4699999999999999E-2</v>
      </c>
      <c r="I35" s="23">
        <v>0.23499999999999999</v>
      </c>
      <c r="J35" s="23">
        <v>0.182</v>
      </c>
      <c r="K35" s="23">
        <v>0.58109999999999995</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86" t="s">
        <v>420</v>
      </c>
      <c r="B1" s="86"/>
      <c r="C1" s="86"/>
      <c r="D1" s="86"/>
      <c r="E1" s="86"/>
      <c r="F1" s="86"/>
      <c r="G1" s="86"/>
      <c r="H1" s="81">
        <v>45821</v>
      </c>
    </row>
    <row r="2" spans="1:8" ht="12" customHeight="1" x14ac:dyDescent="0.25">
      <c r="A2" s="88" t="s">
        <v>116</v>
      </c>
      <c r="B2" s="88"/>
      <c r="C2" s="88"/>
      <c r="D2" s="88"/>
      <c r="E2" s="88"/>
      <c r="F2" s="88"/>
      <c r="G2" s="88"/>
      <c r="H2" s="1"/>
    </row>
    <row r="3" spans="1:8" ht="24" customHeight="1" x14ac:dyDescent="0.25">
      <c r="A3" s="90" t="s">
        <v>50</v>
      </c>
      <c r="B3" s="94" t="s">
        <v>210</v>
      </c>
      <c r="C3" s="93"/>
      <c r="D3" s="92" t="s">
        <v>211</v>
      </c>
      <c r="E3" s="92" t="s">
        <v>314</v>
      </c>
      <c r="F3" s="92" t="s">
        <v>212</v>
      </c>
      <c r="G3" s="92" t="s">
        <v>213</v>
      </c>
      <c r="H3" s="97" t="s">
        <v>58</v>
      </c>
    </row>
    <row r="4" spans="1:8" ht="24" customHeight="1" x14ac:dyDescent="0.25">
      <c r="A4" s="91"/>
      <c r="B4" s="10" t="s">
        <v>114</v>
      </c>
      <c r="C4" s="10" t="s">
        <v>115</v>
      </c>
      <c r="D4" s="93"/>
      <c r="E4" s="93"/>
      <c r="F4" s="93"/>
      <c r="G4" s="93"/>
      <c r="H4" s="94"/>
    </row>
    <row r="5" spans="1:8" ht="12" customHeight="1" x14ac:dyDescent="0.25">
      <c r="A5" s="1"/>
      <c r="B5" s="85" t="str">
        <f>REPT("-",78)&amp;" Dollars "&amp;REPT("-",78)</f>
        <v>------------------------------------------------------------------------------ Dollars ------------------------------------------------------------------------------</v>
      </c>
      <c r="C5" s="85"/>
      <c r="D5" s="85"/>
      <c r="E5" s="85"/>
      <c r="F5" s="85"/>
      <c r="G5" s="85"/>
      <c r="H5" s="85"/>
    </row>
    <row r="6" spans="1:8" ht="12" customHeight="1" x14ac:dyDescent="0.25">
      <c r="A6" s="3" t="s">
        <v>414</v>
      </c>
    </row>
    <row r="7" spans="1:8" ht="12" customHeight="1" x14ac:dyDescent="0.25">
      <c r="A7" s="2" t="str">
        <f>"Oct "&amp;RIGHT(A6,4)-1</f>
        <v>Oct 2023</v>
      </c>
      <c r="B7" s="11">
        <v>52947222.009999998</v>
      </c>
      <c r="C7" s="11">
        <v>287606354.08999997</v>
      </c>
      <c r="D7" s="11">
        <v>340553576.10000002</v>
      </c>
      <c r="E7" s="11">
        <v>192700.1</v>
      </c>
      <c r="F7" s="11" t="s">
        <v>413</v>
      </c>
      <c r="G7" s="11" t="s">
        <v>413</v>
      </c>
      <c r="H7" s="11">
        <v>340746276.19999999</v>
      </c>
    </row>
    <row r="8" spans="1:8" ht="12" customHeight="1" x14ac:dyDescent="0.25">
      <c r="A8" s="2" t="str">
        <f>"Nov "&amp;RIGHT(A6,4)-1</f>
        <v>Nov 2023</v>
      </c>
      <c r="B8" s="11">
        <v>49049957.670000002</v>
      </c>
      <c r="C8" s="11">
        <v>255439917.28999999</v>
      </c>
      <c r="D8" s="11">
        <v>304489874.95999998</v>
      </c>
      <c r="E8" s="11">
        <v>65527.13</v>
      </c>
      <c r="F8" s="11" t="s">
        <v>413</v>
      </c>
      <c r="G8" s="11" t="s">
        <v>413</v>
      </c>
      <c r="H8" s="11">
        <v>304555402.08999997</v>
      </c>
    </row>
    <row r="9" spans="1:8" ht="12" customHeight="1" x14ac:dyDescent="0.25">
      <c r="A9" s="2" t="str">
        <f>"Dec "&amp;RIGHT(A6,4)-1</f>
        <v>Dec 2023</v>
      </c>
      <c r="B9" s="11">
        <v>45858452.969999999</v>
      </c>
      <c r="C9" s="11">
        <v>213821471.47</v>
      </c>
      <c r="D9" s="11">
        <v>259679924.44</v>
      </c>
      <c r="E9" s="11">
        <v>43284301.219999999</v>
      </c>
      <c r="F9" s="11">
        <v>20324690</v>
      </c>
      <c r="G9" s="11">
        <v>17951812</v>
      </c>
      <c r="H9" s="11">
        <v>341240727.66000003</v>
      </c>
    </row>
    <row r="10" spans="1:8" ht="12" customHeight="1" x14ac:dyDescent="0.25">
      <c r="A10" s="2" t="str">
        <f>"Jan "&amp;RIGHT(A6,4)</f>
        <v>Jan 2024</v>
      </c>
      <c r="B10" s="11">
        <v>51954560.289999999</v>
      </c>
      <c r="C10" s="11">
        <v>258822472.47</v>
      </c>
      <c r="D10" s="11">
        <v>310777032.75999999</v>
      </c>
      <c r="E10" s="11">
        <v>146450.84</v>
      </c>
      <c r="F10" s="11" t="s">
        <v>413</v>
      </c>
      <c r="G10" s="11" t="s">
        <v>413</v>
      </c>
      <c r="H10" s="11">
        <v>310923483.60000002</v>
      </c>
    </row>
    <row r="11" spans="1:8" ht="12" customHeight="1" x14ac:dyDescent="0.25">
      <c r="A11" s="2" t="str">
        <f>"Feb "&amp;RIGHT(A6,4)</f>
        <v>Feb 2024</v>
      </c>
      <c r="B11" s="11">
        <v>50768233.210000001</v>
      </c>
      <c r="C11" s="11">
        <v>283946122</v>
      </c>
      <c r="D11" s="11">
        <v>334714355.20999998</v>
      </c>
      <c r="E11" s="11">
        <v>234992.59</v>
      </c>
      <c r="F11" s="11" t="s">
        <v>413</v>
      </c>
      <c r="G11" s="11" t="s">
        <v>413</v>
      </c>
      <c r="H11" s="11">
        <v>334949347.80000001</v>
      </c>
    </row>
    <row r="12" spans="1:8" ht="12" customHeight="1" x14ac:dyDescent="0.25">
      <c r="A12" s="2" t="str">
        <f>"Mar "&amp;RIGHT(A6,4)</f>
        <v>Mar 2024</v>
      </c>
      <c r="B12" s="11">
        <v>51289035.75</v>
      </c>
      <c r="C12" s="11">
        <v>268737402.82999998</v>
      </c>
      <c r="D12" s="11">
        <v>320026438.57999998</v>
      </c>
      <c r="E12" s="11">
        <v>38720444.859999999</v>
      </c>
      <c r="F12" s="11">
        <v>23762381</v>
      </c>
      <c r="G12" s="11">
        <v>10970713</v>
      </c>
      <c r="H12" s="11">
        <v>393479977.44</v>
      </c>
    </row>
    <row r="13" spans="1:8" ht="12" customHeight="1" x14ac:dyDescent="0.25">
      <c r="A13" s="2" t="str">
        <f>"Apr "&amp;RIGHT(A6,4)</f>
        <v>Apr 2024</v>
      </c>
      <c r="B13" s="11">
        <v>54821282.700000003</v>
      </c>
      <c r="C13" s="11">
        <v>297600035.63</v>
      </c>
      <c r="D13" s="11">
        <v>352421318.32999998</v>
      </c>
      <c r="E13" s="11">
        <v>100719.87</v>
      </c>
      <c r="F13" s="11" t="s">
        <v>413</v>
      </c>
      <c r="G13" s="11" t="s">
        <v>413</v>
      </c>
      <c r="H13" s="11">
        <v>352522038.19999999</v>
      </c>
    </row>
    <row r="14" spans="1:8" ht="12" customHeight="1" x14ac:dyDescent="0.25">
      <c r="A14" s="2" t="str">
        <f>"May "&amp;RIGHT(A6,4)</f>
        <v>May 2024</v>
      </c>
      <c r="B14" s="11">
        <v>55987891.130000003</v>
      </c>
      <c r="C14" s="11">
        <v>285092014.44</v>
      </c>
      <c r="D14" s="11">
        <v>341079905.56999999</v>
      </c>
      <c r="E14" s="11">
        <v>220320</v>
      </c>
      <c r="F14" s="11" t="s">
        <v>413</v>
      </c>
      <c r="G14" s="11" t="s">
        <v>413</v>
      </c>
      <c r="H14" s="11">
        <v>341300225.56999999</v>
      </c>
    </row>
    <row r="15" spans="1:8" ht="12" customHeight="1" x14ac:dyDescent="0.25">
      <c r="A15" s="2" t="str">
        <f>"Jun "&amp;RIGHT(A6,4)</f>
        <v>Jun 2024</v>
      </c>
      <c r="B15" s="11">
        <v>51802218.030000001</v>
      </c>
      <c r="C15" s="11">
        <v>160034666.63</v>
      </c>
      <c r="D15" s="11">
        <v>211836884.66</v>
      </c>
      <c r="E15" s="11">
        <v>53010982</v>
      </c>
      <c r="F15" s="11">
        <v>21628351</v>
      </c>
      <c r="G15" s="11">
        <v>10261205</v>
      </c>
      <c r="H15" s="11">
        <v>296737422.66000003</v>
      </c>
    </row>
    <row r="16" spans="1:8" ht="12" customHeight="1" x14ac:dyDescent="0.25">
      <c r="A16" s="2" t="str">
        <f>"Jul "&amp;RIGHT(A6,4)</f>
        <v>Jul 2024</v>
      </c>
      <c r="B16" s="11">
        <v>56898087.649999999</v>
      </c>
      <c r="C16" s="11">
        <v>156265278.86000001</v>
      </c>
      <c r="D16" s="11">
        <v>213163366.50999999</v>
      </c>
      <c r="E16" s="11">
        <v>64844.81</v>
      </c>
      <c r="F16" s="11" t="s">
        <v>413</v>
      </c>
      <c r="G16" s="11" t="s">
        <v>413</v>
      </c>
      <c r="H16" s="11">
        <v>213228211.31999999</v>
      </c>
    </row>
    <row r="17" spans="1:8" ht="12" customHeight="1" x14ac:dyDescent="0.25">
      <c r="A17" s="2" t="str">
        <f>"Aug "&amp;RIGHT(A6,4)</f>
        <v>Aug 2024</v>
      </c>
      <c r="B17" s="11">
        <v>55081068.229999997</v>
      </c>
      <c r="C17" s="11">
        <v>210963589.00999999</v>
      </c>
      <c r="D17" s="11">
        <v>266044657.24000001</v>
      </c>
      <c r="E17" s="11">
        <v>195053.39</v>
      </c>
      <c r="F17" s="11" t="s">
        <v>413</v>
      </c>
      <c r="G17" s="11" t="s">
        <v>413</v>
      </c>
      <c r="H17" s="11">
        <v>266239710.63</v>
      </c>
    </row>
    <row r="18" spans="1:8" ht="12" customHeight="1" x14ac:dyDescent="0.25">
      <c r="A18" s="2" t="str">
        <f>"Sep "&amp;RIGHT(A6,4)</f>
        <v>Sep 2024</v>
      </c>
      <c r="B18" s="11">
        <v>47053093.049999997</v>
      </c>
      <c r="C18" s="11">
        <v>270854477.91000003</v>
      </c>
      <c r="D18" s="11">
        <v>317907570.95999998</v>
      </c>
      <c r="E18" s="11">
        <v>47389983.270000003</v>
      </c>
      <c r="F18" s="11">
        <v>26342504</v>
      </c>
      <c r="G18" s="11">
        <v>6433471</v>
      </c>
      <c r="H18" s="11">
        <v>398073529.23000002</v>
      </c>
    </row>
    <row r="19" spans="1:8" ht="12" customHeight="1" x14ac:dyDescent="0.25">
      <c r="A19" s="12" t="s">
        <v>55</v>
      </c>
      <c r="B19" s="13">
        <v>623511102.69000006</v>
      </c>
      <c r="C19" s="13">
        <v>2949183802.6300001</v>
      </c>
      <c r="D19" s="13">
        <v>3572694905.3200002</v>
      </c>
      <c r="E19" s="13">
        <v>183626320.08000001</v>
      </c>
      <c r="F19" s="13">
        <v>92057926</v>
      </c>
      <c r="G19" s="13">
        <v>45617201</v>
      </c>
      <c r="H19" s="13">
        <v>3893996352.4000001</v>
      </c>
    </row>
    <row r="20" spans="1:8" ht="12" customHeight="1" x14ac:dyDescent="0.25">
      <c r="A20" s="14" t="s">
        <v>415</v>
      </c>
      <c r="B20" s="15">
        <v>301867461.89999998</v>
      </c>
      <c r="C20" s="15">
        <v>1568373740.1500001</v>
      </c>
      <c r="D20" s="15">
        <v>1870241202.05</v>
      </c>
      <c r="E20" s="15">
        <v>82644416.739999995</v>
      </c>
      <c r="F20" s="15">
        <v>44087071</v>
      </c>
      <c r="G20" s="15">
        <v>28922525</v>
      </c>
      <c r="H20" s="15">
        <v>2025895214.79</v>
      </c>
    </row>
    <row r="21" spans="1:8" ht="12" customHeight="1" x14ac:dyDescent="0.25">
      <c r="A21" s="3" t="str">
        <f>"FY "&amp;RIGHT(A6,4)+1</f>
        <v>FY 2025</v>
      </c>
    </row>
    <row r="22" spans="1:8" ht="12" customHeight="1" x14ac:dyDescent="0.25">
      <c r="A22" s="2" t="str">
        <f>"Oct "&amp;RIGHT(A6,4)</f>
        <v>Oct 2024</v>
      </c>
      <c r="B22" s="11">
        <v>52971860.100000001</v>
      </c>
      <c r="C22" s="11">
        <v>308545140.92000002</v>
      </c>
      <c r="D22" s="11">
        <v>361517001.01999998</v>
      </c>
      <c r="E22" s="11">
        <v>142358.22</v>
      </c>
      <c r="F22" s="11" t="s">
        <v>413</v>
      </c>
      <c r="G22" s="11" t="s">
        <v>413</v>
      </c>
      <c r="H22" s="11">
        <v>361659359.24000001</v>
      </c>
    </row>
    <row r="23" spans="1:8" ht="12" customHeight="1" x14ac:dyDescent="0.25">
      <c r="A23" s="2" t="str">
        <f>"Nov "&amp;RIGHT(A6,4)</f>
        <v>Nov 2024</v>
      </c>
      <c r="B23" s="11">
        <v>45262192.609999999</v>
      </c>
      <c r="C23" s="11">
        <v>249388869.18000001</v>
      </c>
      <c r="D23" s="11">
        <v>294651061.79000002</v>
      </c>
      <c r="E23" s="11">
        <v>47811.54</v>
      </c>
      <c r="F23" s="11" t="s">
        <v>413</v>
      </c>
      <c r="G23" s="11" t="s">
        <v>413</v>
      </c>
      <c r="H23" s="11">
        <v>294698873.32999998</v>
      </c>
    </row>
    <row r="24" spans="1:8" ht="12" customHeight="1" x14ac:dyDescent="0.25">
      <c r="A24" s="2" t="str">
        <f>"Dec "&amp;RIGHT(A6,4)</f>
        <v>Dec 2024</v>
      </c>
      <c r="B24" s="11">
        <v>44707117.509999998</v>
      </c>
      <c r="C24" s="11">
        <v>234827272.00999999</v>
      </c>
      <c r="D24" s="11">
        <v>279534389.51999998</v>
      </c>
      <c r="E24" s="11">
        <v>34646739.350000001</v>
      </c>
      <c r="F24" s="11">
        <v>20710195</v>
      </c>
      <c r="G24" s="11">
        <v>20925403</v>
      </c>
      <c r="H24" s="11">
        <v>355816726.87</v>
      </c>
    </row>
    <row r="25" spans="1:8" ht="12" customHeight="1" x14ac:dyDescent="0.25">
      <c r="A25" s="2" t="str">
        <f>"Jan "&amp;RIGHT(A6,4)+1</f>
        <v>Jan 2025</v>
      </c>
      <c r="B25" s="11">
        <v>49917441.82</v>
      </c>
      <c r="C25" s="11">
        <v>268487107.47000003</v>
      </c>
      <c r="D25" s="11">
        <v>318404549.29000002</v>
      </c>
      <c r="E25" s="11">
        <v>412214.21</v>
      </c>
      <c r="F25" s="11" t="s">
        <v>413</v>
      </c>
      <c r="G25" s="11" t="s">
        <v>413</v>
      </c>
      <c r="H25" s="11">
        <v>318816763.5</v>
      </c>
    </row>
    <row r="26" spans="1:8" ht="12" customHeight="1" x14ac:dyDescent="0.25">
      <c r="A26" s="2" t="str">
        <f>"Feb "&amp;RIGHT(A6,4)+1</f>
        <v>Feb 2025</v>
      </c>
      <c r="B26" s="11">
        <v>46878887.740000002</v>
      </c>
      <c r="C26" s="11">
        <v>274462294.64999998</v>
      </c>
      <c r="D26" s="11">
        <v>321341182.38999999</v>
      </c>
      <c r="E26" s="11">
        <v>283700.49</v>
      </c>
      <c r="F26" s="11" t="s">
        <v>413</v>
      </c>
      <c r="G26" s="11" t="s">
        <v>413</v>
      </c>
      <c r="H26" s="11">
        <v>321624882.88</v>
      </c>
    </row>
    <row r="27" spans="1:8" ht="12" customHeight="1" x14ac:dyDescent="0.25">
      <c r="A27" s="2" t="str">
        <f>"Mar "&amp;RIGHT(A6,4)+1</f>
        <v>Mar 2025</v>
      </c>
      <c r="B27" s="11">
        <v>50827727.009999998</v>
      </c>
      <c r="C27" s="11">
        <v>284735232.93000001</v>
      </c>
      <c r="D27" s="11">
        <v>335562959.94</v>
      </c>
      <c r="E27" s="11">
        <v>44931297.100000001</v>
      </c>
      <c r="F27" s="11">
        <v>22031241</v>
      </c>
      <c r="G27" s="11">
        <v>10650826</v>
      </c>
      <c r="H27" s="11">
        <v>413176324.04000002</v>
      </c>
    </row>
    <row r="28" spans="1:8" ht="12" customHeight="1" x14ac:dyDescent="0.25">
      <c r="A28" s="2" t="str">
        <f>"Apr "&amp;RIGHT(A6,4)+1</f>
        <v>Apr 2025</v>
      </c>
      <c r="B28" s="11" t="s">
        <v>413</v>
      </c>
      <c r="C28" s="11" t="s">
        <v>413</v>
      </c>
      <c r="D28" s="11" t="s">
        <v>413</v>
      </c>
      <c r="E28" s="11" t="s">
        <v>413</v>
      </c>
      <c r="F28" s="11" t="s">
        <v>413</v>
      </c>
      <c r="G28" s="11" t="s">
        <v>413</v>
      </c>
      <c r="H28" s="11" t="s">
        <v>413</v>
      </c>
    </row>
    <row r="29" spans="1:8" ht="12" customHeight="1" x14ac:dyDescent="0.25">
      <c r="A29" s="2" t="str">
        <f>"May "&amp;RIGHT(A6,4)+1</f>
        <v>May 2025</v>
      </c>
      <c r="B29" s="11" t="s">
        <v>413</v>
      </c>
      <c r="C29" s="11" t="s">
        <v>413</v>
      </c>
      <c r="D29" s="11" t="s">
        <v>413</v>
      </c>
      <c r="E29" s="11" t="s">
        <v>413</v>
      </c>
      <c r="F29" s="11" t="s">
        <v>413</v>
      </c>
      <c r="G29" s="11" t="s">
        <v>413</v>
      </c>
      <c r="H29" s="11" t="s">
        <v>413</v>
      </c>
    </row>
    <row r="30" spans="1:8" ht="12" customHeight="1" x14ac:dyDescent="0.25">
      <c r="A30" s="2" t="str">
        <f>"Jun "&amp;RIGHT(A6,4)+1</f>
        <v>Jun 2025</v>
      </c>
      <c r="B30" s="11" t="s">
        <v>413</v>
      </c>
      <c r="C30" s="11" t="s">
        <v>413</v>
      </c>
      <c r="D30" s="11" t="s">
        <v>413</v>
      </c>
      <c r="E30" s="11" t="s">
        <v>413</v>
      </c>
      <c r="F30" s="11" t="s">
        <v>413</v>
      </c>
      <c r="G30" s="11" t="s">
        <v>413</v>
      </c>
      <c r="H30" s="11" t="s">
        <v>413</v>
      </c>
    </row>
    <row r="31" spans="1:8" ht="12" customHeight="1" x14ac:dyDescent="0.25">
      <c r="A31" s="2" t="str">
        <f>"Jul "&amp;RIGHT(A6,4)+1</f>
        <v>Jul 2025</v>
      </c>
      <c r="B31" s="11" t="s">
        <v>413</v>
      </c>
      <c r="C31" s="11" t="s">
        <v>413</v>
      </c>
      <c r="D31" s="11" t="s">
        <v>413</v>
      </c>
      <c r="E31" s="11" t="s">
        <v>413</v>
      </c>
      <c r="F31" s="11" t="s">
        <v>413</v>
      </c>
      <c r="G31" s="11" t="s">
        <v>413</v>
      </c>
      <c r="H31" s="11" t="s">
        <v>413</v>
      </c>
    </row>
    <row r="32" spans="1:8" ht="12" customHeight="1" x14ac:dyDescent="0.25">
      <c r="A32" s="2" t="str">
        <f>"Aug "&amp;RIGHT(A6,4)+1</f>
        <v>Aug 2025</v>
      </c>
      <c r="B32" s="11" t="s">
        <v>413</v>
      </c>
      <c r="C32" s="11" t="s">
        <v>413</v>
      </c>
      <c r="D32" s="11" t="s">
        <v>413</v>
      </c>
      <c r="E32" s="11" t="s">
        <v>413</v>
      </c>
      <c r="F32" s="11" t="s">
        <v>413</v>
      </c>
      <c r="G32" s="11" t="s">
        <v>413</v>
      </c>
      <c r="H32" s="11" t="s">
        <v>413</v>
      </c>
    </row>
    <row r="33" spans="1:8" ht="12" customHeight="1" x14ac:dyDescent="0.25">
      <c r="A33" s="2" t="str">
        <f>"Sep "&amp;RIGHT(A6,4)+1</f>
        <v>Sep 2025</v>
      </c>
      <c r="B33" s="11" t="s">
        <v>413</v>
      </c>
      <c r="C33" s="11" t="s">
        <v>413</v>
      </c>
      <c r="D33" s="11" t="s">
        <v>413</v>
      </c>
      <c r="E33" s="11" t="s">
        <v>413</v>
      </c>
      <c r="F33" s="11" t="s">
        <v>413</v>
      </c>
      <c r="G33" s="11" t="s">
        <v>413</v>
      </c>
      <c r="H33" s="11" t="s">
        <v>413</v>
      </c>
    </row>
    <row r="34" spans="1:8" ht="12" customHeight="1" x14ac:dyDescent="0.25">
      <c r="A34" s="12" t="s">
        <v>55</v>
      </c>
      <c r="B34" s="13">
        <v>290565226.79000002</v>
      </c>
      <c r="C34" s="13">
        <v>1620445917.1600001</v>
      </c>
      <c r="D34" s="13">
        <v>1911011143.95</v>
      </c>
      <c r="E34" s="13">
        <v>80464120.909999996</v>
      </c>
      <c r="F34" s="13">
        <v>42741436</v>
      </c>
      <c r="G34" s="13">
        <v>31576229</v>
      </c>
      <c r="H34" s="13">
        <v>2065792929.8599999</v>
      </c>
    </row>
    <row r="35" spans="1:8" ht="12" customHeight="1" x14ac:dyDescent="0.25">
      <c r="A35" s="14" t="str">
        <f>"Total "&amp;MID(A20,7,LEN(A20)-13)&amp;" Months"</f>
        <v>Total 6 Months</v>
      </c>
      <c r="B35" s="15">
        <v>290565226.79000002</v>
      </c>
      <c r="C35" s="15">
        <v>1620445917.1600001</v>
      </c>
      <c r="D35" s="15">
        <v>1911011143.95</v>
      </c>
      <c r="E35" s="15">
        <v>80464120.909999996</v>
      </c>
      <c r="F35" s="15">
        <v>42741436</v>
      </c>
      <c r="G35" s="15">
        <v>31576229</v>
      </c>
      <c r="H35" s="15">
        <v>2065792929.8599999</v>
      </c>
    </row>
    <row r="36" spans="1:8" ht="12" customHeight="1" x14ac:dyDescent="0.25">
      <c r="A36" s="85"/>
      <c r="B36" s="85"/>
      <c r="C36" s="85"/>
      <c r="D36" s="85"/>
      <c r="E36" s="85"/>
      <c r="F36" s="85"/>
      <c r="G36" s="85"/>
      <c r="H36" s="85"/>
    </row>
    <row r="37" spans="1:8" ht="70" customHeight="1" x14ac:dyDescent="0.25">
      <c r="A37" s="96" t="s">
        <v>352</v>
      </c>
      <c r="B37" s="96"/>
      <c r="C37" s="96"/>
      <c r="D37" s="96"/>
      <c r="E37" s="96"/>
      <c r="F37" s="96"/>
      <c r="G37" s="96"/>
      <c r="H37" s="96"/>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5" x14ac:dyDescent="0.25"/>
  <cols>
    <col min="1" max="1" width="12.81640625" customWidth="1"/>
    <col min="2" max="10" width="11.453125" customWidth="1"/>
  </cols>
  <sheetData>
    <row r="1" spans="1:10" ht="12" customHeight="1" x14ac:dyDescent="0.25">
      <c r="A1" s="86" t="s">
        <v>417</v>
      </c>
      <c r="B1" s="86"/>
      <c r="C1" s="86"/>
      <c r="D1" s="86"/>
      <c r="E1" s="86"/>
      <c r="F1" s="86"/>
      <c r="G1" s="86"/>
      <c r="H1" s="86"/>
      <c r="I1" s="86"/>
      <c r="J1" s="81">
        <v>45821</v>
      </c>
    </row>
    <row r="2" spans="1:10" ht="12" customHeight="1" x14ac:dyDescent="0.25">
      <c r="A2" s="88" t="s">
        <v>117</v>
      </c>
      <c r="B2" s="88"/>
      <c r="C2" s="88"/>
      <c r="D2" s="88"/>
      <c r="E2" s="88"/>
      <c r="F2" s="88"/>
      <c r="G2" s="88"/>
      <c r="H2" s="88"/>
      <c r="I2" s="88"/>
      <c r="J2" s="1"/>
    </row>
    <row r="3" spans="1:10" ht="24" customHeight="1" x14ac:dyDescent="0.25">
      <c r="A3" s="90" t="s">
        <v>50</v>
      </c>
      <c r="B3" s="94" t="s">
        <v>118</v>
      </c>
      <c r="C3" s="94"/>
      <c r="D3" s="94"/>
      <c r="E3" s="94"/>
      <c r="F3" s="93"/>
      <c r="G3" s="94" t="s">
        <v>118</v>
      </c>
      <c r="H3" s="94"/>
      <c r="I3" s="94"/>
      <c r="J3" s="94"/>
    </row>
    <row r="4" spans="1:10" ht="24" customHeight="1" x14ac:dyDescent="0.25">
      <c r="A4" s="91"/>
      <c r="B4" s="10" t="s">
        <v>103</v>
      </c>
      <c r="C4" s="10" t="s">
        <v>104</v>
      </c>
      <c r="D4" s="10" t="s">
        <v>105</v>
      </c>
      <c r="E4" s="10" t="s">
        <v>106</v>
      </c>
      <c r="F4" s="10" t="s">
        <v>55</v>
      </c>
      <c r="G4" s="10" t="s">
        <v>78</v>
      </c>
      <c r="H4" s="10" t="s">
        <v>79</v>
      </c>
      <c r="I4" s="10" t="s">
        <v>80</v>
      </c>
      <c r="J4" s="9" t="s">
        <v>55</v>
      </c>
    </row>
    <row r="5" spans="1:10" ht="12" customHeight="1" x14ac:dyDescent="0.25">
      <c r="A5" s="1"/>
      <c r="B5" s="85" t="str">
        <f>REPT("-",101)&amp;" Number "&amp;REPT("-",101)</f>
        <v>----------------------------------------------------------------------------------------------------- Number -----------------------------------------------------------------------------------------------------</v>
      </c>
      <c r="C5" s="85"/>
      <c r="D5" s="85"/>
      <c r="E5" s="85"/>
      <c r="F5" s="85"/>
      <c r="G5" s="85"/>
      <c r="H5" s="85"/>
      <c r="I5" s="85"/>
      <c r="J5" s="85"/>
    </row>
    <row r="6" spans="1:10" ht="12" customHeight="1" x14ac:dyDescent="0.25">
      <c r="A6" s="3" t="s">
        <v>414</v>
      </c>
    </row>
    <row r="7" spans="1:10" ht="12" customHeight="1" x14ac:dyDescent="0.25">
      <c r="A7" s="2" t="str">
        <f>"Oct "&amp;RIGHT(A6,4)-1</f>
        <v>Oct 2023</v>
      </c>
      <c r="B7" s="11">
        <v>1918611</v>
      </c>
      <c r="C7" s="11">
        <v>2370807</v>
      </c>
      <c r="D7" s="11">
        <v>95074</v>
      </c>
      <c r="E7" s="11">
        <v>1691718</v>
      </c>
      <c r="F7" s="11">
        <v>6076210</v>
      </c>
      <c r="G7" s="11">
        <v>5818033</v>
      </c>
      <c r="H7" s="11">
        <v>46660</v>
      </c>
      <c r="I7" s="11">
        <v>211517</v>
      </c>
      <c r="J7" s="11">
        <f t="shared" ref="J7:J20" si="0">IF(ISBLANK(F7),"",F7)</f>
        <v>6076210</v>
      </c>
    </row>
    <row r="8" spans="1:10" ht="12" customHeight="1" x14ac:dyDescent="0.25">
      <c r="A8" s="2" t="str">
        <f>"Nov "&amp;RIGHT(A6,4)-1</f>
        <v>Nov 2023</v>
      </c>
      <c r="B8" s="11">
        <v>1847765</v>
      </c>
      <c r="C8" s="11">
        <v>2264750</v>
      </c>
      <c r="D8" s="11">
        <v>94943</v>
      </c>
      <c r="E8" s="11">
        <v>1611704</v>
      </c>
      <c r="F8" s="11">
        <v>5819162</v>
      </c>
      <c r="G8" s="11">
        <v>5580284</v>
      </c>
      <c r="H8" s="11">
        <v>44347</v>
      </c>
      <c r="I8" s="11">
        <v>194531</v>
      </c>
      <c r="J8" s="11">
        <f t="shared" si="0"/>
        <v>5819162</v>
      </c>
    </row>
    <row r="9" spans="1:10" ht="12" customHeight="1" x14ac:dyDescent="0.25">
      <c r="A9" s="2" t="str">
        <f>"Dec "&amp;RIGHT(A6,4)-1</f>
        <v>Dec 2023</v>
      </c>
      <c r="B9" s="11">
        <v>1754894</v>
      </c>
      <c r="C9" s="11">
        <v>2141724</v>
      </c>
      <c r="D9" s="11">
        <v>92385</v>
      </c>
      <c r="E9" s="11">
        <v>1540621</v>
      </c>
      <c r="F9" s="11">
        <v>5529624</v>
      </c>
      <c r="G9" s="11">
        <v>5307022</v>
      </c>
      <c r="H9" s="11">
        <v>37409</v>
      </c>
      <c r="I9" s="11">
        <v>185193</v>
      </c>
      <c r="J9" s="11">
        <f t="shared" si="0"/>
        <v>5529624</v>
      </c>
    </row>
    <row r="10" spans="1:10" ht="12" customHeight="1" x14ac:dyDescent="0.25">
      <c r="A10" s="2" t="str">
        <f>"Jan "&amp;RIGHT(A6,4)</f>
        <v>Jan 2024</v>
      </c>
      <c r="B10" s="11">
        <v>1853934</v>
      </c>
      <c r="C10" s="11">
        <v>2275645</v>
      </c>
      <c r="D10" s="11">
        <v>95156</v>
      </c>
      <c r="E10" s="11">
        <v>1637435</v>
      </c>
      <c r="F10" s="11">
        <v>5862170</v>
      </c>
      <c r="G10" s="11">
        <v>5637890</v>
      </c>
      <c r="H10" s="11">
        <v>39452</v>
      </c>
      <c r="I10" s="11">
        <v>184828</v>
      </c>
      <c r="J10" s="11">
        <f t="shared" si="0"/>
        <v>5862170</v>
      </c>
    </row>
    <row r="11" spans="1:10" ht="12" customHeight="1" x14ac:dyDescent="0.25">
      <c r="A11" s="2" t="str">
        <f>"Feb "&amp;RIGHT(A6,4)</f>
        <v>Feb 2024</v>
      </c>
      <c r="B11" s="11">
        <v>1835095</v>
      </c>
      <c r="C11" s="11">
        <v>2253669</v>
      </c>
      <c r="D11" s="11">
        <v>92144</v>
      </c>
      <c r="E11" s="11">
        <v>1612318</v>
      </c>
      <c r="F11" s="11">
        <v>5793226</v>
      </c>
      <c r="G11" s="11">
        <v>5553028</v>
      </c>
      <c r="H11" s="11">
        <v>45171</v>
      </c>
      <c r="I11" s="11">
        <v>195027</v>
      </c>
      <c r="J11" s="11">
        <f t="shared" si="0"/>
        <v>5793226</v>
      </c>
    </row>
    <row r="12" spans="1:10" ht="12" customHeight="1" x14ac:dyDescent="0.25">
      <c r="A12" s="2" t="str">
        <f>"Mar "&amp;RIGHT(A6,4)</f>
        <v>Mar 2024</v>
      </c>
      <c r="B12" s="11">
        <v>1871153</v>
      </c>
      <c r="C12" s="11">
        <v>2286164</v>
      </c>
      <c r="D12" s="11">
        <v>93609</v>
      </c>
      <c r="E12" s="11">
        <v>1642147</v>
      </c>
      <c r="F12" s="11">
        <v>5893073</v>
      </c>
      <c r="G12" s="11">
        <v>5661316</v>
      </c>
      <c r="H12" s="11">
        <v>39938</v>
      </c>
      <c r="I12" s="11">
        <v>191819</v>
      </c>
      <c r="J12" s="11">
        <f t="shared" si="0"/>
        <v>5893073</v>
      </c>
    </row>
    <row r="13" spans="1:10" ht="12" customHeight="1" x14ac:dyDescent="0.25">
      <c r="A13" s="2" t="str">
        <f>"Apr "&amp;RIGHT(A6,4)</f>
        <v>Apr 2024</v>
      </c>
      <c r="B13" s="11">
        <v>1962449</v>
      </c>
      <c r="C13" s="11">
        <v>2408090</v>
      </c>
      <c r="D13" s="11">
        <v>94768</v>
      </c>
      <c r="E13" s="11">
        <v>1723313</v>
      </c>
      <c r="F13" s="11">
        <v>6188620</v>
      </c>
      <c r="G13" s="11">
        <v>5942027</v>
      </c>
      <c r="H13" s="11">
        <v>43475</v>
      </c>
      <c r="I13" s="11">
        <v>203118</v>
      </c>
      <c r="J13" s="11">
        <f t="shared" si="0"/>
        <v>6188620</v>
      </c>
    </row>
    <row r="14" spans="1:10" ht="12" customHeight="1" x14ac:dyDescent="0.25">
      <c r="A14" s="2" t="str">
        <f>"May "&amp;RIGHT(A6,4)</f>
        <v>May 2024</v>
      </c>
      <c r="B14" s="11">
        <v>2050328</v>
      </c>
      <c r="C14" s="11">
        <v>2499734</v>
      </c>
      <c r="D14" s="11">
        <v>99925</v>
      </c>
      <c r="E14" s="11">
        <v>1782084</v>
      </c>
      <c r="F14" s="11">
        <v>6432071</v>
      </c>
      <c r="G14" s="11">
        <v>6163688</v>
      </c>
      <c r="H14" s="11">
        <v>45633</v>
      </c>
      <c r="I14" s="11">
        <v>222750</v>
      </c>
      <c r="J14" s="11">
        <f t="shared" si="0"/>
        <v>6432071</v>
      </c>
    </row>
    <row r="15" spans="1:10" ht="12" customHeight="1" x14ac:dyDescent="0.25">
      <c r="A15" s="2" t="str">
        <f>"Jun "&amp;RIGHT(A6,4)</f>
        <v>Jun 2024</v>
      </c>
      <c r="B15" s="11">
        <v>1847138</v>
      </c>
      <c r="C15" s="11">
        <v>2248715</v>
      </c>
      <c r="D15" s="11">
        <v>88379</v>
      </c>
      <c r="E15" s="11">
        <v>1604936</v>
      </c>
      <c r="F15" s="11">
        <v>5789168</v>
      </c>
      <c r="G15" s="11">
        <v>5566354</v>
      </c>
      <c r="H15" s="11">
        <v>37811</v>
      </c>
      <c r="I15" s="11">
        <v>185003</v>
      </c>
      <c r="J15" s="11">
        <f t="shared" si="0"/>
        <v>5789168</v>
      </c>
    </row>
    <row r="16" spans="1:10" ht="12" customHeight="1" x14ac:dyDescent="0.25">
      <c r="A16" s="2" t="str">
        <f>"Jul "&amp;RIGHT(A6,4)</f>
        <v>Jul 2024</v>
      </c>
      <c r="B16" s="11">
        <v>2075009</v>
      </c>
      <c r="C16" s="11">
        <v>2510957</v>
      </c>
      <c r="D16" s="11">
        <v>99559</v>
      </c>
      <c r="E16" s="11">
        <v>1800800</v>
      </c>
      <c r="F16" s="11">
        <v>6486325</v>
      </c>
      <c r="G16" s="11">
        <v>6239604</v>
      </c>
      <c r="H16" s="11">
        <v>42923</v>
      </c>
      <c r="I16" s="11">
        <v>203798</v>
      </c>
      <c r="J16" s="11">
        <f t="shared" si="0"/>
        <v>6486325</v>
      </c>
    </row>
    <row r="17" spans="1:10" ht="12" customHeight="1" x14ac:dyDescent="0.25">
      <c r="A17" s="2" t="str">
        <f>"Aug "&amp;RIGHT(A6,4)</f>
        <v>Aug 2024</v>
      </c>
      <c r="B17" s="11">
        <v>2040148</v>
      </c>
      <c r="C17" s="11">
        <v>2481237</v>
      </c>
      <c r="D17" s="11">
        <v>98505</v>
      </c>
      <c r="E17" s="11">
        <v>1783358</v>
      </c>
      <c r="F17" s="11">
        <v>6403248</v>
      </c>
      <c r="G17" s="11">
        <v>6148632</v>
      </c>
      <c r="H17" s="11">
        <v>50696</v>
      </c>
      <c r="I17" s="11">
        <v>203920</v>
      </c>
      <c r="J17" s="11">
        <f t="shared" si="0"/>
        <v>6403248</v>
      </c>
    </row>
    <row r="18" spans="1:10" ht="12" customHeight="1" x14ac:dyDescent="0.25">
      <c r="A18" s="2" t="str">
        <f>"Sep "&amp;RIGHT(A6,4)</f>
        <v>Sep 2024</v>
      </c>
      <c r="B18" s="11">
        <v>1934374</v>
      </c>
      <c r="C18" s="11">
        <v>2346041</v>
      </c>
      <c r="D18" s="11">
        <v>95232</v>
      </c>
      <c r="E18" s="11">
        <v>1690981</v>
      </c>
      <c r="F18" s="11">
        <v>6066628</v>
      </c>
      <c r="G18" s="11">
        <v>5836513</v>
      </c>
      <c r="H18" s="11">
        <v>39811</v>
      </c>
      <c r="I18" s="11">
        <v>190304</v>
      </c>
      <c r="J18" s="11">
        <f t="shared" si="0"/>
        <v>6066628</v>
      </c>
    </row>
    <row r="19" spans="1:10" ht="12" customHeight="1" x14ac:dyDescent="0.25">
      <c r="A19" s="12" t="s">
        <v>55</v>
      </c>
      <c r="B19" s="13">
        <v>22990898</v>
      </c>
      <c r="C19" s="13">
        <v>28087533</v>
      </c>
      <c r="D19" s="13">
        <v>1139679</v>
      </c>
      <c r="E19" s="13">
        <v>20121415</v>
      </c>
      <c r="F19" s="13">
        <v>72339525</v>
      </c>
      <c r="G19" s="13">
        <v>69454391</v>
      </c>
      <c r="H19" s="13">
        <v>513326</v>
      </c>
      <c r="I19" s="13">
        <v>2371808</v>
      </c>
      <c r="J19" s="13">
        <f t="shared" si="0"/>
        <v>72339525</v>
      </c>
    </row>
    <row r="20" spans="1:10" ht="12" customHeight="1" x14ac:dyDescent="0.25">
      <c r="A20" s="14" t="s">
        <v>415</v>
      </c>
      <c r="B20" s="15">
        <v>11081452</v>
      </c>
      <c r="C20" s="15">
        <v>13592759</v>
      </c>
      <c r="D20" s="15">
        <v>563311</v>
      </c>
      <c r="E20" s="15">
        <v>9735943</v>
      </c>
      <c r="F20" s="15">
        <v>34973465</v>
      </c>
      <c r="G20" s="15">
        <v>33557573</v>
      </c>
      <c r="H20" s="15">
        <v>252977</v>
      </c>
      <c r="I20" s="15">
        <v>1162915</v>
      </c>
      <c r="J20" s="15">
        <f t="shared" si="0"/>
        <v>34973465</v>
      </c>
    </row>
    <row r="21" spans="1:10" ht="12" customHeight="1" x14ac:dyDescent="0.25">
      <c r="A21" s="3" t="str">
        <f>"FY "&amp;RIGHT(A6,4)+1</f>
        <v>FY 2025</v>
      </c>
    </row>
    <row r="22" spans="1:10" ht="12" customHeight="1" x14ac:dyDescent="0.25">
      <c r="A22" s="2" t="str">
        <f>"Oct "&amp;RIGHT(A6,4)</f>
        <v>Oct 2024</v>
      </c>
      <c r="B22" s="11">
        <v>2155848</v>
      </c>
      <c r="C22" s="11">
        <v>2604217</v>
      </c>
      <c r="D22" s="11">
        <v>101173</v>
      </c>
      <c r="E22" s="11">
        <v>1887048</v>
      </c>
      <c r="F22" s="11">
        <v>6748286</v>
      </c>
      <c r="G22" s="11">
        <v>6496536</v>
      </c>
      <c r="H22" s="11">
        <v>42942</v>
      </c>
      <c r="I22" s="11">
        <v>208808</v>
      </c>
      <c r="J22" s="11">
        <f t="shared" ref="J22:J35" si="1">IF(ISBLANK(F22),"",F22)</f>
        <v>6748286</v>
      </c>
    </row>
    <row r="23" spans="1:10" ht="12" customHeight="1" x14ac:dyDescent="0.25">
      <c r="A23" s="2" t="str">
        <f>"Nov "&amp;RIGHT(A6,4)</f>
        <v>Nov 2024</v>
      </c>
      <c r="B23" s="11">
        <v>1934141</v>
      </c>
      <c r="C23" s="11">
        <v>2324980</v>
      </c>
      <c r="D23" s="11">
        <v>95083</v>
      </c>
      <c r="E23" s="11">
        <v>1687360</v>
      </c>
      <c r="F23" s="11">
        <v>6041564</v>
      </c>
      <c r="G23" s="11">
        <v>5818770</v>
      </c>
      <c r="H23" s="11">
        <v>42571</v>
      </c>
      <c r="I23" s="11">
        <v>180223</v>
      </c>
      <c r="J23" s="11">
        <f t="shared" si="1"/>
        <v>6041564</v>
      </c>
    </row>
    <row r="24" spans="1:10" ht="12" customHeight="1" x14ac:dyDescent="0.25">
      <c r="A24" s="2" t="str">
        <f>"Dec "&amp;RIGHT(A6,4)</f>
        <v>Dec 2024</v>
      </c>
      <c r="B24" s="11">
        <v>1988417</v>
      </c>
      <c r="C24" s="11">
        <v>2390892</v>
      </c>
      <c r="D24" s="11">
        <v>98760</v>
      </c>
      <c r="E24" s="11">
        <v>1742596</v>
      </c>
      <c r="F24" s="11">
        <v>6220665</v>
      </c>
      <c r="G24" s="11">
        <v>6003275</v>
      </c>
      <c r="H24" s="11">
        <v>36049</v>
      </c>
      <c r="I24" s="11">
        <v>181341</v>
      </c>
      <c r="J24" s="11">
        <f t="shared" si="1"/>
        <v>6220665</v>
      </c>
    </row>
    <row r="25" spans="1:10" ht="12" customHeight="1" x14ac:dyDescent="0.25">
      <c r="A25" s="2" t="str">
        <f>"Jan "&amp;RIGHT(A6,4)+1</f>
        <v>Jan 2025</v>
      </c>
      <c r="B25" s="11">
        <v>2030873</v>
      </c>
      <c r="C25" s="11">
        <v>2447207</v>
      </c>
      <c r="D25" s="11">
        <v>99629</v>
      </c>
      <c r="E25" s="11">
        <v>1777853</v>
      </c>
      <c r="F25" s="11">
        <v>6355562</v>
      </c>
      <c r="G25" s="11">
        <v>6128259</v>
      </c>
      <c r="H25" s="11">
        <v>40355</v>
      </c>
      <c r="I25" s="11">
        <v>186948</v>
      </c>
      <c r="J25" s="11">
        <f t="shared" si="1"/>
        <v>6355562</v>
      </c>
    </row>
    <row r="26" spans="1:10" ht="12" customHeight="1" x14ac:dyDescent="0.25">
      <c r="A26" s="2" t="str">
        <f>"Feb "&amp;RIGHT(A6,4)+1</f>
        <v>Feb 2025</v>
      </c>
      <c r="B26" s="11">
        <v>1887392</v>
      </c>
      <c r="C26" s="11">
        <v>2286634</v>
      </c>
      <c r="D26" s="11">
        <v>98014</v>
      </c>
      <c r="E26" s="11">
        <v>1660348</v>
      </c>
      <c r="F26" s="11">
        <v>5932388</v>
      </c>
      <c r="G26" s="11">
        <v>5716053</v>
      </c>
      <c r="H26" s="11">
        <v>38116</v>
      </c>
      <c r="I26" s="11">
        <v>178219</v>
      </c>
      <c r="J26" s="11">
        <f t="shared" si="1"/>
        <v>5932388</v>
      </c>
    </row>
    <row r="27" spans="1:10" ht="12" customHeight="1" x14ac:dyDescent="0.25">
      <c r="A27" s="2" t="str">
        <f>"Mar "&amp;RIGHT(A6,4)+1</f>
        <v>Mar 2025</v>
      </c>
      <c r="B27" s="11">
        <v>1932850</v>
      </c>
      <c r="C27" s="11">
        <v>2359538</v>
      </c>
      <c r="D27" s="11">
        <v>96769</v>
      </c>
      <c r="E27" s="11">
        <v>1703812</v>
      </c>
      <c r="F27" s="11">
        <v>6092969</v>
      </c>
      <c r="G27" s="11">
        <v>5856083</v>
      </c>
      <c r="H27" s="11">
        <v>39045</v>
      </c>
      <c r="I27" s="11">
        <v>197841</v>
      </c>
      <c r="J27" s="11">
        <f t="shared" si="1"/>
        <v>6092969</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tr">
        <f t="shared" si="1"/>
        <v>--</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tr">
        <f t="shared" si="1"/>
        <v>--</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tr">
        <f t="shared" si="1"/>
        <v>--</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tr">
        <f t="shared" si="1"/>
        <v>--</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tr">
        <f t="shared" si="1"/>
        <v>--</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tr">
        <f t="shared" si="1"/>
        <v>--</v>
      </c>
    </row>
    <row r="34" spans="1:10" ht="12" customHeight="1" x14ac:dyDescent="0.25">
      <c r="A34" s="12" t="s">
        <v>55</v>
      </c>
      <c r="B34" s="13">
        <v>11929521</v>
      </c>
      <c r="C34" s="13">
        <v>14413468</v>
      </c>
      <c r="D34" s="13">
        <v>589428</v>
      </c>
      <c r="E34" s="13">
        <v>10459017</v>
      </c>
      <c r="F34" s="13">
        <v>37391434</v>
      </c>
      <c r="G34" s="13">
        <v>36018976</v>
      </c>
      <c r="H34" s="13">
        <v>239078</v>
      </c>
      <c r="I34" s="13">
        <v>1133380</v>
      </c>
      <c r="J34" s="13">
        <f t="shared" si="1"/>
        <v>37391434</v>
      </c>
    </row>
    <row r="35" spans="1:10" ht="12" customHeight="1" x14ac:dyDescent="0.25">
      <c r="A35" s="14" t="str">
        <f>"Total "&amp;MID(A20,7,LEN(A20)-13)&amp;" Months"</f>
        <v>Total 6 Months</v>
      </c>
      <c r="B35" s="15">
        <v>11929521</v>
      </c>
      <c r="C35" s="15">
        <v>14413468</v>
      </c>
      <c r="D35" s="15">
        <v>589428</v>
      </c>
      <c r="E35" s="15">
        <v>10459017</v>
      </c>
      <c r="F35" s="15">
        <v>37391434</v>
      </c>
      <c r="G35" s="15">
        <v>36018976</v>
      </c>
      <c r="H35" s="15">
        <v>239078</v>
      </c>
      <c r="I35" s="15">
        <v>1133380</v>
      </c>
      <c r="J35" s="15">
        <f t="shared" si="1"/>
        <v>37391434</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5" x14ac:dyDescent="0.25"/>
  <cols>
    <col min="1" max="1" width="12.81640625" customWidth="1"/>
    <col min="2" max="8" width="11.453125" customWidth="1"/>
  </cols>
  <sheetData>
    <row r="1" spans="1:8" ht="12" customHeight="1" x14ac:dyDescent="0.25">
      <c r="A1" s="86" t="s">
        <v>417</v>
      </c>
      <c r="B1" s="86"/>
      <c r="C1" s="86"/>
      <c r="D1" s="86"/>
      <c r="E1" s="86"/>
      <c r="F1" s="86"/>
      <c r="G1" s="86"/>
      <c r="H1" s="81">
        <v>45821</v>
      </c>
    </row>
    <row r="2" spans="1:8" ht="12" customHeight="1" x14ac:dyDescent="0.25">
      <c r="A2" s="88" t="s">
        <v>119</v>
      </c>
      <c r="B2" s="88"/>
      <c r="C2" s="88"/>
      <c r="D2" s="88"/>
      <c r="E2" s="88"/>
      <c r="F2" s="88"/>
      <c r="G2" s="88"/>
      <c r="H2" s="1"/>
    </row>
    <row r="3" spans="1:8" ht="24" customHeight="1" x14ac:dyDescent="0.25">
      <c r="A3" s="90" t="s">
        <v>50</v>
      </c>
      <c r="B3" s="92" t="s">
        <v>120</v>
      </c>
      <c r="C3" s="92" t="s">
        <v>121</v>
      </c>
      <c r="D3" s="92" t="s">
        <v>122</v>
      </c>
      <c r="E3" s="92" t="s">
        <v>109</v>
      </c>
      <c r="F3" s="92" t="s">
        <v>123</v>
      </c>
      <c r="G3" s="92" t="s">
        <v>313</v>
      </c>
      <c r="H3" s="97" t="s">
        <v>58</v>
      </c>
    </row>
    <row r="4" spans="1:8" ht="24" customHeight="1" x14ac:dyDescent="0.25">
      <c r="A4" s="91"/>
      <c r="B4" s="93"/>
      <c r="C4" s="93"/>
      <c r="D4" s="93"/>
      <c r="E4" s="93"/>
      <c r="F4" s="93"/>
      <c r="G4" s="93"/>
      <c r="H4" s="94"/>
    </row>
    <row r="5" spans="1:8" ht="12" customHeight="1" x14ac:dyDescent="0.25">
      <c r="A5" s="1"/>
      <c r="B5" s="85" t="str">
        <f>REPT("-",41)&amp;" Number "&amp;REPT("-",40)</f>
        <v>----------------------------------------- Number ----------------------------------------</v>
      </c>
      <c r="C5" s="85"/>
      <c r="D5" s="85"/>
      <c r="E5" s="85"/>
      <c r="F5" s="85" t="str">
        <f>REPT("-",30)&amp;" Dollars "&amp;REPT("-",30)</f>
        <v>------------------------------ Dollars ------------------------------</v>
      </c>
      <c r="G5" s="85"/>
      <c r="H5" s="85"/>
    </row>
    <row r="6" spans="1:8" ht="12" customHeight="1" x14ac:dyDescent="0.25">
      <c r="A6" s="3" t="s">
        <v>414</v>
      </c>
    </row>
    <row r="7" spans="1:8" ht="12" customHeight="1" x14ac:dyDescent="0.25">
      <c r="A7" s="2" t="str">
        <f>"Oct "&amp;RIGHT(A6,4)-1</f>
        <v>Oct 2023</v>
      </c>
      <c r="B7" s="11" t="s">
        <v>413</v>
      </c>
      <c r="C7" s="11" t="s">
        <v>413</v>
      </c>
      <c r="D7" s="11" t="s">
        <v>413</v>
      </c>
      <c r="E7" s="11">
        <v>6076210</v>
      </c>
      <c r="F7" s="11">
        <v>16310439.699999999</v>
      </c>
      <c r="G7" s="11">
        <v>3897.54</v>
      </c>
      <c r="H7" s="11">
        <f t="shared" ref="H7:H20" si="0">IF(ISBLANK(F7),"",F7)</f>
        <v>16310439.699999999</v>
      </c>
    </row>
    <row r="8" spans="1:8" ht="12" customHeight="1" x14ac:dyDescent="0.25">
      <c r="A8" s="2" t="str">
        <f>"Nov "&amp;RIGHT(A6,4)-1</f>
        <v>Nov 2023</v>
      </c>
      <c r="B8" s="11" t="s">
        <v>413</v>
      </c>
      <c r="C8" s="11" t="s">
        <v>413</v>
      </c>
      <c r="D8" s="11" t="s">
        <v>413</v>
      </c>
      <c r="E8" s="11">
        <v>5819162</v>
      </c>
      <c r="F8" s="11">
        <v>15649070.779999999</v>
      </c>
      <c r="G8" s="11">
        <v>3509.0250000000001</v>
      </c>
      <c r="H8" s="11">
        <f t="shared" si="0"/>
        <v>15649070.779999999</v>
      </c>
    </row>
    <row r="9" spans="1:8" ht="12" customHeight="1" x14ac:dyDescent="0.25">
      <c r="A9" s="2" t="str">
        <f>"Dec "&amp;RIGHT(A6,4)-1</f>
        <v>Dec 2023</v>
      </c>
      <c r="B9" s="11">
        <v>1603</v>
      </c>
      <c r="C9" s="11">
        <v>2323</v>
      </c>
      <c r="D9" s="11">
        <v>114127</v>
      </c>
      <c r="E9" s="11">
        <v>5529624</v>
      </c>
      <c r="F9" s="11">
        <v>14845677.380000001</v>
      </c>
      <c r="G9" s="11">
        <v>3018.44</v>
      </c>
      <c r="H9" s="11">
        <f t="shared" si="0"/>
        <v>14845677.380000001</v>
      </c>
    </row>
    <row r="10" spans="1:8" ht="12" customHeight="1" x14ac:dyDescent="0.25">
      <c r="A10" s="2" t="str">
        <f>"Jan "&amp;RIGHT(A6,4)</f>
        <v>Jan 2024</v>
      </c>
      <c r="B10" s="11" t="s">
        <v>413</v>
      </c>
      <c r="C10" s="11" t="s">
        <v>413</v>
      </c>
      <c r="D10" s="11" t="s">
        <v>413</v>
      </c>
      <c r="E10" s="11">
        <v>5862170</v>
      </c>
      <c r="F10" s="11">
        <v>15771512.09</v>
      </c>
      <c r="G10" s="11">
        <v>3038.2049999999999</v>
      </c>
      <c r="H10" s="11">
        <f t="shared" si="0"/>
        <v>15771512.09</v>
      </c>
    </row>
    <row r="11" spans="1:8" ht="12" customHeight="1" x14ac:dyDescent="0.25">
      <c r="A11" s="2" t="str">
        <f>"Feb "&amp;RIGHT(A6,4)</f>
        <v>Feb 2024</v>
      </c>
      <c r="B11" s="11" t="s">
        <v>413</v>
      </c>
      <c r="C11" s="11" t="s">
        <v>413</v>
      </c>
      <c r="D11" s="11" t="s">
        <v>413</v>
      </c>
      <c r="E11" s="11">
        <v>5793226</v>
      </c>
      <c r="F11" s="11">
        <v>15565578</v>
      </c>
      <c r="G11" s="11">
        <v>16948.634999999998</v>
      </c>
      <c r="H11" s="11">
        <f t="shared" si="0"/>
        <v>15565578</v>
      </c>
    </row>
    <row r="12" spans="1:8" ht="12" customHeight="1" x14ac:dyDescent="0.25">
      <c r="A12" s="2" t="str">
        <f>"Mar "&amp;RIGHT(A6,4)</f>
        <v>Mar 2024</v>
      </c>
      <c r="B12" s="11">
        <v>1596</v>
      </c>
      <c r="C12" s="11">
        <v>2307</v>
      </c>
      <c r="D12" s="11">
        <v>117368</v>
      </c>
      <c r="E12" s="11">
        <v>5893073</v>
      </c>
      <c r="F12" s="11">
        <v>15837570.689999999</v>
      </c>
      <c r="G12" s="11">
        <v>3159.1550000000002</v>
      </c>
      <c r="H12" s="11">
        <f t="shared" si="0"/>
        <v>15837570.689999999</v>
      </c>
    </row>
    <row r="13" spans="1:8" ht="12" customHeight="1" x14ac:dyDescent="0.25">
      <c r="A13" s="2" t="str">
        <f>"Apr "&amp;RIGHT(A6,4)</f>
        <v>Apr 2024</v>
      </c>
      <c r="B13" s="11" t="s">
        <v>413</v>
      </c>
      <c r="C13" s="11" t="s">
        <v>413</v>
      </c>
      <c r="D13" s="11" t="s">
        <v>413</v>
      </c>
      <c r="E13" s="11">
        <v>6188620</v>
      </c>
      <c r="F13" s="11">
        <v>16636109.33</v>
      </c>
      <c r="G13" s="11">
        <v>18086.45</v>
      </c>
      <c r="H13" s="11">
        <f t="shared" si="0"/>
        <v>16636109.33</v>
      </c>
    </row>
    <row r="14" spans="1:8" ht="12" customHeight="1" x14ac:dyDescent="0.25">
      <c r="A14" s="2" t="str">
        <f>"May "&amp;RIGHT(A6,4)</f>
        <v>May 2024</v>
      </c>
      <c r="B14" s="11" t="s">
        <v>413</v>
      </c>
      <c r="C14" s="11" t="s">
        <v>413</v>
      </c>
      <c r="D14" s="11" t="s">
        <v>413</v>
      </c>
      <c r="E14" s="11">
        <v>6432071</v>
      </c>
      <c r="F14" s="11">
        <v>17271465.030000001</v>
      </c>
      <c r="G14" s="11">
        <v>17661.650000000001</v>
      </c>
      <c r="H14" s="11">
        <f t="shared" si="0"/>
        <v>17271465.030000001</v>
      </c>
    </row>
    <row r="15" spans="1:8" ht="12" customHeight="1" x14ac:dyDescent="0.25">
      <c r="A15" s="2" t="str">
        <f>"Jun "&amp;RIGHT(A6,4)</f>
        <v>Jun 2024</v>
      </c>
      <c r="B15" s="11">
        <v>1587</v>
      </c>
      <c r="C15" s="11">
        <v>2293</v>
      </c>
      <c r="D15" s="11">
        <v>118259</v>
      </c>
      <c r="E15" s="11">
        <v>5789168</v>
      </c>
      <c r="F15" s="11">
        <v>15574225.77</v>
      </c>
      <c r="G15" s="11">
        <v>15725.565000000001</v>
      </c>
      <c r="H15" s="11">
        <f t="shared" si="0"/>
        <v>15574225.77</v>
      </c>
    </row>
    <row r="16" spans="1:8" ht="12" customHeight="1" x14ac:dyDescent="0.25">
      <c r="A16" s="2" t="str">
        <f>"Jul "&amp;RIGHT(A6,4)</f>
        <v>Jul 2024</v>
      </c>
      <c r="B16" s="11" t="s">
        <v>413</v>
      </c>
      <c r="C16" s="11" t="s">
        <v>413</v>
      </c>
      <c r="D16" s="11" t="s">
        <v>413</v>
      </c>
      <c r="E16" s="11">
        <v>6486325</v>
      </c>
      <c r="F16" s="11">
        <v>18144178.460000001</v>
      </c>
      <c r="G16" s="11">
        <v>2500.8000000000002</v>
      </c>
      <c r="H16" s="11">
        <f t="shared" si="0"/>
        <v>18144178.460000001</v>
      </c>
    </row>
    <row r="17" spans="1:8" ht="12" customHeight="1" x14ac:dyDescent="0.25">
      <c r="A17" s="2" t="str">
        <f>"Aug "&amp;RIGHT(A6,4)</f>
        <v>Aug 2024</v>
      </c>
      <c r="B17" s="11" t="s">
        <v>413</v>
      </c>
      <c r="C17" s="11" t="s">
        <v>413</v>
      </c>
      <c r="D17" s="11" t="s">
        <v>413</v>
      </c>
      <c r="E17" s="11">
        <v>6403248</v>
      </c>
      <c r="F17" s="11">
        <v>17906142.940000001</v>
      </c>
      <c r="G17" s="11">
        <v>3873</v>
      </c>
      <c r="H17" s="11">
        <f t="shared" si="0"/>
        <v>17906142.940000001</v>
      </c>
    </row>
    <row r="18" spans="1:8" ht="12" customHeight="1" x14ac:dyDescent="0.25">
      <c r="A18" s="2" t="str">
        <f>"Sep "&amp;RIGHT(A6,4)</f>
        <v>Sep 2024</v>
      </c>
      <c r="B18" s="11">
        <v>1597</v>
      </c>
      <c r="C18" s="11">
        <v>2295</v>
      </c>
      <c r="D18" s="11">
        <v>120720</v>
      </c>
      <c r="E18" s="11">
        <v>6066628</v>
      </c>
      <c r="F18" s="11">
        <v>16968714.280000001</v>
      </c>
      <c r="G18" s="11">
        <v>18633</v>
      </c>
      <c r="H18" s="11">
        <f t="shared" si="0"/>
        <v>16968714.280000001</v>
      </c>
    </row>
    <row r="19" spans="1:8" ht="12" customHeight="1" x14ac:dyDescent="0.25">
      <c r="A19" s="12" t="s">
        <v>55</v>
      </c>
      <c r="B19" s="13">
        <v>1595.75</v>
      </c>
      <c r="C19" s="13">
        <v>2304.5</v>
      </c>
      <c r="D19" s="13">
        <v>117618.5</v>
      </c>
      <c r="E19" s="13">
        <v>72339525</v>
      </c>
      <c r="F19" s="13">
        <v>196480684.44999999</v>
      </c>
      <c r="G19" s="13">
        <v>110051.465</v>
      </c>
      <c r="H19" s="13">
        <f t="shared" si="0"/>
        <v>196480684.44999999</v>
      </c>
    </row>
    <row r="20" spans="1:8" ht="12" customHeight="1" x14ac:dyDescent="0.25">
      <c r="A20" s="14" t="s">
        <v>415</v>
      </c>
      <c r="B20" s="15">
        <v>1599.5</v>
      </c>
      <c r="C20" s="15">
        <v>2315</v>
      </c>
      <c r="D20" s="15">
        <v>115747.5</v>
      </c>
      <c r="E20" s="15">
        <v>34973465</v>
      </c>
      <c r="F20" s="15">
        <v>93979848.640000001</v>
      </c>
      <c r="G20" s="15">
        <v>33571</v>
      </c>
      <c r="H20" s="15">
        <f t="shared" si="0"/>
        <v>93979848.640000001</v>
      </c>
    </row>
    <row r="21" spans="1:8" ht="12" customHeight="1" x14ac:dyDescent="0.25">
      <c r="A21" s="3" t="str">
        <f>"FY "&amp;RIGHT(A6,4)+1</f>
        <v>FY 2025</v>
      </c>
    </row>
    <row r="22" spans="1:8" ht="12" customHeight="1" x14ac:dyDescent="0.25">
      <c r="A22" s="2" t="str">
        <f>"Oct "&amp;RIGHT(A6,4)</f>
        <v>Oct 2024</v>
      </c>
      <c r="B22" s="11" t="s">
        <v>413</v>
      </c>
      <c r="C22" s="11" t="s">
        <v>413</v>
      </c>
      <c r="D22" s="11" t="s">
        <v>413</v>
      </c>
      <c r="E22" s="11">
        <v>6748286</v>
      </c>
      <c r="F22" s="11">
        <v>18855913.359999999</v>
      </c>
      <c r="G22" s="11">
        <v>4569.3</v>
      </c>
      <c r="H22" s="11">
        <f t="shared" ref="H22:H35" si="1">IF(ISBLANK(F22),"",F22)</f>
        <v>18855913.359999999</v>
      </c>
    </row>
    <row r="23" spans="1:8" ht="12" customHeight="1" x14ac:dyDescent="0.25">
      <c r="A23" s="2" t="str">
        <f>"Nov "&amp;RIGHT(A6,4)</f>
        <v>Nov 2024</v>
      </c>
      <c r="B23" s="11" t="s">
        <v>413</v>
      </c>
      <c r="C23" s="11" t="s">
        <v>413</v>
      </c>
      <c r="D23" s="11" t="s">
        <v>413</v>
      </c>
      <c r="E23" s="11">
        <v>6041564</v>
      </c>
      <c r="F23" s="11">
        <v>16886654.550000001</v>
      </c>
      <c r="G23" s="11">
        <v>6621.6</v>
      </c>
      <c r="H23" s="11">
        <f t="shared" si="1"/>
        <v>16886654.550000001</v>
      </c>
    </row>
    <row r="24" spans="1:8" ht="12" customHeight="1" x14ac:dyDescent="0.25">
      <c r="A24" s="2" t="str">
        <f>"Dec "&amp;RIGHT(A6,4)</f>
        <v>Dec 2024</v>
      </c>
      <c r="B24" s="11">
        <v>1585</v>
      </c>
      <c r="C24" s="11">
        <v>2289</v>
      </c>
      <c r="D24" s="11">
        <v>123696</v>
      </c>
      <c r="E24" s="11">
        <v>6220665</v>
      </c>
      <c r="F24" s="11">
        <v>17395770.649999999</v>
      </c>
      <c r="G24" s="11">
        <v>3503.7</v>
      </c>
      <c r="H24" s="11">
        <f t="shared" si="1"/>
        <v>17395770.649999999</v>
      </c>
    </row>
    <row r="25" spans="1:8" ht="12" customHeight="1" x14ac:dyDescent="0.25">
      <c r="A25" s="2" t="str">
        <f>"Jan "&amp;RIGHT(A6,4)+1</f>
        <v>Jan 2025</v>
      </c>
      <c r="B25" s="11" t="s">
        <v>413</v>
      </c>
      <c r="C25" s="11" t="s">
        <v>413</v>
      </c>
      <c r="D25" s="11" t="s">
        <v>413</v>
      </c>
      <c r="E25" s="11">
        <v>6355562</v>
      </c>
      <c r="F25" s="11">
        <v>17779974.57</v>
      </c>
      <c r="G25" s="11">
        <v>3977.4</v>
      </c>
      <c r="H25" s="11">
        <f t="shared" si="1"/>
        <v>17779974.57</v>
      </c>
    </row>
    <row r="26" spans="1:8" ht="12" customHeight="1" x14ac:dyDescent="0.25">
      <c r="A26" s="2" t="str">
        <f>"Feb "&amp;RIGHT(A6,4)+1</f>
        <v>Feb 2025</v>
      </c>
      <c r="B26" s="11" t="s">
        <v>413</v>
      </c>
      <c r="C26" s="11" t="s">
        <v>413</v>
      </c>
      <c r="D26" s="11" t="s">
        <v>413</v>
      </c>
      <c r="E26" s="11">
        <v>5932388</v>
      </c>
      <c r="F26" s="11">
        <v>16602554.140000001</v>
      </c>
      <c r="G26" s="11">
        <v>2492.4</v>
      </c>
      <c r="H26" s="11">
        <f t="shared" si="1"/>
        <v>16602554.140000001</v>
      </c>
    </row>
    <row r="27" spans="1:8" ht="12" customHeight="1" x14ac:dyDescent="0.25">
      <c r="A27" s="2" t="str">
        <f>"Mar "&amp;RIGHT(A6,4)+1</f>
        <v>Mar 2025</v>
      </c>
      <c r="B27" s="11">
        <v>1518</v>
      </c>
      <c r="C27" s="11">
        <v>2169</v>
      </c>
      <c r="D27" s="11">
        <v>113486</v>
      </c>
      <c r="E27" s="11">
        <v>6092969</v>
      </c>
      <c r="F27" s="11">
        <v>17029385.539999999</v>
      </c>
      <c r="G27" s="11" t="s">
        <v>413</v>
      </c>
      <c r="H27" s="11">
        <f t="shared" si="1"/>
        <v>17029385.539999999</v>
      </c>
    </row>
    <row r="28" spans="1:8" ht="12" customHeight="1" x14ac:dyDescent="0.25">
      <c r="A28" s="2" t="str">
        <f>"Apr "&amp;RIGHT(A6,4)+1</f>
        <v>Apr 2025</v>
      </c>
      <c r="B28" s="11" t="s">
        <v>413</v>
      </c>
      <c r="C28" s="11" t="s">
        <v>413</v>
      </c>
      <c r="D28" s="11" t="s">
        <v>413</v>
      </c>
      <c r="E28" s="11" t="s">
        <v>413</v>
      </c>
      <c r="F28" s="11" t="s">
        <v>413</v>
      </c>
      <c r="G28" s="11" t="s">
        <v>413</v>
      </c>
      <c r="H28" s="11" t="str">
        <f t="shared" si="1"/>
        <v>--</v>
      </c>
    </row>
    <row r="29" spans="1:8" ht="12" customHeight="1" x14ac:dyDescent="0.25">
      <c r="A29" s="2" t="str">
        <f>"May "&amp;RIGHT(A6,4)+1</f>
        <v>May 2025</v>
      </c>
      <c r="B29" s="11" t="s">
        <v>413</v>
      </c>
      <c r="C29" s="11" t="s">
        <v>413</v>
      </c>
      <c r="D29" s="11" t="s">
        <v>413</v>
      </c>
      <c r="E29" s="11" t="s">
        <v>413</v>
      </c>
      <c r="F29" s="11" t="s">
        <v>413</v>
      </c>
      <c r="G29" s="11" t="s">
        <v>413</v>
      </c>
      <c r="H29" s="11" t="str">
        <f t="shared" si="1"/>
        <v>--</v>
      </c>
    </row>
    <row r="30" spans="1:8" ht="12" customHeight="1" x14ac:dyDescent="0.25">
      <c r="A30" s="2" t="str">
        <f>"Jun "&amp;RIGHT(A6,4)+1</f>
        <v>Jun 2025</v>
      </c>
      <c r="B30" s="11" t="s">
        <v>413</v>
      </c>
      <c r="C30" s="11" t="s">
        <v>413</v>
      </c>
      <c r="D30" s="11" t="s">
        <v>413</v>
      </c>
      <c r="E30" s="11" t="s">
        <v>413</v>
      </c>
      <c r="F30" s="11" t="s">
        <v>413</v>
      </c>
      <c r="G30" s="11" t="s">
        <v>413</v>
      </c>
      <c r="H30" s="11" t="str">
        <f t="shared" si="1"/>
        <v>--</v>
      </c>
    </row>
    <row r="31" spans="1:8" ht="12" customHeight="1" x14ac:dyDescent="0.25">
      <c r="A31" s="2" t="str">
        <f>"Jul "&amp;RIGHT(A6,4)+1</f>
        <v>Jul 2025</v>
      </c>
      <c r="B31" s="11" t="s">
        <v>413</v>
      </c>
      <c r="C31" s="11" t="s">
        <v>413</v>
      </c>
      <c r="D31" s="11" t="s">
        <v>413</v>
      </c>
      <c r="E31" s="11" t="s">
        <v>413</v>
      </c>
      <c r="F31" s="11" t="s">
        <v>413</v>
      </c>
      <c r="G31" s="11" t="s">
        <v>413</v>
      </c>
      <c r="H31" s="11" t="str">
        <f t="shared" si="1"/>
        <v>--</v>
      </c>
    </row>
    <row r="32" spans="1:8" ht="12" customHeight="1" x14ac:dyDescent="0.25">
      <c r="A32" s="2" t="str">
        <f>"Aug "&amp;RIGHT(A6,4)+1</f>
        <v>Aug 2025</v>
      </c>
      <c r="B32" s="11" t="s">
        <v>413</v>
      </c>
      <c r="C32" s="11" t="s">
        <v>413</v>
      </c>
      <c r="D32" s="11" t="s">
        <v>413</v>
      </c>
      <c r="E32" s="11" t="s">
        <v>413</v>
      </c>
      <c r="F32" s="11" t="s">
        <v>413</v>
      </c>
      <c r="G32" s="11" t="s">
        <v>413</v>
      </c>
      <c r="H32" s="11" t="str">
        <f t="shared" si="1"/>
        <v>--</v>
      </c>
    </row>
    <row r="33" spans="1:8" ht="12" customHeight="1" x14ac:dyDescent="0.25">
      <c r="A33" s="2" t="str">
        <f>"Sep "&amp;RIGHT(A6,4)+1</f>
        <v>Sep 2025</v>
      </c>
      <c r="B33" s="11" t="s">
        <v>413</v>
      </c>
      <c r="C33" s="11" t="s">
        <v>413</v>
      </c>
      <c r="D33" s="11" t="s">
        <v>413</v>
      </c>
      <c r="E33" s="11" t="s">
        <v>413</v>
      </c>
      <c r="F33" s="11" t="s">
        <v>413</v>
      </c>
      <c r="G33" s="11" t="s">
        <v>413</v>
      </c>
      <c r="H33" s="11" t="str">
        <f t="shared" si="1"/>
        <v>--</v>
      </c>
    </row>
    <row r="34" spans="1:8" ht="12" customHeight="1" x14ac:dyDescent="0.25">
      <c r="A34" s="12" t="s">
        <v>55</v>
      </c>
      <c r="B34" s="13">
        <v>1551.5</v>
      </c>
      <c r="C34" s="13">
        <v>2229</v>
      </c>
      <c r="D34" s="13">
        <v>118591</v>
      </c>
      <c r="E34" s="13">
        <v>37391434</v>
      </c>
      <c r="F34" s="13">
        <v>104550252.81</v>
      </c>
      <c r="G34" s="13">
        <v>21164.400000000001</v>
      </c>
      <c r="H34" s="13">
        <f t="shared" si="1"/>
        <v>104550252.81</v>
      </c>
    </row>
    <row r="35" spans="1:8" ht="12" customHeight="1" x14ac:dyDescent="0.25">
      <c r="A35" s="14" t="str">
        <f>"Total "&amp;MID(A20,7,LEN(A20)-13)&amp;" Months"</f>
        <v>Total 6 Months</v>
      </c>
      <c r="B35" s="15">
        <v>1551.5</v>
      </c>
      <c r="C35" s="15">
        <v>2229</v>
      </c>
      <c r="D35" s="15">
        <v>118591</v>
      </c>
      <c r="E35" s="15">
        <v>37391434</v>
      </c>
      <c r="F35" s="15">
        <v>104550252.81</v>
      </c>
      <c r="G35" s="15">
        <v>21164.400000000001</v>
      </c>
      <c r="H35" s="15">
        <f t="shared" si="1"/>
        <v>104550252.81</v>
      </c>
    </row>
    <row r="36" spans="1:8" ht="12" customHeight="1" x14ac:dyDescent="0.25">
      <c r="A36" s="85"/>
      <c r="B36" s="85"/>
      <c r="C36" s="85"/>
      <c r="D36" s="85"/>
      <c r="E36" s="85"/>
      <c r="F36" s="85"/>
      <c r="G36" s="85"/>
      <c r="H36" s="85"/>
    </row>
    <row r="37" spans="1:8" ht="70" customHeight="1" x14ac:dyDescent="0.25">
      <c r="A37" s="96" t="s">
        <v>124</v>
      </c>
      <c r="B37" s="96"/>
      <c r="C37" s="96"/>
      <c r="D37" s="96"/>
      <c r="E37" s="96"/>
      <c r="F37" s="96"/>
      <c r="G37" s="96"/>
      <c r="H37" s="96"/>
    </row>
    <row r="38" spans="1:8" x14ac:dyDescent="0.25">
      <c r="A38" s="25"/>
    </row>
  </sheetData>
  <mergeCells count="14">
    <mergeCell ref="A1:G1"/>
    <mergeCell ref="A2:G2"/>
    <mergeCell ref="A3:A4"/>
    <mergeCell ref="B3:B4"/>
    <mergeCell ref="C3:C4"/>
    <mergeCell ref="A37:H37"/>
    <mergeCell ref="H3:H4"/>
    <mergeCell ref="B5:E5"/>
    <mergeCell ref="F5:H5"/>
    <mergeCell ref="A36:H36"/>
    <mergeCell ref="D3:D4"/>
    <mergeCell ref="E3:E4"/>
    <mergeCell ref="F3:F4"/>
    <mergeCell ref="G3:G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5" x14ac:dyDescent="0.25"/>
  <cols>
    <col min="1" max="6" width="11.453125" customWidth="1"/>
    <col min="7" max="7" width="57.1796875" customWidth="1"/>
  </cols>
  <sheetData>
    <row r="1" spans="1:7" ht="12" customHeight="1" x14ac:dyDescent="0.25">
      <c r="A1" s="86" t="s">
        <v>417</v>
      </c>
      <c r="B1" s="86"/>
      <c r="C1" s="86"/>
      <c r="D1" s="86"/>
      <c r="E1" s="86"/>
      <c r="F1" s="81">
        <v>45821</v>
      </c>
    </row>
    <row r="2" spans="1:7" ht="12" customHeight="1" x14ac:dyDescent="0.25">
      <c r="A2" s="88" t="s">
        <v>125</v>
      </c>
      <c r="B2" s="88"/>
      <c r="C2" s="88"/>
      <c r="D2" s="88"/>
      <c r="E2" s="88"/>
      <c r="F2" s="1"/>
    </row>
    <row r="3" spans="1:7" ht="24" customHeight="1" x14ac:dyDescent="0.25">
      <c r="A3" s="90" t="s">
        <v>50</v>
      </c>
      <c r="B3" s="94" t="s">
        <v>109</v>
      </c>
      <c r="C3" s="93"/>
      <c r="D3" s="92" t="s">
        <v>312</v>
      </c>
      <c r="E3" s="92" t="s">
        <v>214</v>
      </c>
      <c r="F3" s="97" t="s">
        <v>58</v>
      </c>
    </row>
    <row r="4" spans="1:7" ht="24" customHeight="1" x14ac:dyDescent="0.25">
      <c r="A4" s="91"/>
      <c r="B4" s="10" t="s">
        <v>126</v>
      </c>
      <c r="C4" s="10" t="s">
        <v>127</v>
      </c>
      <c r="D4" s="93"/>
      <c r="E4" s="93"/>
      <c r="F4" s="94"/>
    </row>
    <row r="5" spans="1:7" ht="12" customHeight="1" x14ac:dyDescent="0.25">
      <c r="A5" s="1"/>
      <c r="B5" s="111" t="str">
        <f>REPT("-",5)&amp;" Number "&amp;REPT("-",4)&amp;"   "&amp;REPT("-",43)&amp;" Dollars "&amp;REPT("-",41)</f>
        <v>----- Number ----   ------------------------------------------- Dollars -----------------------------------------</v>
      </c>
      <c r="C5" s="111"/>
      <c r="D5" s="111"/>
      <c r="E5" s="111"/>
      <c r="F5" s="111"/>
      <c r="G5" s="111"/>
    </row>
    <row r="6" spans="1:7" ht="12" customHeight="1" x14ac:dyDescent="0.25">
      <c r="A6" s="3" t="s">
        <v>414</v>
      </c>
    </row>
    <row r="7" spans="1:7" ht="12" customHeight="1" x14ac:dyDescent="0.25">
      <c r="A7" s="2" t="str">
        <f>"Oct "&amp;RIGHT(A6,4)-1</f>
        <v>Oct 2023</v>
      </c>
      <c r="B7" s="11">
        <v>160281454</v>
      </c>
      <c r="C7" s="11">
        <v>356864015.80000001</v>
      </c>
      <c r="D7" s="11">
        <v>192700.1</v>
      </c>
      <c r="E7" s="11" t="s">
        <v>413</v>
      </c>
      <c r="F7" s="11">
        <v>357056715.89999998</v>
      </c>
    </row>
    <row r="8" spans="1:7" ht="12" customHeight="1" x14ac:dyDescent="0.25">
      <c r="A8" s="2" t="str">
        <f>"Nov "&amp;RIGHT(A6,4)-1</f>
        <v>Nov 2023</v>
      </c>
      <c r="B8" s="11">
        <v>144499933</v>
      </c>
      <c r="C8" s="11">
        <v>320138945.74000001</v>
      </c>
      <c r="D8" s="11">
        <v>65527.13</v>
      </c>
      <c r="E8" s="11" t="s">
        <v>413</v>
      </c>
      <c r="F8" s="11">
        <v>320204472.87</v>
      </c>
    </row>
    <row r="9" spans="1:7" ht="12" customHeight="1" x14ac:dyDescent="0.25">
      <c r="A9" s="2" t="str">
        <f>"Dec "&amp;RIGHT(A6,4)-1</f>
        <v>Dec 2023</v>
      </c>
      <c r="B9" s="11">
        <v>125756284</v>
      </c>
      <c r="C9" s="11">
        <v>274525601.81999999</v>
      </c>
      <c r="D9" s="11">
        <v>43284301.219999999</v>
      </c>
      <c r="E9" s="11">
        <v>38276502</v>
      </c>
      <c r="F9" s="11">
        <v>356086405.04000002</v>
      </c>
    </row>
    <row r="10" spans="1:7" ht="12" customHeight="1" x14ac:dyDescent="0.25">
      <c r="A10" s="2" t="str">
        <f>"Jan "&amp;RIGHT(A6,4)</f>
        <v>Jan 2024</v>
      </c>
      <c r="B10" s="11">
        <v>148801795</v>
      </c>
      <c r="C10" s="11">
        <v>326548544.85000002</v>
      </c>
      <c r="D10" s="11">
        <v>146450.84</v>
      </c>
      <c r="E10" s="11" t="s">
        <v>413</v>
      </c>
      <c r="F10" s="11">
        <v>326694995.69</v>
      </c>
    </row>
    <row r="11" spans="1:7" ht="12" customHeight="1" x14ac:dyDescent="0.25">
      <c r="A11" s="2" t="str">
        <f>"Feb "&amp;RIGHT(A6,4)</f>
        <v>Feb 2024</v>
      </c>
      <c r="B11" s="11">
        <v>157423144</v>
      </c>
      <c r="C11" s="11">
        <v>350279933.20999998</v>
      </c>
      <c r="D11" s="11">
        <v>234992.59</v>
      </c>
      <c r="E11" s="11" t="s">
        <v>413</v>
      </c>
      <c r="F11" s="11">
        <v>350514925.80000001</v>
      </c>
    </row>
    <row r="12" spans="1:7" ht="12" customHeight="1" x14ac:dyDescent="0.25">
      <c r="A12" s="2" t="str">
        <f>"Mar "&amp;RIGHT(A6,4)</f>
        <v>Mar 2024</v>
      </c>
      <c r="B12" s="11">
        <v>153049880</v>
      </c>
      <c r="C12" s="11">
        <v>335864009.26999998</v>
      </c>
      <c r="D12" s="11">
        <v>38720444.859999999</v>
      </c>
      <c r="E12" s="11">
        <v>34733094</v>
      </c>
      <c r="F12" s="11">
        <v>409317548.13</v>
      </c>
    </row>
    <row r="13" spans="1:7" ht="12" customHeight="1" x14ac:dyDescent="0.25">
      <c r="A13" s="2" t="str">
        <f>"Apr "&amp;RIGHT(A6,4)</f>
        <v>Apr 2024</v>
      </c>
      <c r="B13" s="11">
        <v>167633162</v>
      </c>
      <c r="C13" s="11">
        <v>369057427.66000003</v>
      </c>
      <c r="D13" s="11">
        <v>100719.87</v>
      </c>
      <c r="E13" s="11" t="s">
        <v>413</v>
      </c>
      <c r="F13" s="11">
        <v>369158147.52999997</v>
      </c>
    </row>
    <row r="14" spans="1:7" ht="12" customHeight="1" x14ac:dyDescent="0.25">
      <c r="A14" s="2" t="str">
        <f>"May "&amp;RIGHT(A6,4)</f>
        <v>May 2024</v>
      </c>
      <c r="B14" s="11">
        <v>165663050</v>
      </c>
      <c r="C14" s="11">
        <v>358351370.60000002</v>
      </c>
      <c r="D14" s="11">
        <v>220320</v>
      </c>
      <c r="E14" s="11" t="s">
        <v>413</v>
      </c>
      <c r="F14" s="11">
        <v>358571690.60000002</v>
      </c>
    </row>
    <row r="15" spans="1:7" ht="12" customHeight="1" x14ac:dyDescent="0.25">
      <c r="A15" s="2" t="str">
        <f>"Jun "&amp;RIGHT(A6,4)</f>
        <v>Jun 2024</v>
      </c>
      <c r="B15" s="11">
        <v>117256820</v>
      </c>
      <c r="C15" s="11">
        <v>227411110.43000001</v>
      </c>
      <c r="D15" s="11">
        <v>53010982</v>
      </c>
      <c r="E15" s="11">
        <v>31889556</v>
      </c>
      <c r="F15" s="11">
        <v>312311648.43000001</v>
      </c>
    </row>
    <row r="16" spans="1:7" ht="12" customHeight="1" x14ac:dyDescent="0.25">
      <c r="A16" s="2" t="str">
        <f>"Jul "&amp;RIGHT(A6,4)</f>
        <v>Jul 2024</v>
      </c>
      <c r="B16" s="11">
        <v>118600691</v>
      </c>
      <c r="C16" s="11">
        <v>231307544.97</v>
      </c>
      <c r="D16" s="11">
        <v>64844.81</v>
      </c>
      <c r="E16" s="11" t="s">
        <v>413</v>
      </c>
      <c r="F16" s="11">
        <v>231372389.78</v>
      </c>
    </row>
    <row r="17" spans="1:6" ht="12" customHeight="1" x14ac:dyDescent="0.25">
      <c r="A17" s="2" t="str">
        <f>"Aug "&amp;RIGHT(A6,4)</f>
        <v>Aug 2024</v>
      </c>
      <c r="B17" s="11">
        <v>133001811</v>
      </c>
      <c r="C17" s="11">
        <v>283950800.18000001</v>
      </c>
      <c r="D17" s="11">
        <v>195053.39</v>
      </c>
      <c r="E17" s="11" t="s">
        <v>413</v>
      </c>
      <c r="F17" s="11">
        <v>284145853.56999999</v>
      </c>
    </row>
    <row r="18" spans="1:6" ht="12" customHeight="1" x14ac:dyDescent="0.25">
      <c r="A18" s="2" t="str">
        <f>"Sep "&amp;RIGHT(A6,4)</f>
        <v>Sep 2024</v>
      </c>
      <c r="B18" s="11">
        <v>144988280</v>
      </c>
      <c r="C18" s="11">
        <v>334876285.24000001</v>
      </c>
      <c r="D18" s="11">
        <v>47389983.270000003</v>
      </c>
      <c r="E18" s="11">
        <v>32775975</v>
      </c>
      <c r="F18" s="11">
        <v>415042243.50999999</v>
      </c>
    </row>
    <row r="19" spans="1:6" ht="12" customHeight="1" x14ac:dyDescent="0.25">
      <c r="A19" s="12" t="s">
        <v>55</v>
      </c>
      <c r="B19" s="13">
        <v>1736956304</v>
      </c>
      <c r="C19" s="13">
        <v>3769175589.77</v>
      </c>
      <c r="D19" s="13">
        <v>183626320.08000001</v>
      </c>
      <c r="E19" s="13">
        <v>137675127</v>
      </c>
      <c r="F19" s="13">
        <v>4090477036.8499999</v>
      </c>
    </row>
    <row r="20" spans="1:6" ht="12" customHeight="1" x14ac:dyDescent="0.25">
      <c r="A20" s="14" t="s">
        <v>415</v>
      </c>
      <c r="B20" s="15">
        <v>889812490</v>
      </c>
      <c r="C20" s="15">
        <v>1964221050.6900001</v>
      </c>
      <c r="D20" s="15">
        <v>82644416.739999995</v>
      </c>
      <c r="E20" s="15">
        <v>73009596</v>
      </c>
      <c r="F20" s="15">
        <v>2119875063.4300001</v>
      </c>
    </row>
    <row r="21" spans="1:6" ht="12" customHeight="1" x14ac:dyDescent="0.25">
      <c r="A21" s="3" t="str">
        <f>"FY "&amp;RIGHT(A6,4)+1</f>
        <v>FY 2025</v>
      </c>
    </row>
    <row r="22" spans="1:6" ht="12" customHeight="1" x14ac:dyDescent="0.25">
      <c r="A22" s="2" t="str">
        <f>"Oct "&amp;RIGHT(A6,4)</f>
        <v>Oct 2024</v>
      </c>
      <c r="B22" s="11">
        <v>162811506</v>
      </c>
      <c r="C22" s="11">
        <v>380372914.38</v>
      </c>
      <c r="D22" s="11">
        <v>142358.22</v>
      </c>
      <c r="E22" s="11" t="s">
        <v>413</v>
      </c>
      <c r="F22" s="11">
        <v>380515272.60000002</v>
      </c>
    </row>
    <row r="23" spans="1:6" ht="12" customHeight="1" x14ac:dyDescent="0.25">
      <c r="A23" s="2" t="str">
        <f>"Nov "&amp;RIGHT(A6,4)</f>
        <v>Nov 2024</v>
      </c>
      <c r="B23" s="11">
        <v>135401800</v>
      </c>
      <c r="C23" s="11">
        <v>311537716.33999997</v>
      </c>
      <c r="D23" s="11">
        <v>47811.54</v>
      </c>
      <c r="E23" s="11" t="s">
        <v>413</v>
      </c>
      <c r="F23" s="11">
        <v>311585527.88</v>
      </c>
    </row>
    <row r="24" spans="1:6" ht="12" customHeight="1" x14ac:dyDescent="0.25">
      <c r="A24" s="2" t="str">
        <f>"Dec "&amp;RIGHT(A6,4)</f>
        <v>Dec 2024</v>
      </c>
      <c r="B24" s="11">
        <v>129465833</v>
      </c>
      <c r="C24" s="11">
        <v>296930160.17000002</v>
      </c>
      <c r="D24" s="11">
        <v>34646739.350000001</v>
      </c>
      <c r="E24" s="11">
        <v>41635598</v>
      </c>
      <c r="F24" s="11">
        <v>373212497.51999998</v>
      </c>
    </row>
    <row r="25" spans="1:6" ht="12" customHeight="1" x14ac:dyDescent="0.25">
      <c r="A25" s="2" t="str">
        <f>"Jan "&amp;RIGHT(A6,4)+1</f>
        <v>Jan 2025</v>
      </c>
      <c r="B25" s="11">
        <v>146398058</v>
      </c>
      <c r="C25" s="11">
        <v>336184523.86000001</v>
      </c>
      <c r="D25" s="11">
        <v>412214.21</v>
      </c>
      <c r="E25" s="11" t="s">
        <v>413</v>
      </c>
      <c r="F25" s="11">
        <v>336596738.06999999</v>
      </c>
    </row>
    <row r="26" spans="1:6" ht="12" customHeight="1" x14ac:dyDescent="0.25">
      <c r="A26" s="2" t="str">
        <f>"Feb "&amp;RIGHT(A6,4)+1</f>
        <v>Feb 2025</v>
      </c>
      <c r="B26" s="11">
        <v>145812515</v>
      </c>
      <c r="C26" s="11">
        <v>337943736.52999997</v>
      </c>
      <c r="D26" s="11">
        <v>283700.49</v>
      </c>
      <c r="E26" s="11" t="s">
        <v>413</v>
      </c>
      <c r="F26" s="11">
        <v>338227437.01999998</v>
      </c>
    </row>
    <row r="27" spans="1:6" ht="12" customHeight="1" x14ac:dyDescent="0.25">
      <c r="A27" s="2" t="str">
        <f>"Mar "&amp;RIGHT(A6,4)+1</f>
        <v>Mar 2025</v>
      </c>
      <c r="B27" s="11">
        <v>153864016</v>
      </c>
      <c r="C27" s="11">
        <v>352592345.48000002</v>
      </c>
      <c r="D27" s="11">
        <v>44931297.100000001</v>
      </c>
      <c r="E27" s="11">
        <v>32682067</v>
      </c>
      <c r="F27" s="11">
        <v>430205709.57999998</v>
      </c>
    </row>
    <row r="28" spans="1:6" ht="12" customHeight="1" x14ac:dyDescent="0.25">
      <c r="A28" s="2" t="str">
        <f>"Apr "&amp;RIGHT(A6,4)+1</f>
        <v>Apr 2025</v>
      </c>
      <c r="B28" s="11" t="s">
        <v>413</v>
      </c>
      <c r="C28" s="11" t="s">
        <v>413</v>
      </c>
      <c r="D28" s="11" t="s">
        <v>413</v>
      </c>
      <c r="E28" s="11" t="s">
        <v>413</v>
      </c>
      <c r="F28" s="11" t="s">
        <v>413</v>
      </c>
    </row>
    <row r="29" spans="1:6" ht="12" customHeight="1" x14ac:dyDescent="0.25">
      <c r="A29" s="2" t="str">
        <f>"May "&amp;RIGHT(A6,4)+1</f>
        <v>May 2025</v>
      </c>
      <c r="B29" s="11" t="s">
        <v>413</v>
      </c>
      <c r="C29" s="11" t="s">
        <v>413</v>
      </c>
      <c r="D29" s="11" t="s">
        <v>413</v>
      </c>
      <c r="E29" s="11" t="s">
        <v>413</v>
      </c>
      <c r="F29" s="11" t="s">
        <v>413</v>
      </c>
    </row>
    <row r="30" spans="1:6" ht="12" customHeight="1" x14ac:dyDescent="0.25">
      <c r="A30" s="2" t="str">
        <f>"Jun "&amp;RIGHT(A6,4)+1</f>
        <v>Jun 2025</v>
      </c>
      <c r="B30" s="11" t="s">
        <v>413</v>
      </c>
      <c r="C30" s="11" t="s">
        <v>413</v>
      </c>
      <c r="D30" s="11" t="s">
        <v>413</v>
      </c>
      <c r="E30" s="11" t="s">
        <v>413</v>
      </c>
      <c r="F30" s="11" t="s">
        <v>413</v>
      </c>
    </row>
    <row r="31" spans="1:6" ht="12" customHeight="1" x14ac:dyDescent="0.25">
      <c r="A31" s="2" t="str">
        <f>"Jul "&amp;RIGHT(A6,4)+1</f>
        <v>Jul 2025</v>
      </c>
      <c r="B31" s="11" t="s">
        <v>413</v>
      </c>
      <c r="C31" s="11" t="s">
        <v>413</v>
      </c>
      <c r="D31" s="11" t="s">
        <v>413</v>
      </c>
      <c r="E31" s="11" t="s">
        <v>413</v>
      </c>
      <c r="F31" s="11" t="s">
        <v>413</v>
      </c>
    </row>
    <row r="32" spans="1:6" ht="12" customHeight="1" x14ac:dyDescent="0.25">
      <c r="A32" s="2" t="str">
        <f>"Aug "&amp;RIGHT(A6,4)+1</f>
        <v>Aug 2025</v>
      </c>
      <c r="B32" s="11" t="s">
        <v>413</v>
      </c>
      <c r="C32" s="11" t="s">
        <v>413</v>
      </c>
      <c r="D32" s="11" t="s">
        <v>413</v>
      </c>
      <c r="E32" s="11" t="s">
        <v>413</v>
      </c>
      <c r="F32" s="11" t="s">
        <v>413</v>
      </c>
    </row>
    <row r="33" spans="1:6" ht="12" customHeight="1" x14ac:dyDescent="0.25">
      <c r="A33" s="2" t="str">
        <f>"Sep "&amp;RIGHT(A6,4)+1</f>
        <v>Sep 2025</v>
      </c>
      <c r="B33" s="11" t="s">
        <v>413</v>
      </c>
      <c r="C33" s="11" t="s">
        <v>413</v>
      </c>
      <c r="D33" s="11" t="s">
        <v>413</v>
      </c>
      <c r="E33" s="11" t="s">
        <v>413</v>
      </c>
      <c r="F33" s="11" t="s">
        <v>413</v>
      </c>
    </row>
    <row r="34" spans="1:6" ht="12" customHeight="1" x14ac:dyDescent="0.25">
      <c r="A34" s="12" t="s">
        <v>55</v>
      </c>
      <c r="B34" s="13">
        <v>873753728</v>
      </c>
      <c r="C34" s="13">
        <v>2015561396.76</v>
      </c>
      <c r="D34" s="13">
        <v>80464120.909999996</v>
      </c>
      <c r="E34" s="13">
        <v>74317665</v>
      </c>
      <c r="F34" s="13">
        <v>2170343182.6700001</v>
      </c>
    </row>
    <row r="35" spans="1:6" ht="12" customHeight="1" x14ac:dyDescent="0.25">
      <c r="A35" s="14" t="str">
        <f>"Total "&amp;MID(A20,7,LEN(A20)-13)&amp;" Months"</f>
        <v>Total 6 Months</v>
      </c>
      <c r="B35" s="15">
        <v>873753728</v>
      </c>
      <c r="C35" s="15">
        <v>2015561396.76</v>
      </c>
      <c r="D35" s="15">
        <v>80464120.909999996</v>
      </c>
      <c r="E35" s="15">
        <v>74317665</v>
      </c>
      <c r="F35" s="15">
        <v>2170343182.6700001</v>
      </c>
    </row>
    <row r="36" spans="1:6" ht="12" customHeight="1" x14ac:dyDescent="0.25">
      <c r="A36" s="85"/>
      <c r="B36" s="85"/>
      <c r="C36" s="85"/>
      <c r="D36" s="85"/>
      <c r="E36" s="85"/>
      <c r="F36" s="85"/>
    </row>
    <row r="37" spans="1:6" ht="70" customHeight="1" x14ac:dyDescent="0.25">
      <c r="A37" s="96" t="s">
        <v>128</v>
      </c>
      <c r="B37" s="96"/>
      <c r="C37" s="96"/>
      <c r="D37" s="96"/>
      <c r="E37" s="96"/>
      <c r="F37" s="96"/>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215</v>
      </c>
      <c r="B2" s="88"/>
      <c r="C2" s="88"/>
      <c r="D2" s="88"/>
      <c r="E2" s="88"/>
      <c r="F2" s="88"/>
      <c r="G2" s="88"/>
      <c r="H2" s="88"/>
      <c r="I2" s="1"/>
    </row>
    <row r="3" spans="1:9" ht="24" customHeight="1" x14ac:dyDescent="0.25">
      <c r="A3" s="90" t="s">
        <v>50</v>
      </c>
      <c r="B3" s="92" t="s">
        <v>431</v>
      </c>
      <c r="C3" s="92" t="s">
        <v>432</v>
      </c>
      <c r="D3" s="92" t="s">
        <v>437</v>
      </c>
      <c r="E3" s="94" t="s">
        <v>129</v>
      </c>
      <c r="F3" s="94"/>
      <c r="G3" s="94"/>
      <c r="H3" s="94"/>
      <c r="I3" s="94"/>
    </row>
    <row r="4" spans="1:9" ht="24" customHeight="1" x14ac:dyDescent="0.25">
      <c r="A4" s="91"/>
      <c r="B4" s="93"/>
      <c r="C4" s="93"/>
      <c r="D4" s="93"/>
      <c r="E4" s="10" t="s">
        <v>103</v>
      </c>
      <c r="F4" s="10" t="s">
        <v>104</v>
      </c>
      <c r="G4" s="10" t="s">
        <v>105</v>
      </c>
      <c r="H4" s="10" t="s">
        <v>106</v>
      </c>
      <c r="I4" s="9" t="s">
        <v>55</v>
      </c>
    </row>
    <row r="5" spans="1:9" ht="12" customHeight="1" x14ac:dyDescent="0.25">
      <c r="A5" s="1"/>
      <c r="B5" s="85" t="str">
        <f>REPT("-",89)&amp;" Number "&amp;REPT("-",89)</f>
        <v>----------------------------------------------------------------------------------------- Number -----------------------------------------------------------------------------------------</v>
      </c>
      <c r="C5" s="85"/>
      <c r="D5" s="85"/>
      <c r="E5" s="85"/>
      <c r="F5" s="85"/>
      <c r="G5" s="85"/>
      <c r="H5" s="85"/>
      <c r="I5" s="85"/>
    </row>
    <row r="6" spans="1:9" ht="12" customHeight="1" x14ac:dyDescent="0.25">
      <c r="A6" s="3" t="s">
        <v>414</v>
      </c>
    </row>
    <row r="7" spans="1:9" ht="12" customHeight="1" x14ac:dyDescent="0.25">
      <c r="A7" s="2" t="str">
        <f>"Oct "&amp;RIGHT(A6,4)-1</f>
        <v>Oct 2023</v>
      </c>
      <c r="B7" s="11" t="s">
        <v>413</v>
      </c>
      <c r="C7" s="11" t="s">
        <v>413</v>
      </c>
      <c r="D7" s="11" t="s">
        <v>413</v>
      </c>
      <c r="E7" s="11">
        <v>2876</v>
      </c>
      <c r="F7" s="11">
        <v>4114</v>
      </c>
      <c r="G7" s="11">
        <v>0</v>
      </c>
      <c r="H7" s="11">
        <v>0</v>
      </c>
      <c r="I7" s="11">
        <v>6990</v>
      </c>
    </row>
    <row r="8" spans="1:9" ht="12" customHeight="1" x14ac:dyDescent="0.25">
      <c r="A8" s="2" t="str">
        <f>"Nov "&amp;RIGHT(A6,4)-1</f>
        <v>Nov 2023</v>
      </c>
      <c r="B8" s="11" t="s">
        <v>413</v>
      </c>
      <c r="C8" s="11" t="s">
        <v>413</v>
      </c>
      <c r="D8" s="11" t="s">
        <v>413</v>
      </c>
      <c r="E8" s="11">
        <v>23500</v>
      </c>
      <c r="F8" s="11">
        <v>24825</v>
      </c>
      <c r="G8" s="11">
        <v>10</v>
      </c>
      <c r="H8" s="11">
        <v>0</v>
      </c>
      <c r="I8" s="11">
        <v>48335</v>
      </c>
    </row>
    <row r="9" spans="1:9" ht="12" customHeight="1" x14ac:dyDescent="0.25">
      <c r="A9" s="2" t="str">
        <f>"Dec "&amp;RIGHT(A6,4)-1</f>
        <v>Dec 2023</v>
      </c>
      <c r="B9" s="11" t="s">
        <v>413</v>
      </c>
      <c r="C9" s="11" t="s">
        <v>413</v>
      </c>
      <c r="D9" s="11" t="s">
        <v>413</v>
      </c>
      <c r="E9" s="11">
        <v>665</v>
      </c>
      <c r="F9" s="11">
        <v>970</v>
      </c>
      <c r="G9" s="11">
        <v>0</v>
      </c>
      <c r="H9" s="11">
        <v>0</v>
      </c>
      <c r="I9" s="11">
        <v>1635</v>
      </c>
    </row>
    <row r="10" spans="1:9" ht="12" customHeight="1" x14ac:dyDescent="0.25">
      <c r="A10" s="2" t="str">
        <f>"Jan "&amp;RIGHT(A6,4)</f>
        <v>Jan 2024</v>
      </c>
      <c r="B10" s="11" t="s">
        <v>413</v>
      </c>
      <c r="C10" s="11" t="s">
        <v>413</v>
      </c>
      <c r="D10" s="11" t="s">
        <v>413</v>
      </c>
      <c r="E10" s="11">
        <v>4447</v>
      </c>
      <c r="F10" s="11">
        <v>34558</v>
      </c>
      <c r="G10" s="11">
        <v>0</v>
      </c>
      <c r="H10" s="11">
        <v>0</v>
      </c>
      <c r="I10" s="11">
        <v>39005</v>
      </c>
    </row>
    <row r="11" spans="1:9" ht="12" customHeight="1" x14ac:dyDescent="0.25">
      <c r="A11" s="2" t="str">
        <f>"Feb "&amp;RIGHT(A6,4)</f>
        <v>Feb 2024</v>
      </c>
      <c r="B11" s="11" t="s">
        <v>413</v>
      </c>
      <c r="C11" s="11" t="s">
        <v>413</v>
      </c>
      <c r="D11" s="11" t="s">
        <v>413</v>
      </c>
      <c r="E11" s="11">
        <v>986</v>
      </c>
      <c r="F11" s="11">
        <v>1255</v>
      </c>
      <c r="G11" s="11">
        <v>0</v>
      </c>
      <c r="H11" s="11">
        <v>0</v>
      </c>
      <c r="I11" s="11">
        <v>2241</v>
      </c>
    </row>
    <row r="12" spans="1:9" ht="12" customHeight="1" x14ac:dyDescent="0.25">
      <c r="A12" s="2" t="str">
        <f>"Mar "&amp;RIGHT(A6,4)</f>
        <v>Mar 2024</v>
      </c>
      <c r="B12" s="11" t="s">
        <v>413</v>
      </c>
      <c r="C12" s="11" t="s">
        <v>413</v>
      </c>
      <c r="D12" s="11" t="s">
        <v>413</v>
      </c>
      <c r="E12" s="11">
        <v>6770</v>
      </c>
      <c r="F12" s="11">
        <v>9321</v>
      </c>
      <c r="G12" s="11">
        <v>0</v>
      </c>
      <c r="H12" s="11">
        <v>0</v>
      </c>
      <c r="I12" s="11">
        <v>16091</v>
      </c>
    </row>
    <row r="13" spans="1:9" ht="12" customHeight="1" x14ac:dyDescent="0.25">
      <c r="A13" s="2" t="str">
        <f>"Apr "&amp;RIGHT(A6,4)</f>
        <v>Apr 2024</v>
      </c>
      <c r="B13" s="11" t="s">
        <v>413</v>
      </c>
      <c r="C13" s="11" t="s">
        <v>413</v>
      </c>
      <c r="D13" s="11" t="s">
        <v>413</v>
      </c>
      <c r="E13" s="11">
        <v>2911</v>
      </c>
      <c r="F13" s="11">
        <v>4740</v>
      </c>
      <c r="G13" s="11">
        <v>0</v>
      </c>
      <c r="H13" s="11">
        <v>0</v>
      </c>
      <c r="I13" s="11">
        <v>7651</v>
      </c>
    </row>
    <row r="14" spans="1:9" ht="12" customHeight="1" x14ac:dyDescent="0.25">
      <c r="A14" s="2" t="str">
        <f>"May "&amp;RIGHT(A6,4)</f>
        <v>May 2024</v>
      </c>
      <c r="B14" s="11" t="s">
        <v>413</v>
      </c>
      <c r="C14" s="11" t="s">
        <v>413</v>
      </c>
      <c r="D14" s="11" t="s">
        <v>413</v>
      </c>
      <c r="E14" s="11">
        <v>797703</v>
      </c>
      <c r="F14" s="11">
        <v>1087383</v>
      </c>
      <c r="G14" s="11">
        <v>32206</v>
      </c>
      <c r="H14" s="11">
        <v>52994</v>
      </c>
      <c r="I14" s="11">
        <v>1970286</v>
      </c>
    </row>
    <row r="15" spans="1:9" ht="12" customHeight="1" x14ac:dyDescent="0.25">
      <c r="A15" s="2" t="str">
        <f>"Jun "&amp;RIGHT(A6,4)</f>
        <v>Jun 2024</v>
      </c>
      <c r="B15" s="11" t="s">
        <v>413</v>
      </c>
      <c r="C15" s="11" t="s">
        <v>413</v>
      </c>
      <c r="D15" s="11" t="s">
        <v>413</v>
      </c>
      <c r="E15" s="11">
        <v>19653958</v>
      </c>
      <c r="F15" s="11">
        <v>28787189</v>
      </c>
      <c r="G15" s="11">
        <v>875200</v>
      </c>
      <c r="H15" s="11">
        <v>2867074</v>
      </c>
      <c r="I15" s="11">
        <v>52183421</v>
      </c>
    </row>
    <row r="16" spans="1:9" ht="12" customHeight="1" x14ac:dyDescent="0.25">
      <c r="A16" s="2" t="str">
        <f>"Jul "&amp;RIGHT(A6,4)</f>
        <v>Jul 2024</v>
      </c>
      <c r="B16" s="11">
        <v>4630</v>
      </c>
      <c r="C16" s="11">
        <v>36335</v>
      </c>
      <c r="D16" s="11">
        <v>2780589</v>
      </c>
      <c r="E16" s="11">
        <v>28930625</v>
      </c>
      <c r="F16" s="11">
        <v>39067057</v>
      </c>
      <c r="G16" s="11">
        <v>4669452</v>
      </c>
      <c r="H16" s="11">
        <v>4731730</v>
      </c>
      <c r="I16" s="11">
        <v>77398864</v>
      </c>
    </row>
    <row r="17" spans="1:9" ht="12" customHeight="1" x14ac:dyDescent="0.25">
      <c r="A17" s="2" t="str">
        <f>"Aug "&amp;RIGHT(A6,4)</f>
        <v>Aug 2024</v>
      </c>
      <c r="B17" s="11" t="s">
        <v>413</v>
      </c>
      <c r="C17" s="11" t="s">
        <v>413</v>
      </c>
      <c r="D17" s="11" t="s">
        <v>413</v>
      </c>
      <c r="E17" s="11">
        <v>10977996</v>
      </c>
      <c r="F17" s="11">
        <v>12025238</v>
      </c>
      <c r="G17" s="11">
        <v>4692269</v>
      </c>
      <c r="H17" s="11">
        <v>2279977</v>
      </c>
      <c r="I17" s="11">
        <v>29975480</v>
      </c>
    </row>
    <row r="18" spans="1:9" ht="12" customHeight="1" x14ac:dyDescent="0.25">
      <c r="A18" s="2" t="str">
        <f>"Sep "&amp;RIGHT(A6,4)</f>
        <v>Sep 2024</v>
      </c>
      <c r="B18" s="11" t="s">
        <v>413</v>
      </c>
      <c r="C18" s="11" t="s">
        <v>413</v>
      </c>
      <c r="D18" s="11" t="s">
        <v>413</v>
      </c>
      <c r="E18" s="11">
        <v>113834</v>
      </c>
      <c r="F18" s="11">
        <v>123943</v>
      </c>
      <c r="G18" s="11">
        <v>81202</v>
      </c>
      <c r="H18" s="11">
        <v>60090</v>
      </c>
      <c r="I18" s="11">
        <v>379069</v>
      </c>
    </row>
    <row r="19" spans="1:9" ht="12" customHeight="1" x14ac:dyDescent="0.25">
      <c r="A19" s="12" t="s">
        <v>55</v>
      </c>
      <c r="B19" s="13">
        <v>4630</v>
      </c>
      <c r="C19" s="13">
        <v>36335</v>
      </c>
      <c r="D19" s="13">
        <v>2780589</v>
      </c>
      <c r="E19" s="13">
        <v>60516271</v>
      </c>
      <c r="F19" s="13">
        <v>81170593</v>
      </c>
      <c r="G19" s="13">
        <v>10350339</v>
      </c>
      <c r="H19" s="13">
        <v>9991865</v>
      </c>
      <c r="I19" s="13">
        <v>162029068</v>
      </c>
    </row>
    <row r="20" spans="1:9" ht="12" customHeight="1" x14ac:dyDescent="0.25">
      <c r="A20" s="14" t="s">
        <v>415</v>
      </c>
      <c r="B20" s="15" t="s">
        <v>413</v>
      </c>
      <c r="C20" s="15" t="s">
        <v>413</v>
      </c>
      <c r="D20" s="15" t="s">
        <v>413</v>
      </c>
      <c r="E20" s="15">
        <v>39244</v>
      </c>
      <c r="F20" s="15">
        <v>75043</v>
      </c>
      <c r="G20" s="15">
        <v>10</v>
      </c>
      <c r="H20" s="15">
        <v>0</v>
      </c>
      <c r="I20" s="15">
        <v>114297</v>
      </c>
    </row>
    <row r="21" spans="1:9" ht="12" customHeight="1" x14ac:dyDescent="0.25">
      <c r="A21" s="3" t="str">
        <f>"FY "&amp;RIGHT(A6,4)+1</f>
        <v>FY 2025</v>
      </c>
    </row>
    <row r="22" spans="1:9" ht="12" customHeight="1" x14ac:dyDescent="0.25">
      <c r="A22" s="2" t="str">
        <f>"Oct "&amp;RIGHT(A6,4)</f>
        <v>Oct 2024</v>
      </c>
      <c r="B22" s="11" t="s">
        <v>413</v>
      </c>
      <c r="C22" s="11" t="s">
        <v>413</v>
      </c>
      <c r="D22" s="11" t="s">
        <v>413</v>
      </c>
      <c r="E22" s="11">
        <v>67239</v>
      </c>
      <c r="F22" s="11">
        <v>79283</v>
      </c>
      <c r="G22" s="11">
        <v>275</v>
      </c>
      <c r="H22" s="11">
        <v>30</v>
      </c>
      <c r="I22" s="11">
        <v>146827</v>
      </c>
    </row>
    <row r="23" spans="1:9" ht="12" customHeight="1" x14ac:dyDescent="0.25">
      <c r="A23" s="2" t="str">
        <f>"Nov "&amp;RIGHT(A6,4)</f>
        <v>Nov 2024</v>
      </c>
      <c r="B23" s="11" t="s">
        <v>413</v>
      </c>
      <c r="C23" s="11" t="s">
        <v>413</v>
      </c>
      <c r="D23" s="11" t="s">
        <v>413</v>
      </c>
      <c r="E23" s="11">
        <v>8630</v>
      </c>
      <c r="F23" s="11">
        <v>9478</v>
      </c>
      <c r="G23" s="11">
        <v>0</v>
      </c>
      <c r="H23" s="11">
        <v>0</v>
      </c>
      <c r="I23" s="11">
        <v>18108</v>
      </c>
    </row>
    <row r="24" spans="1:9" ht="12" customHeight="1" x14ac:dyDescent="0.25">
      <c r="A24" s="2" t="str">
        <f>"Dec "&amp;RIGHT(A6,4)</f>
        <v>Dec 2024</v>
      </c>
      <c r="B24" s="11" t="s">
        <v>413</v>
      </c>
      <c r="C24" s="11" t="s">
        <v>413</v>
      </c>
      <c r="D24" s="11" t="s">
        <v>413</v>
      </c>
      <c r="E24" s="11">
        <v>380</v>
      </c>
      <c r="F24" s="11">
        <v>660</v>
      </c>
      <c r="G24" s="11">
        <v>0</v>
      </c>
      <c r="H24" s="11">
        <v>606</v>
      </c>
      <c r="I24" s="11">
        <v>1646</v>
      </c>
    </row>
    <row r="25" spans="1:9" ht="12" customHeight="1" x14ac:dyDescent="0.25">
      <c r="A25" s="2" t="str">
        <f>"Jan "&amp;RIGHT(A6,4)+1</f>
        <v>Jan 2025</v>
      </c>
      <c r="B25" s="11">
        <v>16</v>
      </c>
      <c r="C25" s="11">
        <v>63</v>
      </c>
      <c r="D25" s="11">
        <v>1732.8</v>
      </c>
      <c r="E25" s="11">
        <v>18913</v>
      </c>
      <c r="F25" s="11">
        <v>29636</v>
      </c>
      <c r="G25" s="11">
        <v>0</v>
      </c>
      <c r="H25" s="11">
        <v>0</v>
      </c>
      <c r="I25" s="11">
        <v>48549</v>
      </c>
    </row>
    <row r="26" spans="1:9" ht="12" customHeight="1" x14ac:dyDescent="0.25">
      <c r="A26" s="2" t="str">
        <f>"Feb "&amp;RIGHT(A6,4)+1</f>
        <v>Feb 2025</v>
      </c>
      <c r="B26" s="11" t="s">
        <v>413</v>
      </c>
      <c r="C26" s="11" t="s">
        <v>413</v>
      </c>
      <c r="D26" s="11" t="s">
        <v>413</v>
      </c>
      <c r="E26" s="11">
        <v>61063</v>
      </c>
      <c r="F26" s="11">
        <v>62867</v>
      </c>
      <c r="G26" s="11">
        <v>0</v>
      </c>
      <c r="H26" s="11">
        <v>0</v>
      </c>
      <c r="I26" s="11">
        <v>123930</v>
      </c>
    </row>
    <row r="27" spans="1:9" ht="12" customHeight="1" x14ac:dyDescent="0.25">
      <c r="A27" s="2" t="str">
        <f>"Mar "&amp;RIGHT(A6,4)+1</f>
        <v>Mar 2025</v>
      </c>
      <c r="B27" s="11" t="s">
        <v>413</v>
      </c>
      <c r="C27" s="11" t="s">
        <v>413</v>
      </c>
      <c r="D27" s="11" t="s">
        <v>413</v>
      </c>
      <c r="E27" s="11">
        <v>66431</v>
      </c>
      <c r="F27" s="11">
        <v>71474</v>
      </c>
      <c r="G27" s="11">
        <v>0</v>
      </c>
      <c r="H27" s="11">
        <v>0</v>
      </c>
      <c r="I27" s="11">
        <v>137905</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16</v>
      </c>
      <c r="C34" s="13">
        <v>63</v>
      </c>
      <c r="D34" s="13">
        <v>1732.8</v>
      </c>
      <c r="E34" s="13">
        <v>222656</v>
      </c>
      <c r="F34" s="13">
        <v>253398</v>
      </c>
      <c r="G34" s="13">
        <v>275</v>
      </c>
      <c r="H34" s="13">
        <v>636</v>
      </c>
      <c r="I34" s="13">
        <v>476965</v>
      </c>
    </row>
    <row r="35" spans="1:9" ht="12" customHeight="1" x14ac:dyDescent="0.25">
      <c r="A35" s="14" t="str">
        <f>"Total "&amp;MID(A20,7,LEN(A20)-13)&amp;" Months"</f>
        <v>Total 6 Months</v>
      </c>
      <c r="B35" s="15">
        <v>16</v>
      </c>
      <c r="C35" s="15">
        <v>63</v>
      </c>
      <c r="D35" s="15">
        <v>1732.8</v>
      </c>
      <c r="E35" s="15">
        <v>222656</v>
      </c>
      <c r="F35" s="15">
        <v>253398</v>
      </c>
      <c r="G35" s="15">
        <v>275</v>
      </c>
      <c r="H35" s="15">
        <v>636</v>
      </c>
      <c r="I35" s="15">
        <v>476965</v>
      </c>
    </row>
    <row r="36" spans="1:9" ht="12" customHeight="1" x14ac:dyDescent="0.25">
      <c r="A36" s="85"/>
      <c r="B36" s="85"/>
      <c r="C36" s="85"/>
      <c r="D36" s="85"/>
      <c r="E36" s="85"/>
      <c r="F36" s="85"/>
      <c r="G36" s="85"/>
      <c r="H36" s="85"/>
    </row>
    <row r="37" spans="1:9" ht="70" customHeight="1" x14ac:dyDescent="0.25">
      <c r="A37" s="96" t="s">
        <v>438</v>
      </c>
      <c r="B37" s="96"/>
      <c r="C37" s="96"/>
      <c r="D37" s="96"/>
      <c r="E37" s="96"/>
      <c r="F37" s="96"/>
      <c r="G37" s="96"/>
      <c r="H37" s="96"/>
      <c r="I37" s="96"/>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5" x14ac:dyDescent="0.25"/>
  <cols>
    <col min="1" max="3" width="11.453125" customWidth="1"/>
    <col min="4" max="4" width="12.453125" customWidth="1"/>
    <col min="5" max="5" width="15" customWidth="1"/>
    <col min="6" max="6" width="11.453125" customWidth="1"/>
  </cols>
  <sheetData>
    <row r="1" spans="1:6" ht="12" customHeight="1" x14ac:dyDescent="0.25">
      <c r="A1" s="86" t="s">
        <v>417</v>
      </c>
      <c r="B1" s="86"/>
      <c r="C1" s="86"/>
      <c r="D1" s="86"/>
      <c r="E1" s="86"/>
      <c r="F1" s="81">
        <v>45821</v>
      </c>
    </row>
    <row r="2" spans="1:6" ht="12" customHeight="1" x14ac:dyDescent="0.25">
      <c r="A2" s="88" t="s">
        <v>130</v>
      </c>
      <c r="B2" s="88"/>
      <c r="C2" s="88"/>
      <c r="D2" s="88"/>
      <c r="E2" s="88"/>
      <c r="F2" s="1"/>
    </row>
    <row r="3" spans="1:6" ht="24" customHeight="1" x14ac:dyDescent="0.25">
      <c r="A3" s="90" t="s">
        <v>50</v>
      </c>
      <c r="B3" s="92" t="s">
        <v>216</v>
      </c>
      <c r="C3" s="92" t="s">
        <v>311</v>
      </c>
      <c r="D3" s="92" t="s">
        <v>217</v>
      </c>
      <c r="E3" s="92" t="s">
        <v>218</v>
      </c>
      <c r="F3" s="97" t="s">
        <v>219</v>
      </c>
    </row>
    <row r="4" spans="1:6" ht="24" customHeight="1" x14ac:dyDescent="0.25">
      <c r="A4" s="91"/>
      <c r="B4" s="93"/>
      <c r="C4" s="93"/>
      <c r="D4" s="93"/>
      <c r="E4" s="93"/>
      <c r="F4" s="94"/>
    </row>
    <row r="5" spans="1:6" ht="12" customHeight="1" x14ac:dyDescent="0.25">
      <c r="A5" s="1"/>
      <c r="B5" s="85" t="str">
        <f>REPT("-",55)&amp;" Dollars "&amp;REPT("-",60)</f>
        <v>------------------------------------------------------- Dollars ------------------------------------------------------------</v>
      </c>
      <c r="C5" s="85"/>
      <c r="D5" s="85"/>
      <c r="E5" s="85"/>
      <c r="F5" s="85"/>
    </row>
    <row r="6" spans="1:6" ht="12" customHeight="1" x14ac:dyDescent="0.25">
      <c r="A6" s="3" t="s">
        <v>414</v>
      </c>
    </row>
    <row r="7" spans="1:6" ht="12" customHeight="1" x14ac:dyDescent="0.25">
      <c r="A7" s="2" t="str">
        <f>"Oct "&amp;RIGHT(A6,4)-1</f>
        <v>Oct 2023</v>
      </c>
      <c r="B7" s="11">
        <v>25822.04</v>
      </c>
      <c r="C7" s="11">
        <v>84083.87</v>
      </c>
      <c r="D7" s="11" t="s">
        <v>413</v>
      </c>
      <c r="E7" s="11" t="s">
        <v>413</v>
      </c>
      <c r="F7" s="11">
        <v>109905.91</v>
      </c>
    </row>
    <row r="8" spans="1:6" ht="12" customHeight="1" x14ac:dyDescent="0.25">
      <c r="A8" s="2" t="str">
        <f>"Nov "&amp;RIGHT(A6,4)-1</f>
        <v>Nov 2023</v>
      </c>
      <c r="B8" s="11">
        <v>171655.8</v>
      </c>
      <c r="C8" s="11">
        <v>77836.679999999993</v>
      </c>
      <c r="D8" s="11" t="s">
        <v>413</v>
      </c>
      <c r="E8" s="11" t="s">
        <v>413</v>
      </c>
      <c r="F8" s="11">
        <v>249492.48000000001</v>
      </c>
    </row>
    <row r="9" spans="1:6" ht="12" customHeight="1" x14ac:dyDescent="0.25">
      <c r="A9" s="2" t="str">
        <f>"Dec "&amp;RIGHT(A6,4)-1</f>
        <v>Dec 2023</v>
      </c>
      <c r="B9" s="11">
        <v>6054.65</v>
      </c>
      <c r="C9" s="11" t="s">
        <v>413</v>
      </c>
      <c r="D9" s="11">
        <v>18224</v>
      </c>
      <c r="E9" s="11">
        <v>3051512</v>
      </c>
      <c r="F9" s="11">
        <v>3075790.65</v>
      </c>
    </row>
    <row r="10" spans="1:6" ht="12" customHeight="1" x14ac:dyDescent="0.25">
      <c r="A10" s="2" t="str">
        <f>"Jan "&amp;RIGHT(A6,4)</f>
        <v>Jan 2024</v>
      </c>
      <c r="B10" s="11">
        <v>175165.13</v>
      </c>
      <c r="C10" s="11">
        <v>55531.23</v>
      </c>
      <c r="D10" s="11" t="s">
        <v>413</v>
      </c>
      <c r="E10" s="11" t="s">
        <v>413</v>
      </c>
      <c r="F10" s="11">
        <v>230696.36</v>
      </c>
    </row>
    <row r="11" spans="1:6" ht="12" customHeight="1" x14ac:dyDescent="0.25">
      <c r="A11" s="2" t="str">
        <f>"Feb "&amp;RIGHT(A6,4)</f>
        <v>Feb 2024</v>
      </c>
      <c r="B11" s="11">
        <v>8595.66</v>
      </c>
      <c r="C11" s="11">
        <v>110246.25</v>
      </c>
      <c r="D11" s="11" t="s">
        <v>413</v>
      </c>
      <c r="E11" s="11" t="s">
        <v>413</v>
      </c>
      <c r="F11" s="11">
        <v>118841.91</v>
      </c>
    </row>
    <row r="12" spans="1:6" ht="12" customHeight="1" x14ac:dyDescent="0.25">
      <c r="A12" s="2" t="str">
        <f>"Mar "&amp;RIGHT(A6,4)</f>
        <v>Mar 2024</v>
      </c>
      <c r="B12" s="11">
        <v>62341.82</v>
      </c>
      <c r="C12" s="11">
        <v>201265.81</v>
      </c>
      <c r="D12" s="11">
        <v>111701</v>
      </c>
      <c r="E12" s="11">
        <v>2714500</v>
      </c>
      <c r="F12" s="11">
        <v>3089808.63</v>
      </c>
    </row>
    <row r="13" spans="1:6" ht="12" customHeight="1" x14ac:dyDescent="0.25">
      <c r="A13" s="2" t="str">
        <f>"Apr "&amp;RIGHT(A6,4)</f>
        <v>Apr 2024</v>
      </c>
      <c r="B13" s="11">
        <v>30261.61</v>
      </c>
      <c r="C13" s="11">
        <v>114382.1</v>
      </c>
      <c r="D13" s="11" t="s">
        <v>413</v>
      </c>
      <c r="E13" s="11" t="s">
        <v>413</v>
      </c>
      <c r="F13" s="11">
        <v>144643.71</v>
      </c>
    </row>
    <row r="14" spans="1:6" ht="12" customHeight="1" x14ac:dyDescent="0.25">
      <c r="A14" s="2" t="str">
        <f>"May "&amp;RIGHT(A6,4)</f>
        <v>May 2024</v>
      </c>
      <c r="B14" s="11">
        <v>7523274.6100000003</v>
      </c>
      <c r="C14" s="11">
        <v>-209957.07</v>
      </c>
      <c r="D14" s="11" t="s">
        <v>413</v>
      </c>
      <c r="E14" s="11" t="s">
        <v>413</v>
      </c>
      <c r="F14" s="11">
        <v>7313317.54</v>
      </c>
    </row>
    <row r="15" spans="1:6" ht="12" customHeight="1" x14ac:dyDescent="0.25">
      <c r="A15" s="2" t="str">
        <f>"Jun "&amp;RIGHT(A6,4)</f>
        <v>Jun 2024</v>
      </c>
      <c r="B15" s="11">
        <v>199216544.33000001</v>
      </c>
      <c r="C15" s="11">
        <v>105838.13</v>
      </c>
      <c r="D15" s="11">
        <v>7047674</v>
      </c>
      <c r="E15" s="11">
        <v>8471860</v>
      </c>
      <c r="F15" s="11">
        <v>214841916.46000001</v>
      </c>
    </row>
    <row r="16" spans="1:6" ht="12" customHeight="1" x14ac:dyDescent="0.25">
      <c r="A16" s="2" t="str">
        <f>"Jul "&amp;RIGHT(A6,4)</f>
        <v>Jul 2024</v>
      </c>
      <c r="B16" s="11">
        <v>292062897.94</v>
      </c>
      <c r="C16" s="11">
        <v>56529.38</v>
      </c>
      <c r="D16" s="11" t="s">
        <v>413</v>
      </c>
      <c r="E16" s="11" t="s">
        <v>413</v>
      </c>
      <c r="F16" s="11">
        <v>292119427.31999999</v>
      </c>
    </row>
    <row r="17" spans="1:6" ht="12" customHeight="1" x14ac:dyDescent="0.25">
      <c r="A17" s="2" t="str">
        <f>"Aug "&amp;RIGHT(A6,4)</f>
        <v>Aug 2024</v>
      </c>
      <c r="B17" s="11">
        <v>111505536.51000001</v>
      </c>
      <c r="C17" s="11">
        <v>43212.36</v>
      </c>
      <c r="D17" s="11" t="s">
        <v>413</v>
      </c>
      <c r="E17" s="11" t="s">
        <v>413</v>
      </c>
      <c r="F17" s="11">
        <v>111548748.87</v>
      </c>
    </row>
    <row r="18" spans="1:6" ht="12" customHeight="1" x14ac:dyDescent="0.25">
      <c r="A18" s="2" t="str">
        <f>"Sep "&amp;RIGHT(A6,4)</f>
        <v>Sep 2024</v>
      </c>
      <c r="B18" s="11">
        <v>1342873.54</v>
      </c>
      <c r="C18" s="11">
        <v>13054.93</v>
      </c>
      <c r="D18" s="11">
        <v>54030529</v>
      </c>
      <c r="E18" s="11">
        <v>7458576</v>
      </c>
      <c r="F18" s="11">
        <v>62845033.469999999</v>
      </c>
    </row>
    <row r="19" spans="1:6" ht="12" customHeight="1" x14ac:dyDescent="0.25">
      <c r="A19" s="12" t="s">
        <v>55</v>
      </c>
      <c r="B19" s="13">
        <v>612131023.63999999</v>
      </c>
      <c r="C19" s="13">
        <v>652023.67000000004</v>
      </c>
      <c r="D19" s="13">
        <v>61208128</v>
      </c>
      <c r="E19" s="13">
        <v>21696448</v>
      </c>
      <c r="F19" s="13">
        <v>695687623.30999994</v>
      </c>
    </row>
    <row r="20" spans="1:6" ht="12" customHeight="1" x14ac:dyDescent="0.25">
      <c r="A20" s="14" t="s">
        <v>415</v>
      </c>
      <c r="B20" s="15">
        <v>449635.1</v>
      </c>
      <c r="C20" s="15">
        <v>528963.83999999997</v>
      </c>
      <c r="D20" s="15">
        <v>129925</v>
      </c>
      <c r="E20" s="15">
        <v>5766012</v>
      </c>
      <c r="F20" s="15">
        <v>6874535.9400000004</v>
      </c>
    </row>
    <row r="21" spans="1:6" ht="12" customHeight="1" x14ac:dyDescent="0.25">
      <c r="A21" s="3" t="str">
        <f>"FY "&amp;RIGHT(A6,4)+1</f>
        <v>FY 2025</v>
      </c>
    </row>
    <row r="22" spans="1:6" ht="12" customHeight="1" x14ac:dyDescent="0.25">
      <c r="A22" s="2" t="str">
        <f>"Oct "&amp;RIGHT(A6,4)</f>
        <v>Oct 2024</v>
      </c>
      <c r="B22" s="11">
        <v>557764.44999999995</v>
      </c>
      <c r="C22" s="11">
        <v>531.87</v>
      </c>
      <c r="D22" s="11" t="s">
        <v>413</v>
      </c>
      <c r="E22" s="11" t="s">
        <v>413</v>
      </c>
      <c r="F22" s="11">
        <v>558296.31999999995</v>
      </c>
    </row>
    <row r="23" spans="1:6" ht="12" customHeight="1" x14ac:dyDescent="0.25">
      <c r="A23" s="2" t="str">
        <f>"Nov "&amp;RIGHT(A6,4)</f>
        <v>Nov 2024</v>
      </c>
      <c r="B23" s="11">
        <v>68123.460000000006</v>
      </c>
      <c r="C23" s="11">
        <v>4450.1400000000003</v>
      </c>
      <c r="D23" s="11" t="s">
        <v>413</v>
      </c>
      <c r="E23" s="11" t="s">
        <v>413</v>
      </c>
      <c r="F23" s="11">
        <v>72573.600000000006</v>
      </c>
    </row>
    <row r="24" spans="1:6" ht="12" customHeight="1" x14ac:dyDescent="0.25">
      <c r="A24" s="2" t="str">
        <f>"Dec "&amp;RIGHT(A6,4)</f>
        <v>Dec 2024</v>
      </c>
      <c r="B24" s="11">
        <v>4811.6000000000004</v>
      </c>
      <c r="C24" s="11">
        <v>26128.080000000002</v>
      </c>
      <c r="D24" s="11">
        <v>57454</v>
      </c>
      <c r="E24" s="11">
        <v>2852017</v>
      </c>
      <c r="F24" s="11">
        <v>2940410.68</v>
      </c>
    </row>
    <row r="25" spans="1:6" ht="12" customHeight="1" x14ac:dyDescent="0.25">
      <c r="A25" s="2" t="str">
        <f>"Jan "&amp;RIGHT(A6,4)+1</f>
        <v>Jan 2025</v>
      </c>
      <c r="B25" s="11">
        <v>198065.57</v>
      </c>
      <c r="C25" s="11">
        <v>12950.1</v>
      </c>
      <c r="D25" s="11" t="s">
        <v>413</v>
      </c>
      <c r="E25" s="11" t="s">
        <v>413</v>
      </c>
      <c r="F25" s="11">
        <v>211015.67</v>
      </c>
    </row>
    <row r="26" spans="1:6" ht="12" customHeight="1" x14ac:dyDescent="0.25">
      <c r="A26" s="2" t="str">
        <f>"Feb "&amp;RIGHT(A6,4)+1</f>
        <v>Feb 2025</v>
      </c>
      <c r="B26" s="11">
        <v>479006.66</v>
      </c>
      <c r="C26" s="11">
        <v>920.32</v>
      </c>
      <c r="D26" s="11" t="s">
        <v>413</v>
      </c>
      <c r="E26" s="11" t="s">
        <v>413</v>
      </c>
      <c r="F26" s="11">
        <v>479926.98</v>
      </c>
    </row>
    <row r="27" spans="1:6" ht="12" customHeight="1" x14ac:dyDescent="0.25">
      <c r="A27" s="2" t="str">
        <f>"Mar "&amp;RIGHT(A6,4)+1</f>
        <v>Mar 2025</v>
      </c>
      <c r="B27" s="11">
        <v>536178.97</v>
      </c>
      <c r="C27" s="11">
        <v>111307.74</v>
      </c>
      <c r="D27" s="11">
        <v>75710</v>
      </c>
      <c r="E27" s="11">
        <v>2423205</v>
      </c>
      <c r="F27" s="11">
        <v>3146401.71</v>
      </c>
    </row>
    <row r="28" spans="1:6" ht="12" customHeight="1" x14ac:dyDescent="0.25">
      <c r="A28" s="2" t="str">
        <f>"Apr "&amp;RIGHT(A6,4)+1</f>
        <v>Apr 2025</v>
      </c>
      <c r="B28" s="11" t="s">
        <v>413</v>
      </c>
      <c r="C28" s="11" t="s">
        <v>413</v>
      </c>
      <c r="D28" s="11" t="s">
        <v>413</v>
      </c>
      <c r="E28" s="11" t="s">
        <v>413</v>
      </c>
      <c r="F28" s="11" t="s">
        <v>413</v>
      </c>
    </row>
    <row r="29" spans="1:6" ht="12" customHeight="1" x14ac:dyDescent="0.25">
      <c r="A29" s="2" t="str">
        <f>"May "&amp;RIGHT(A6,4)+1</f>
        <v>May 2025</v>
      </c>
      <c r="B29" s="11" t="s">
        <v>413</v>
      </c>
      <c r="C29" s="11" t="s">
        <v>413</v>
      </c>
      <c r="D29" s="11" t="s">
        <v>413</v>
      </c>
      <c r="E29" s="11" t="s">
        <v>413</v>
      </c>
      <c r="F29" s="11" t="s">
        <v>413</v>
      </c>
    </row>
    <row r="30" spans="1:6" ht="12" customHeight="1" x14ac:dyDescent="0.25">
      <c r="A30" s="2" t="str">
        <f>"Jun "&amp;RIGHT(A6,4)+1</f>
        <v>Jun 2025</v>
      </c>
      <c r="B30" s="11" t="s">
        <v>413</v>
      </c>
      <c r="C30" s="11" t="s">
        <v>413</v>
      </c>
      <c r="D30" s="11" t="s">
        <v>413</v>
      </c>
      <c r="E30" s="11" t="s">
        <v>413</v>
      </c>
      <c r="F30" s="11" t="s">
        <v>413</v>
      </c>
    </row>
    <row r="31" spans="1:6" ht="12" customHeight="1" x14ac:dyDescent="0.25">
      <c r="A31" s="2" t="str">
        <f>"Jul "&amp;RIGHT(A6,4)+1</f>
        <v>Jul 2025</v>
      </c>
      <c r="B31" s="11" t="s">
        <v>413</v>
      </c>
      <c r="C31" s="11" t="s">
        <v>413</v>
      </c>
      <c r="D31" s="11" t="s">
        <v>413</v>
      </c>
      <c r="E31" s="11" t="s">
        <v>413</v>
      </c>
      <c r="F31" s="11" t="s">
        <v>413</v>
      </c>
    </row>
    <row r="32" spans="1:6" ht="12" customHeight="1" x14ac:dyDescent="0.25">
      <c r="A32" s="2" t="str">
        <f>"Aug "&amp;RIGHT(A6,4)+1</f>
        <v>Aug 2025</v>
      </c>
      <c r="B32" s="11" t="s">
        <v>413</v>
      </c>
      <c r="C32" s="11" t="s">
        <v>413</v>
      </c>
      <c r="D32" s="11" t="s">
        <v>413</v>
      </c>
      <c r="E32" s="11" t="s">
        <v>413</v>
      </c>
      <c r="F32" s="11" t="s">
        <v>413</v>
      </c>
    </row>
    <row r="33" spans="1:6" ht="12" customHeight="1" x14ac:dyDescent="0.25">
      <c r="A33" s="2" t="str">
        <f>"Sep "&amp;RIGHT(A6,4)+1</f>
        <v>Sep 2025</v>
      </c>
      <c r="B33" s="11" t="s">
        <v>413</v>
      </c>
      <c r="C33" s="11" t="s">
        <v>413</v>
      </c>
      <c r="D33" s="11" t="s">
        <v>413</v>
      </c>
      <c r="E33" s="11" t="s">
        <v>413</v>
      </c>
      <c r="F33" s="11" t="s">
        <v>413</v>
      </c>
    </row>
    <row r="34" spans="1:6" ht="12" customHeight="1" x14ac:dyDescent="0.25">
      <c r="A34" s="12" t="s">
        <v>55</v>
      </c>
      <c r="B34" s="13">
        <v>1843950.71</v>
      </c>
      <c r="C34" s="13">
        <v>156288.25</v>
      </c>
      <c r="D34" s="13">
        <v>133164</v>
      </c>
      <c r="E34" s="13">
        <v>5275222</v>
      </c>
      <c r="F34" s="13">
        <v>7408624.96</v>
      </c>
    </row>
    <row r="35" spans="1:6" ht="12" customHeight="1" x14ac:dyDescent="0.25">
      <c r="A35" s="14" t="str">
        <f>"Total "&amp;MID(A20,7,LEN(A20)-13)&amp;" Months"</f>
        <v>Total 6 Months</v>
      </c>
      <c r="B35" s="15">
        <v>1843950.71</v>
      </c>
      <c r="C35" s="15">
        <v>156288.25</v>
      </c>
      <c r="D35" s="15">
        <v>133164</v>
      </c>
      <c r="E35" s="15">
        <v>5275222</v>
      </c>
      <c r="F35" s="15">
        <v>7408624.96</v>
      </c>
    </row>
    <row r="36" spans="1:6" ht="12" customHeight="1" x14ac:dyDescent="0.25">
      <c r="A36" s="85"/>
      <c r="B36" s="85"/>
      <c r="C36" s="85"/>
      <c r="D36" s="85"/>
      <c r="E36" s="85"/>
    </row>
    <row r="37" spans="1:6" ht="84.75" customHeight="1" x14ac:dyDescent="0.25">
      <c r="A37" s="96" t="s">
        <v>324</v>
      </c>
      <c r="B37" s="96"/>
      <c r="C37" s="96"/>
      <c r="D37" s="96"/>
      <c r="E37" s="96"/>
      <c r="F37" s="96"/>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86" t="s">
        <v>417</v>
      </c>
      <c r="B1" s="86"/>
      <c r="C1" s="86"/>
      <c r="D1" s="86"/>
      <c r="E1" s="86"/>
      <c r="F1" s="86"/>
      <c r="G1" s="86"/>
      <c r="H1" s="86"/>
      <c r="I1" s="86"/>
      <c r="J1" s="81">
        <v>45821</v>
      </c>
    </row>
    <row r="2" spans="1:10" ht="12" customHeight="1" x14ac:dyDescent="0.25">
      <c r="A2" s="88" t="s">
        <v>131</v>
      </c>
      <c r="B2" s="88"/>
      <c r="C2" s="88"/>
      <c r="D2" s="88"/>
      <c r="E2" s="88"/>
      <c r="F2" s="88"/>
      <c r="G2" s="88"/>
      <c r="H2" s="88"/>
      <c r="I2" s="88"/>
      <c r="J2" s="1"/>
    </row>
    <row r="3" spans="1:10" ht="24" customHeight="1" x14ac:dyDescent="0.25">
      <c r="A3" s="90" t="s">
        <v>50</v>
      </c>
      <c r="B3" s="94" t="s">
        <v>132</v>
      </c>
      <c r="C3" s="94"/>
      <c r="D3" s="93"/>
      <c r="E3" s="92" t="s">
        <v>19</v>
      </c>
      <c r="F3" s="92" t="s">
        <v>133</v>
      </c>
      <c r="G3" s="92" t="s">
        <v>395</v>
      </c>
      <c r="H3" s="92" t="s">
        <v>134</v>
      </c>
      <c r="I3" s="92" t="s">
        <v>135</v>
      </c>
      <c r="J3" s="97" t="s">
        <v>136</v>
      </c>
    </row>
    <row r="4" spans="1:10" ht="24" customHeight="1" x14ac:dyDescent="0.25">
      <c r="A4" s="91"/>
      <c r="B4" s="10" t="s">
        <v>137</v>
      </c>
      <c r="C4" s="10" t="s">
        <v>85</v>
      </c>
      <c r="D4" s="10" t="s">
        <v>55</v>
      </c>
      <c r="E4" s="93"/>
      <c r="F4" s="95"/>
      <c r="G4" s="93"/>
      <c r="H4" s="93"/>
      <c r="I4" s="93"/>
      <c r="J4" s="94"/>
    </row>
    <row r="5" spans="1:10" ht="12" customHeight="1" x14ac:dyDescent="0.25">
      <c r="A5" s="1"/>
      <c r="B5" s="85" t="str">
        <f>REPT("-",90)&amp;" Dollars "&amp;REPT("-",140)</f>
        <v>------------------------------------------------------------------------------------------ Dollars --------------------------------------------------------------------------------------------------------------------------------------------</v>
      </c>
      <c r="C5" s="85"/>
      <c r="D5" s="85"/>
      <c r="E5" s="85"/>
      <c r="F5" s="85"/>
      <c r="G5" s="85"/>
      <c r="H5" s="85"/>
      <c r="I5" s="85"/>
      <c r="J5" s="85"/>
    </row>
    <row r="6" spans="1:10" ht="12" customHeight="1" x14ac:dyDescent="0.25">
      <c r="A6" s="3" t="s">
        <v>414</v>
      </c>
    </row>
    <row r="7" spans="1:10" ht="12" customHeight="1" x14ac:dyDescent="0.25">
      <c r="A7" s="2" t="str">
        <f>"Oct "&amp;RIGHT(A6,4)-1</f>
        <v>Oct 2023</v>
      </c>
      <c r="B7" s="11">
        <v>274723330.88999999</v>
      </c>
      <c r="C7" s="11">
        <v>1545460531.3900001</v>
      </c>
      <c r="D7" s="11">
        <v>1820183862.28</v>
      </c>
      <c r="E7" s="11" t="s">
        <v>413</v>
      </c>
      <c r="F7" s="11">
        <v>642751546.34000003</v>
      </c>
      <c r="G7" s="11" t="s">
        <v>413</v>
      </c>
      <c r="H7" s="11">
        <v>356864015.80000001</v>
      </c>
      <c r="I7" s="11">
        <v>25822.04</v>
      </c>
      <c r="J7" s="11">
        <v>2819825246.46</v>
      </c>
    </row>
    <row r="8" spans="1:10" ht="12" customHeight="1" x14ac:dyDescent="0.25">
      <c r="A8" s="2" t="str">
        <f>"Nov "&amp;RIGHT(A6,4)-1</f>
        <v>Nov 2023</v>
      </c>
      <c r="B8" s="11">
        <v>237245280.74000001</v>
      </c>
      <c r="C8" s="11">
        <v>1332719924.51</v>
      </c>
      <c r="D8" s="11">
        <v>1569965205.25</v>
      </c>
      <c r="E8" s="11" t="s">
        <v>413</v>
      </c>
      <c r="F8" s="11">
        <v>560612639.24000001</v>
      </c>
      <c r="G8" s="11" t="s">
        <v>413</v>
      </c>
      <c r="H8" s="11">
        <v>320138945.74000001</v>
      </c>
      <c r="I8" s="11">
        <v>171655.8</v>
      </c>
      <c r="J8" s="11">
        <v>2450888446.0300002</v>
      </c>
    </row>
    <row r="9" spans="1:10" ht="12" customHeight="1" x14ac:dyDescent="0.25">
      <c r="A9" s="2" t="str">
        <f>"Dec "&amp;RIGHT(A6,4)-1</f>
        <v>Dec 2023</v>
      </c>
      <c r="B9" s="11">
        <v>188191180.22</v>
      </c>
      <c r="C9" s="11">
        <v>1054603834.0599999</v>
      </c>
      <c r="D9" s="11">
        <v>1242795014.28</v>
      </c>
      <c r="E9" s="11" t="s">
        <v>413</v>
      </c>
      <c r="F9" s="11">
        <v>439846315.95999998</v>
      </c>
      <c r="G9" s="11" t="s">
        <v>413</v>
      </c>
      <c r="H9" s="11">
        <v>312802103.81999999</v>
      </c>
      <c r="I9" s="11">
        <v>3075790.65</v>
      </c>
      <c r="J9" s="11">
        <v>1998519224.71</v>
      </c>
    </row>
    <row r="10" spans="1:10" ht="12" customHeight="1" x14ac:dyDescent="0.25">
      <c r="A10" s="2" t="str">
        <f>"Jan "&amp;RIGHT(A6,4)</f>
        <v>Jan 2024</v>
      </c>
      <c r="B10" s="11">
        <v>232132609.40000001</v>
      </c>
      <c r="C10" s="11">
        <v>1306470010.3</v>
      </c>
      <c r="D10" s="11">
        <v>1538602619.7</v>
      </c>
      <c r="E10" s="11" t="s">
        <v>413</v>
      </c>
      <c r="F10" s="11">
        <v>522264812</v>
      </c>
      <c r="G10" s="11" t="s">
        <v>413</v>
      </c>
      <c r="H10" s="11">
        <v>326548544.85000002</v>
      </c>
      <c r="I10" s="11">
        <v>175165.13</v>
      </c>
      <c r="J10" s="11">
        <v>2387591141.6799998</v>
      </c>
    </row>
    <row r="11" spans="1:10" ht="12" customHeight="1" x14ac:dyDescent="0.25">
      <c r="A11" s="2" t="str">
        <f>"Feb "&amp;RIGHT(A6,4)</f>
        <v>Feb 2024</v>
      </c>
      <c r="B11" s="11">
        <v>260901464.53999999</v>
      </c>
      <c r="C11" s="11">
        <v>1483331872.6800001</v>
      </c>
      <c r="D11" s="11">
        <v>1744233337.22</v>
      </c>
      <c r="E11" s="11" t="s">
        <v>413</v>
      </c>
      <c r="F11" s="11">
        <v>613739479.13</v>
      </c>
      <c r="G11" s="11" t="s">
        <v>413</v>
      </c>
      <c r="H11" s="11">
        <v>350279933.20999998</v>
      </c>
      <c r="I11" s="11">
        <v>8595.66</v>
      </c>
      <c r="J11" s="11">
        <v>2708261345.2199998</v>
      </c>
    </row>
    <row r="12" spans="1:10" ht="12" customHeight="1" x14ac:dyDescent="0.25">
      <c r="A12" s="2" t="str">
        <f>"Mar "&amp;RIGHT(A6,4)</f>
        <v>Mar 2024</v>
      </c>
      <c r="B12" s="11">
        <v>229748184.72</v>
      </c>
      <c r="C12" s="11">
        <v>1303743373.9400001</v>
      </c>
      <c r="D12" s="11">
        <v>1533491558.6600001</v>
      </c>
      <c r="E12" s="11" t="s">
        <v>413</v>
      </c>
      <c r="F12" s="11">
        <v>545903641.38</v>
      </c>
      <c r="G12" s="11" t="s">
        <v>413</v>
      </c>
      <c r="H12" s="11">
        <v>370597103.26999998</v>
      </c>
      <c r="I12" s="11">
        <v>2888542.82</v>
      </c>
      <c r="J12" s="11">
        <v>2452880846.1300001</v>
      </c>
    </row>
    <row r="13" spans="1:10" ht="12" customHeight="1" x14ac:dyDescent="0.25">
      <c r="A13" s="2" t="str">
        <f>"Apr "&amp;RIGHT(A6,4)</f>
        <v>Apr 2024</v>
      </c>
      <c r="B13" s="11">
        <v>264504876.49000001</v>
      </c>
      <c r="C13" s="11">
        <v>1504121036.3599999</v>
      </c>
      <c r="D13" s="11">
        <v>1768625912.8499999</v>
      </c>
      <c r="E13" s="11" t="s">
        <v>413</v>
      </c>
      <c r="F13" s="11">
        <v>624688645.45000005</v>
      </c>
      <c r="G13" s="11" t="s">
        <v>413</v>
      </c>
      <c r="H13" s="11">
        <v>369057427.66000003</v>
      </c>
      <c r="I13" s="11">
        <v>30261.61</v>
      </c>
      <c r="J13" s="11">
        <v>2762402247.5700002</v>
      </c>
    </row>
    <row r="14" spans="1:10" ht="12" customHeight="1" x14ac:dyDescent="0.25">
      <c r="A14" s="2" t="str">
        <f>"May "&amp;RIGHT(A6,4)</f>
        <v>May 2024</v>
      </c>
      <c r="B14" s="11">
        <v>254897059.69999999</v>
      </c>
      <c r="C14" s="11">
        <v>1446490773.3599999</v>
      </c>
      <c r="D14" s="11">
        <v>1701387833.0599999</v>
      </c>
      <c r="E14" s="11" t="s">
        <v>413</v>
      </c>
      <c r="F14" s="11">
        <v>613106519.61000001</v>
      </c>
      <c r="G14" s="11" t="s">
        <v>413</v>
      </c>
      <c r="H14" s="11">
        <v>358351370.60000002</v>
      </c>
      <c r="I14" s="11">
        <v>7523274.6100000003</v>
      </c>
      <c r="J14" s="11">
        <v>2680368997.8800001</v>
      </c>
    </row>
    <row r="15" spans="1:10" ht="12" customHeight="1" x14ac:dyDescent="0.25">
      <c r="A15" s="2" t="str">
        <f>"Jun "&amp;RIGHT(A6,4)</f>
        <v>Jun 2024</v>
      </c>
      <c r="B15" s="11">
        <v>46966557.460000001</v>
      </c>
      <c r="C15" s="11">
        <v>287510777.92000002</v>
      </c>
      <c r="D15" s="11">
        <v>334477335.38</v>
      </c>
      <c r="E15" s="11" t="s">
        <v>413</v>
      </c>
      <c r="F15" s="11">
        <v>133938068.98</v>
      </c>
      <c r="G15" s="11" t="s">
        <v>413</v>
      </c>
      <c r="H15" s="11">
        <v>259300666.43000001</v>
      </c>
      <c r="I15" s="11">
        <v>214736078.33000001</v>
      </c>
      <c r="J15" s="11">
        <v>942452149.12</v>
      </c>
    </row>
    <row r="16" spans="1:10" ht="12" customHeight="1" x14ac:dyDescent="0.25">
      <c r="A16" s="2" t="str">
        <f>"Jul "&amp;RIGHT(A6,4)</f>
        <v>Jul 2024</v>
      </c>
      <c r="B16" s="11">
        <v>9531268.1300000008</v>
      </c>
      <c r="C16" s="11">
        <v>68329801.829999998</v>
      </c>
      <c r="D16" s="11">
        <v>77861069.959999993</v>
      </c>
      <c r="E16" s="11" t="s">
        <v>413</v>
      </c>
      <c r="F16" s="11">
        <v>35223218.789999999</v>
      </c>
      <c r="G16" s="11" t="s">
        <v>413</v>
      </c>
      <c r="H16" s="11">
        <v>231307544.97</v>
      </c>
      <c r="I16" s="11">
        <v>292062897.94</v>
      </c>
      <c r="J16" s="11">
        <v>636454731.65999997</v>
      </c>
    </row>
    <row r="17" spans="1:10" ht="12" customHeight="1" x14ac:dyDescent="0.25">
      <c r="A17" s="2" t="str">
        <f>"Aug "&amp;RIGHT(A6,4)</f>
        <v>Aug 2024</v>
      </c>
      <c r="B17" s="11">
        <v>149647692.81999999</v>
      </c>
      <c r="C17" s="11">
        <v>893862089.63</v>
      </c>
      <c r="D17" s="11">
        <v>1043509782.45</v>
      </c>
      <c r="E17" s="11" t="s">
        <v>413</v>
      </c>
      <c r="F17" s="11">
        <v>357049683.43000001</v>
      </c>
      <c r="G17" s="11" t="s">
        <v>413</v>
      </c>
      <c r="H17" s="11">
        <v>283950800.18000001</v>
      </c>
      <c r="I17" s="11">
        <v>111505536.51000001</v>
      </c>
      <c r="J17" s="11">
        <v>1796015802.5699999</v>
      </c>
    </row>
    <row r="18" spans="1:10" ht="12" customHeight="1" x14ac:dyDescent="0.25">
      <c r="A18" s="2" t="str">
        <f>"Sep "&amp;RIGHT(A6,4)</f>
        <v>Sep 2024</v>
      </c>
      <c r="B18" s="11">
        <v>283977601.44999999</v>
      </c>
      <c r="C18" s="11">
        <v>1618309047.3299999</v>
      </c>
      <c r="D18" s="11">
        <v>1902286648.78</v>
      </c>
      <c r="E18" s="11" t="s">
        <v>413</v>
      </c>
      <c r="F18" s="11">
        <v>664933048.65999997</v>
      </c>
      <c r="G18" s="11" t="s">
        <v>413</v>
      </c>
      <c r="H18" s="11">
        <v>367652260.24000001</v>
      </c>
      <c r="I18" s="11">
        <v>62831978.539999999</v>
      </c>
      <c r="J18" s="11">
        <v>2997703936.2199998</v>
      </c>
    </row>
    <row r="19" spans="1:10" ht="12" customHeight="1" x14ac:dyDescent="0.25">
      <c r="A19" s="12" t="s">
        <v>55</v>
      </c>
      <c r="B19" s="13">
        <v>2432467106.5599999</v>
      </c>
      <c r="C19" s="13">
        <v>13844953073.309999</v>
      </c>
      <c r="D19" s="13">
        <v>16277420179.870001</v>
      </c>
      <c r="E19" s="13" t="s">
        <v>413</v>
      </c>
      <c r="F19" s="13">
        <v>5754057618.9700003</v>
      </c>
      <c r="G19" s="13" t="s">
        <v>413</v>
      </c>
      <c r="H19" s="13">
        <v>3906850716.77</v>
      </c>
      <c r="I19" s="13">
        <v>695035599.63999999</v>
      </c>
      <c r="J19" s="13">
        <v>26633364115.25</v>
      </c>
    </row>
    <row r="20" spans="1:10" ht="12" customHeight="1" x14ac:dyDescent="0.25">
      <c r="A20" s="14" t="s">
        <v>415</v>
      </c>
      <c r="B20" s="15">
        <v>1422942050.51</v>
      </c>
      <c r="C20" s="15">
        <v>8026329546.8800001</v>
      </c>
      <c r="D20" s="15">
        <v>9449271597.3899994</v>
      </c>
      <c r="E20" s="15" t="s">
        <v>413</v>
      </c>
      <c r="F20" s="15">
        <v>3325118434.0500002</v>
      </c>
      <c r="G20" s="15" t="s">
        <v>413</v>
      </c>
      <c r="H20" s="15">
        <v>2037230646.6900001</v>
      </c>
      <c r="I20" s="15">
        <v>6345572.0999999996</v>
      </c>
      <c r="J20" s="15">
        <v>14817966250.23</v>
      </c>
    </row>
    <row r="21" spans="1:10" ht="12" customHeight="1" x14ac:dyDescent="0.25">
      <c r="A21" s="3" t="str">
        <f>"FY "&amp;RIGHT(A6,4)+1</f>
        <v>FY 2025</v>
      </c>
    </row>
    <row r="22" spans="1:10" ht="12" customHeight="1" x14ac:dyDescent="0.25">
      <c r="A22" s="2" t="str">
        <f>"Oct "&amp;RIGHT(A6,4)</f>
        <v>Oct 2024</v>
      </c>
      <c r="B22" s="11">
        <v>301774181.11000001</v>
      </c>
      <c r="C22" s="11">
        <v>1694818534.99</v>
      </c>
      <c r="D22" s="11">
        <v>1996592716.0999999</v>
      </c>
      <c r="E22" s="11" t="s">
        <v>413</v>
      </c>
      <c r="F22" s="11">
        <v>705239515.34000003</v>
      </c>
      <c r="G22" s="11">
        <v>109831.75</v>
      </c>
      <c r="H22" s="11">
        <v>380372914.38</v>
      </c>
      <c r="I22" s="11">
        <v>557764.44999999995</v>
      </c>
      <c r="J22" s="11">
        <v>3082872742.02</v>
      </c>
    </row>
    <row r="23" spans="1:10" ht="12" customHeight="1" x14ac:dyDescent="0.25">
      <c r="A23" s="2" t="str">
        <f>"Nov "&amp;RIGHT(A6,4)</f>
        <v>Nov 2024</v>
      </c>
      <c r="B23" s="11">
        <v>234037936.16</v>
      </c>
      <c r="C23" s="11">
        <v>1315955251.8900001</v>
      </c>
      <c r="D23" s="11">
        <v>1549993188.05</v>
      </c>
      <c r="E23" s="11" t="s">
        <v>413</v>
      </c>
      <c r="F23" s="11">
        <v>557406678.63999999</v>
      </c>
      <c r="G23" s="11">
        <v>59586.02</v>
      </c>
      <c r="H23" s="11">
        <v>311537716.33999997</v>
      </c>
      <c r="I23" s="11">
        <v>68123.460000000006</v>
      </c>
      <c r="J23" s="11">
        <v>2419065292.5100002</v>
      </c>
    </row>
    <row r="24" spans="1:10" ht="12" customHeight="1" x14ac:dyDescent="0.25">
      <c r="A24" s="2" t="str">
        <f>"Dec "&amp;RIGHT(A6,4)</f>
        <v>Dec 2024</v>
      </c>
      <c r="B24" s="11">
        <v>213093481.03</v>
      </c>
      <c r="C24" s="11">
        <v>1203947743.1500001</v>
      </c>
      <c r="D24" s="11">
        <v>1417041224.1800001</v>
      </c>
      <c r="E24" s="11" t="s">
        <v>413</v>
      </c>
      <c r="F24" s="11">
        <v>494450260.25</v>
      </c>
      <c r="G24" s="11">
        <v>65349.16</v>
      </c>
      <c r="H24" s="11">
        <v>338565758.17000002</v>
      </c>
      <c r="I24" s="11">
        <v>2914282.6</v>
      </c>
      <c r="J24" s="11">
        <v>2253036874.3600001</v>
      </c>
    </row>
    <row r="25" spans="1:10" ht="12" customHeight="1" x14ac:dyDescent="0.25">
      <c r="A25" s="2" t="str">
        <f>"Jan "&amp;RIGHT(A6,4)+1</f>
        <v>Jan 2025</v>
      </c>
      <c r="B25" s="11">
        <v>245422430.81</v>
      </c>
      <c r="C25" s="11">
        <v>1378113985.5</v>
      </c>
      <c r="D25" s="11">
        <v>1623536416.3099999</v>
      </c>
      <c r="E25" s="11" t="s">
        <v>413</v>
      </c>
      <c r="F25" s="11">
        <v>551266532.86000001</v>
      </c>
      <c r="G25" s="11">
        <v>437329.37</v>
      </c>
      <c r="H25" s="11">
        <v>336184523.86000001</v>
      </c>
      <c r="I25" s="11">
        <v>198065.57</v>
      </c>
      <c r="J25" s="11">
        <v>2511622867.9699998</v>
      </c>
    </row>
    <row r="26" spans="1:10" ht="12" customHeight="1" x14ac:dyDescent="0.25">
      <c r="A26" s="2" t="str">
        <f>"Feb "&amp;RIGHT(A6,4)+1</f>
        <v>Feb 2025</v>
      </c>
      <c r="B26" s="11">
        <v>249671538.63999999</v>
      </c>
      <c r="C26" s="11">
        <v>1420351927.76</v>
      </c>
      <c r="D26" s="11">
        <v>1670023466.4000001</v>
      </c>
      <c r="E26" s="11" t="s">
        <v>413</v>
      </c>
      <c r="F26" s="11">
        <v>579315619.42999995</v>
      </c>
      <c r="G26" s="11">
        <v>13680.29</v>
      </c>
      <c r="H26" s="11">
        <v>337943736.52999997</v>
      </c>
      <c r="I26" s="11">
        <v>479006.66</v>
      </c>
      <c r="J26" s="11">
        <v>2587775509.3099999</v>
      </c>
    </row>
    <row r="27" spans="1:10" ht="12" customHeight="1" x14ac:dyDescent="0.25">
      <c r="A27" s="2" t="str">
        <f>"Mar "&amp;RIGHT(A6,4)+1</f>
        <v>Mar 2025</v>
      </c>
      <c r="B27" s="11">
        <v>253322300.62</v>
      </c>
      <c r="C27" s="11">
        <v>1431246714.75</v>
      </c>
      <c r="D27" s="11">
        <v>1684569015.3699999</v>
      </c>
      <c r="E27" s="11" t="s">
        <v>413</v>
      </c>
      <c r="F27" s="11">
        <v>595187904.62</v>
      </c>
      <c r="G27" s="11">
        <v>225345.69</v>
      </c>
      <c r="H27" s="11">
        <v>385274412.48000002</v>
      </c>
      <c r="I27" s="11">
        <v>3035093.97</v>
      </c>
      <c r="J27" s="11">
        <v>2668291772.1300001</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1497321868.3699999</v>
      </c>
      <c r="C34" s="13">
        <v>8444434158.04</v>
      </c>
      <c r="D34" s="13">
        <v>9941756026.4099998</v>
      </c>
      <c r="E34" s="13" t="s">
        <v>413</v>
      </c>
      <c r="F34" s="13">
        <v>3482866511.1399999</v>
      </c>
      <c r="G34" s="13">
        <v>911122.28</v>
      </c>
      <c r="H34" s="13">
        <v>2089879061.76</v>
      </c>
      <c r="I34" s="13">
        <v>7252336.71</v>
      </c>
      <c r="J34" s="13">
        <v>15522665058.299999</v>
      </c>
    </row>
    <row r="35" spans="1:10" ht="12" customHeight="1" x14ac:dyDescent="0.25">
      <c r="A35" s="14" t="str">
        <f>"Total "&amp;MID(A20,7,LEN(A20)-13)&amp;" Months"</f>
        <v>Total 6 Months</v>
      </c>
      <c r="B35" s="15">
        <v>1497321868.3699999</v>
      </c>
      <c r="C35" s="15">
        <v>8444434158.04</v>
      </c>
      <c r="D35" s="15">
        <v>9941756026.4099998</v>
      </c>
      <c r="E35" s="15" t="s">
        <v>413</v>
      </c>
      <c r="F35" s="15">
        <v>3482866511.1399999</v>
      </c>
      <c r="G35" s="15">
        <v>911122.28</v>
      </c>
      <c r="H35" s="15">
        <v>2089879061.76</v>
      </c>
      <c r="I35" s="15">
        <v>7252336.71</v>
      </c>
      <c r="J35" s="15">
        <v>15522665058.299999</v>
      </c>
    </row>
    <row r="36" spans="1:10" ht="12" customHeight="1" x14ac:dyDescent="0.25">
      <c r="A36" s="85"/>
      <c r="B36" s="85"/>
      <c r="C36" s="85"/>
      <c r="D36" s="85"/>
      <c r="E36" s="85"/>
      <c r="F36" s="85"/>
      <c r="G36" s="85"/>
      <c r="H36" s="85"/>
      <c r="I36" s="85"/>
    </row>
    <row r="37" spans="1:10" ht="70" customHeight="1" x14ac:dyDescent="0.25">
      <c r="A37" s="134" t="s">
        <v>396</v>
      </c>
      <c r="B37" s="134"/>
      <c r="C37" s="134"/>
      <c r="D37" s="134"/>
      <c r="E37" s="134"/>
      <c r="F37" s="134"/>
      <c r="G37" s="134"/>
      <c r="H37" s="134"/>
      <c r="I37" s="134"/>
      <c r="J37" s="134"/>
    </row>
  </sheetData>
  <mergeCells count="13">
    <mergeCell ref="B5:J5"/>
    <mergeCell ref="A36:I36"/>
    <mergeCell ref="A37:J37"/>
    <mergeCell ref="J3:J4"/>
    <mergeCell ref="A1:I1"/>
    <mergeCell ref="A2:I2"/>
    <mergeCell ref="I3:I4"/>
    <mergeCell ref="A3:A4"/>
    <mergeCell ref="B3:D3"/>
    <mergeCell ref="E3:E4"/>
    <mergeCell ref="F3:F4"/>
    <mergeCell ref="G3:G4"/>
    <mergeCell ref="H3:H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2.5" x14ac:dyDescent="0.25"/>
  <cols>
    <col min="1" max="6" width="11.453125" customWidth="1"/>
    <col min="7" max="7" width="12.26953125" customWidth="1"/>
    <col min="8" max="9" width="11.453125" customWidth="1"/>
    <col min="14" max="14" width="8.81640625" customWidth="1"/>
  </cols>
  <sheetData>
    <row r="1" spans="1:18" ht="12" customHeight="1" x14ac:dyDescent="0.25">
      <c r="A1" s="86" t="s">
        <v>417</v>
      </c>
      <c r="B1" s="86"/>
      <c r="C1" s="86"/>
      <c r="D1" s="86"/>
      <c r="E1" s="86"/>
      <c r="F1" s="86"/>
      <c r="G1" s="86"/>
      <c r="H1" s="86"/>
      <c r="I1" s="81">
        <v>45821</v>
      </c>
      <c r="J1" s="96"/>
      <c r="K1" s="96"/>
      <c r="L1" s="96"/>
      <c r="M1" s="96"/>
      <c r="N1" s="96"/>
      <c r="O1" s="96"/>
      <c r="P1" s="96"/>
      <c r="Q1" s="96"/>
      <c r="R1" s="135"/>
    </row>
    <row r="2" spans="1:18" ht="12" customHeight="1" x14ac:dyDescent="0.25">
      <c r="A2" s="88" t="s">
        <v>220</v>
      </c>
      <c r="B2" s="88"/>
      <c r="C2" s="88"/>
      <c r="D2" s="88"/>
      <c r="E2" s="88"/>
      <c r="F2" s="88"/>
      <c r="G2" s="88"/>
      <c r="H2" s="88"/>
      <c r="I2" s="1"/>
    </row>
    <row r="3" spans="1:18" ht="24" customHeight="1" x14ac:dyDescent="0.25">
      <c r="A3" s="90" t="s">
        <v>50</v>
      </c>
      <c r="B3" s="92" t="s">
        <v>132</v>
      </c>
      <c r="C3" s="92" t="s">
        <v>19</v>
      </c>
      <c r="D3" s="92" t="s">
        <v>133</v>
      </c>
      <c r="E3" s="92" t="s">
        <v>134</v>
      </c>
      <c r="F3" s="92" t="s">
        <v>135</v>
      </c>
      <c r="G3" s="92" t="s">
        <v>221</v>
      </c>
      <c r="H3" s="92" t="s">
        <v>222</v>
      </c>
      <c r="I3" s="97" t="s">
        <v>138</v>
      </c>
    </row>
    <row r="4" spans="1:18" ht="24" customHeight="1" x14ac:dyDescent="0.25">
      <c r="A4" s="91"/>
      <c r="B4" s="93"/>
      <c r="C4" s="93"/>
      <c r="D4" s="93"/>
      <c r="E4" s="93"/>
      <c r="F4" s="93"/>
      <c r="G4" s="93"/>
      <c r="H4" s="93"/>
      <c r="I4" s="94"/>
    </row>
    <row r="5" spans="1:18" ht="12" customHeight="1" x14ac:dyDescent="0.25">
      <c r="A5" s="1"/>
      <c r="B5" s="85" t="str">
        <f>REPT("-",90)&amp;" Dollars "&amp;REPT("-",94)</f>
        <v>------------------------------------------------------------------------------------------ Dollars ----------------------------------------------------------------------------------------------</v>
      </c>
      <c r="C5" s="85"/>
      <c r="D5" s="85"/>
      <c r="E5" s="85"/>
      <c r="F5" s="85"/>
      <c r="G5" s="85"/>
      <c r="H5" s="85"/>
      <c r="I5" s="85"/>
    </row>
    <row r="6" spans="1:18" ht="12" customHeight="1" x14ac:dyDescent="0.25">
      <c r="A6" s="3" t="s">
        <v>414</v>
      </c>
    </row>
    <row r="7" spans="1:18" ht="12" customHeight="1" x14ac:dyDescent="0.25">
      <c r="A7" s="2" t="str">
        <f>"Oct "&amp;RIGHT(A6,4)-1</f>
        <v>Oct 2023</v>
      </c>
      <c r="B7" s="11">
        <v>2019137068.325</v>
      </c>
      <c r="C7" s="11" t="s">
        <v>413</v>
      </c>
      <c r="D7" s="11">
        <v>642751546.34000003</v>
      </c>
      <c r="E7" s="11">
        <v>357056715.89999998</v>
      </c>
      <c r="F7" s="11">
        <v>109905.91</v>
      </c>
      <c r="G7" s="11" t="s">
        <v>413</v>
      </c>
      <c r="H7" s="11" t="s">
        <v>413</v>
      </c>
      <c r="I7" s="11">
        <v>3019055236.4749999</v>
      </c>
    </row>
    <row r="8" spans="1:18" ht="12" customHeight="1" x14ac:dyDescent="0.25">
      <c r="A8" s="2" t="str">
        <f>"Nov "&amp;RIGHT(A6,4)-1</f>
        <v>Nov 2023</v>
      </c>
      <c r="B8" s="11">
        <v>1725531024.25</v>
      </c>
      <c r="C8" s="11" t="s">
        <v>413</v>
      </c>
      <c r="D8" s="11">
        <v>560612639.24000001</v>
      </c>
      <c r="E8" s="11">
        <v>320204472.87</v>
      </c>
      <c r="F8" s="11">
        <v>249492.48000000001</v>
      </c>
      <c r="G8" s="11" t="s">
        <v>413</v>
      </c>
      <c r="H8" s="11" t="s">
        <v>413</v>
      </c>
      <c r="I8" s="11">
        <v>2606597628.8400002</v>
      </c>
    </row>
    <row r="9" spans="1:18" ht="12" customHeight="1" x14ac:dyDescent="0.25">
      <c r="A9" s="2" t="str">
        <f>"Dec "&amp;RIGHT(A6,4)-1</f>
        <v>Dec 2023</v>
      </c>
      <c r="B9" s="11">
        <v>1366168159.6199999</v>
      </c>
      <c r="C9" s="11" t="s">
        <v>413</v>
      </c>
      <c r="D9" s="11">
        <v>439846315.95999998</v>
      </c>
      <c r="E9" s="11">
        <v>356086405.04000002</v>
      </c>
      <c r="F9" s="11">
        <v>3075790.65</v>
      </c>
      <c r="G9" s="11">
        <v>38431568</v>
      </c>
      <c r="H9" s="11">
        <v>103104553</v>
      </c>
      <c r="I9" s="11">
        <v>2306712792.27</v>
      </c>
    </row>
    <row r="10" spans="1:18" ht="12" customHeight="1" x14ac:dyDescent="0.25">
      <c r="A10" s="2" t="str">
        <f>"Jan "&amp;RIGHT(A6,4)</f>
        <v>Jan 2024</v>
      </c>
      <c r="B10" s="11">
        <v>1707309352.5450001</v>
      </c>
      <c r="C10" s="11" t="s">
        <v>413</v>
      </c>
      <c r="D10" s="11">
        <v>522264812</v>
      </c>
      <c r="E10" s="11">
        <v>326694995.69</v>
      </c>
      <c r="F10" s="11">
        <v>230696.36</v>
      </c>
      <c r="G10" s="11" t="s">
        <v>413</v>
      </c>
      <c r="H10" s="11" t="s">
        <v>413</v>
      </c>
      <c r="I10" s="11">
        <v>2556499856.5949998</v>
      </c>
    </row>
    <row r="11" spans="1:18" ht="12" customHeight="1" x14ac:dyDescent="0.25">
      <c r="A11" s="2" t="str">
        <f>"Feb "&amp;RIGHT(A6,4)</f>
        <v>Feb 2024</v>
      </c>
      <c r="B11" s="11">
        <v>1867244757.0899999</v>
      </c>
      <c r="C11" s="11" t="s">
        <v>413</v>
      </c>
      <c r="D11" s="11">
        <v>613739479.13</v>
      </c>
      <c r="E11" s="11">
        <v>350514925.80000001</v>
      </c>
      <c r="F11" s="11">
        <v>118841.91</v>
      </c>
      <c r="G11" s="11" t="s">
        <v>413</v>
      </c>
      <c r="H11" s="11" t="s">
        <v>413</v>
      </c>
      <c r="I11" s="11">
        <v>2831618003.9299998</v>
      </c>
    </row>
    <row r="12" spans="1:18" ht="12" customHeight="1" x14ac:dyDescent="0.25">
      <c r="A12" s="2" t="str">
        <f>"Mar "&amp;RIGHT(A6,4)</f>
        <v>Mar 2024</v>
      </c>
      <c r="B12" s="11">
        <v>1643616740.0799999</v>
      </c>
      <c r="C12" s="11" t="s">
        <v>413</v>
      </c>
      <c r="D12" s="11">
        <v>545903641.38</v>
      </c>
      <c r="E12" s="11">
        <v>409317548.13</v>
      </c>
      <c r="F12" s="11">
        <v>3089808.63</v>
      </c>
      <c r="G12" s="11">
        <v>88845189</v>
      </c>
      <c r="H12" s="11">
        <v>52769707</v>
      </c>
      <c r="I12" s="11">
        <v>2743542634.2199998</v>
      </c>
    </row>
    <row r="13" spans="1:18" ht="12" customHeight="1" x14ac:dyDescent="0.25">
      <c r="A13" s="2" t="str">
        <f>"Apr "&amp;RIGHT(A6,4)</f>
        <v>Apr 2024</v>
      </c>
      <c r="B13" s="11">
        <v>1843298744.6949999</v>
      </c>
      <c r="C13" s="11" t="s">
        <v>413</v>
      </c>
      <c r="D13" s="11">
        <v>624688645.45000005</v>
      </c>
      <c r="E13" s="11">
        <v>369158147.52999997</v>
      </c>
      <c r="F13" s="11">
        <v>144643.71</v>
      </c>
      <c r="G13" s="11" t="s">
        <v>413</v>
      </c>
      <c r="H13" s="11" t="s">
        <v>413</v>
      </c>
      <c r="I13" s="11">
        <v>2837290181.3850002</v>
      </c>
    </row>
    <row r="14" spans="1:18" ht="12" customHeight="1" x14ac:dyDescent="0.25">
      <c r="A14" s="2" t="str">
        <f>"May "&amp;RIGHT(A6,4)</f>
        <v>May 2024</v>
      </c>
      <c r="B14" s="11">
        <v>1736919771.0999999</v>
      </c>
      <c r="C14" s="11" t="s">
        <v>413</v>
      </c>
      <c r="D14" s="11">
        <v>613106519.61000001</v>
      </c>
      <c r="E14" s="11">
        <v>358571690.60000002</v>
      </c>
      <c r="F14" s="11">
        <v>7313317.54</v>
      </c>
      <c r="G14" s="11" t="s">
        <v>413</v>
      </c>
      <c r="H14" s="11" t="s">
        <v>413</v>
      </c>
      <c r="I14" s="11">
        <v>2715911298.8499999</v>
      </c>
    </row>
    <row r="15" spans="1:18" ht="12" customHeight="1" x14ac:dyDescent="0.25">
      <c r="A15" s="2" t="str">
        <f>"Jun "&amp;RIGHT(A6,4)</f>
        <v>Jun 2024</v>
      </c>
      <c r="B15" s="11">
        <v>372489798.32999998</v>
      </c>
      <c r="C15" s="11" t="s">
        <v>413</v>
      </c>
      <c r="D15" s="11">
        <v>133938068.98</v>
      </c>
      <c r="E15" s="11">
        <v>312311648.43000001</v>
      </c>
      <c r="F15" s="11">
        <v>214841916.46000001</v>
      </c>
      <c r="G15" s="11">
        <v>85767165</v>
      </c>
      <c r="H15" s="11">
        <v>49959330</v>
      </c>
      <c r="I15" s="11">
        <v>1169307927.2</v>
      </c>
    </row>
    <row r="16" spans="1:18" ht="12" customHeight="1" x14ac:dyDescent="0.25">
      <c r="A16" s="2" t="str">
        <f>"Jul "&amp;RIGHT(A6,4)</f>
        <v>Jul 2024</v>
      </c>
      <c r="B16" s="11">
        <v>232551956.44</v>
      </c>
      <c r="C16" s="11" t="s">
        <v>413</v>
      </c>
      <c r="D16" s="11">
        <v>35223218.789999999</v>
      </c>
      <c r="E16" s="11">
        <v>231372389.78</v>
      </c>
      <c r="F16" s="11">
        <v>292119427.31999999</v>
      </c>
      <c r="G16" s="11" t="s">
        <v>413</v>
      </c>
      <c r="H16" s="11" t="s">
        <v>413</v>
      </c>
      <c r="I16" s="11">
        <v>791266992.33000004</v>
      </c>
    </row>
    <row r="17" spans="1:9" ht="12" customHeight="1" x14ac:dyDescent="0.25">
      <c r="A17" s="2" t="str">
        <f>"Aug "&amp;RIGHT(A6,4)</f>
        <v>Aug 2024</v>
      </c>
      <c r="B17" s="11">
        <v>1236651241.47</v>
      </c>
      <c r="C17" s="11" t="s">
        <v>413</v>
      </c>
      <c r="D17" s="11">
        <v>357049683.43000001</v>
      </c>
      <c r="E17" s="11">
        <v>284145853.56999999</v>
      </c>
      <c r="F17" s="11">
        <v>111548748.87</v>
      </c>
      <c r="G17" s="11" t="s">
        <v>413</v>
      </c>
      <c r="H17" s="11" t="s">
        <v>413</v>
      </c>
      <c r="I17" s="11">
        <v>1989395527.3399999</v>
      </c>
    </row>
    <row r="18" spans="1:9" ht="12" customHeight="1" x14ac:dyDescent="0.25">
      <c r="A18" s="2" t="str">
        <f>"Sep "&amp;RIGHT(A6,4)</f>
        <v>Sep 2024</v>
      </c>
      <c r="B18" s="11">
        <v>2080995695.6300001</v>
      </c>
      <c r="C18" s="11" t="s">
        <v>413</v>
      </c>
      <c r="D18" s="11">
        <v>664933048.65999997</v>
      </c>
      <c r="E18" s="11">
        <v>415042243.50999999</v>
      </c>
      <c r="F18" s="11">
        <v>62845033.469999999</v>
      </c>
      <c r="G18" s="11">
        <v>184037572</v>
      </c>
      <c r="H18" s="11">
        <v>38519668</v>
      </c>
      <c r="I18" s="11">
        <v>3446373261.27</v>
      </c>
    </row>
    <row r="19" spans="1:9" ht="12" customHeight="1" x14ac:dyDescent="0.25">
      <c r="A19" s="12" t="s">
        <v>55</v>
      </c>
      <c r="B19" s="13">
        <v>17831914309.575001</v>
      </c>
      <c r="C19" s="13" t="s">
        <v>413</v>
      </c>
      <c r="D19" s="13">
        <v>5754057618.9700003</v>
      </c>
      <c r="E19" s="13">
        <v>4090477036.8499999</v>
      </c>
      <c r="F19" s="13">
        <v>695687623.30999994</v>
      </c>
      <c r="G19" s="13">
        <v>397081494</v>
      </c>
      <c r="H19" s="13">
        <v>244353258</v>
      </c>
      <c r="I19" s="13">
        <v>29013571340.705002</v>
      </c>
    </row>
    <row r="20" spans="1:9" ht="12" customHeight="1" x14ac:dyDescent="0.25">
      <c r="A20" s="14" t="s">
        <v>415</v>
      </c>
      <c r="B20" s="15">
        <v>10329007101.91</v>
      </c>
      <c r="C20" s="15" t="s">
        <v>413</v>
      </c>
      <c r="D20" s="15">
        <v>3325118434.0500002</v>
      </c>
      <c r="E20" s="15">
        <v>2119875063.4300001</v>
      </c>
      <c r="F20" s="15">
        <v>6874535.9400000004</v>
      </c>
      <c r="G20" s="15">
        <v>127276757</v>
      </c>
      <c r="H20" s="15">
        <v>155874260</v>
      </c>
      <c r="I20" s="15">
        <v>16064026152.33</v>
      </c>
    </row>
    <row r="21" spans="1:9" ht="12" customHeight="1" x14ac:dyDescent="0.25">
      <c r="A21" s="3" t="str">
        <f>"FY "&amp;RIGHT(A6,4)+1</f>
        <v>FY 2025</v>
      </c>
    </row>
    <row r="22" spans="1:9" ht="12" customHeight="1" x14ac:dyDescent="0.25">
      <c r="A22" s="2" t="str">
        <f>"Oct "&amp;RIGHT(A6,4)</f>
        <v>Oct 2024</v>
      </c>
      <c r="B22" s="11">
        <v>2223721329.6700001</v>
      </c>
      <c r="C22" s="11" t="s">
        <v>413</v>
      </c>
      <c r="D22" s="11">
        <v>705273515.36000001</v>
      </c>
      <c r="E22" s="11">
        <v>380515272.60000002</v>
      </c>
      <c r="F22" s="11">
        <v>558296.31999999995</v>
      </c>
      <c r="G22" s="11" t="s">
        <v>413</v>
      </c>
      <c r="H22" s="11" t="s">
        <v>413</v>
      </c>
      <c r="I22" s="11">
        <v>3310068413.9500003</v>
      </c>
    </row>
    <row r="23" spans="1:9" ht="12" customHeight="1" x14ac:dyDescent="0.25">
      <c r="A23" s="2" t="str">
        <f>"Nov "&amp;RIGHT(A6,4)</f>
        <v>Nov 2024</v>
      </c>
      <c r="B23" s="11">
        <v>1716291500.73</v>
      </c>
      <c r="C23" s="11" t="s">
        <v>413</v>
      </c>
      <c r="D23" s="11">
        <v>557428136.62</v>
      </c>
      <c r="E23" s="11">
        <v>311585527.88</v>
      </c>
      <c r="F23" s="11">
        <v>72573.600000000006</v>
      </c>
      <c r="G23" s="11" t="s">
        <v>413</v>
      </c>
      <c r="H23" s="11" t="s">
        <v>413</v>
      </c>
      <c r="I23" s="11">
        <v>2585377738.8299999</v>
      </c>
    </row>
    <row r="24" spans="1:9" ht="12" customHeight="1" x14ac:dyDescent="0.25">
      <c r="A24" s="2" t="str">
        <f>"Dec "&amp;RIGHT(A6,4)</f>
        <v>Dec 2024</v>
      </c>
      <c r="B24" s="11">
        <v>1548477638.72</v>
      </c>
      <c r="C24" s="11" t="s">
        <v>413</v>
      </c>
      <c r="D24" s="11">
        <v>494468675.14999998</v>
      </c>
      <c r="E24" s="11">
        <v>373212497.51999998</v>
      </c>
      <c r="F24" s="11">
        <v>2940410.68</v>
      </c>
      <c r="G24" s="11">
        <v>52039688</v>
      </c>
      <c r="H24" s="11">
        <v>95690678</v>
      </c>
      <c r="I24" s="11">
        <v>2566829588.0699997</v>
      </c>
    </row>
    <row r="25" spans="1:9" ht="12" customHeight="1" x14ac:dyDescent="0.25">
      <c r="A25" s="2" t="str">
        <f>"Jan "&amp;RIGHT(A6,4)+1</f>
        <v>Jan 2025</v>
      </c>
      <c r="B25" s="11">
        <v>1791406578.4200001</v>
      </c>
      <c r="C25" s="11" t="s">
        <v>413</v>
      </c>
      <c r="D25" s="11">
        <v>551410043.47000003</v>
      </c>
      <c r="E25" s="11">
        <v>336596738.06999999</v>
      </c>
      <c r="F25" s="11">
        <v>211015.67</v>
      </c>
      <c r="G25" s="11" t="s">
        <v>413</v>
      </c>
      <c r="H25" s="11" t="s">
        <v>413</v>
      </c>
      <c r="I25" s="11">
        <v>2679624375.6300006</v>
      </c>
    </row>
    <row r="26" spans="1:9" ht="12" customHeight="1" x14ac:dyDescent="0.25">
      <c r="A26" s="2" t="str">
        <f>"Feb "&amp;RIGHT(A6,4)+1</f>
        <v>Feb 2025</v>
      </c>
      <c r="B26" s="11">
        <v>1806936609.72</v>
      </c>
      <c r="C26" s="11" t="s">
        <v>413</v>
      </c>
      <c r="D26" s="11">
        <v>579321151.00999999</v>
      </c>
      <c r="E26" s="11">
        <v>338227437.01999998</v>
      </c>
      <c r="F26" s="11">
        <v>479926.98</v>
      </c>
      <c r="G26" s="11" t="s">
        <v>413</v>
      </c>
      <c r="H26" s="11" t="s">
        <v>413</v>
      </c>
      <c r="I26" s="11">
        <v>2724965124.73</v>
      </c>
    </row>
    <row r="27" spans="1:9" ht="12" customHeight="1" x14ac:dyDescent="0.25">
      <c r="A27" s="2" t="str">
        <f>"Mar "&amp;RIGHT(A6,4)+1</f>
        <v>Mar 2025</v>
      </c>
      <c r="B27" s="11">
        <v>1805506077.29</v>
      </c>
      <c r="C27" s="11" t="s">
        <v>413</v>
      </c>
      <c r="D27" s="11">
        <v>595262915.12</v>
      </c>
      <c r="E27" s="11">
        <v>430205709.57999998</v>
      </c>
      <c r="F27" s="11">
        <v>3146401.71</v>
      </c>
      <c r="G27" s="11">
        <v>67311733</v>
      </c>
      <c r="H27" s="11">
        <v>51321055</v>
      </c>
      <c r="I27" s="11">
        <v>2952753891.6999998</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10892339734.549999</v>
      </c>
      <c r="C34" s="13" t="s">
        <v>413</v>
      </c>
      <c r="D34" s="13">
        <v>3483164436.7300005</v>
      </c>
      <c r="E34" s="13">
        <v>2170343182.6700001</v>
      </c>
      <c r="F34" s="13">
        <v>7408624.96</v>
      </c>
      <c r="G34" s="13">
        <v>119351421</v>
      </c>
      <c r="H34" s="13">
        <v>147011733</v>
      </c>
      <c r="I34" s="13">
        <v>16819619132.91</v>
      </c>
    </row>
    <row r="35" spans="1:9" ht="12" customHeight="1" x14ac:dyDescent="0.25">
      <c r="A35" s="14" t="str">
        <f>"Total "&amp;MID(A20,7,LEN(A20)-13)&amp;" Months"</f>
        <v>Total 6 Months</v>
      </c>
      <c r="B35" s="15">
        <v>10892339734.549999</v>
      </c>
      <c r="C35" s="15" t="s">
        <v>413</v>
      </c>
      <c r="D35" s="15">
        <v>3483164436.7300005</v>
      </c>
      <c r="E35" s="15">
        <v>2170343182.6700001</v>
      </c>
      <c r="F35" s="15">
        <v>7408624.96</v>
      </c>
      <c r="G35" s="15">
        <v>119351421</v>
      </c>
      <c r="H35" s="15">
        <v>147011733</v>
      </c>
      <c r="I35" s="15">
        <v>16819619132.91</v>
      </c>
    </row>
    <row r="36" spans="1:9" ht="12" customHeight="1" x14ac:dyDescent="0.25">
      <c r="A36" s="85"/>
      <c r="B36" s="85"/>
      <c r="C36" s="85"/>
      <c r="D36" s="85"/>
      <c r="E36" s="85"/>
      <c r="F36" s="85"/>
      <c r="G36" s="85"/>
      <c r="H36" s="85"/>
    </row>
    <row r="37" spans="1:9" ht="389.25" customHeight="1" x14ac:dyDescent="0.25">
      <c r="A37" s="96" t="s">
        <v>433</v>
      </c>
      <c r="B37" s="96"/>
      <c r="C37" s="96"/>
      <c r="D37" s="96"/>
      <c r="E37" s="96"/>
      <c r="F37" s="96"/>
      <c r="G37" s="96"/>
      <c r="H37" s="96"/>
      <c r="I37" s="135"/>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42"/>
  <sheetViews>
    <sheetView showGridLines="0" workbookViewId="0">
      <selection sqref="A1:J1"/>
    </sheetView>
  </sheetViews>
  <sheetFormatPr defaultRowHeight="12.5" x14ac:dyDescent="0.25"/>
  <cols>
    <col min="1" max="1" width="11.453125" customWidth="1"/>
    <col min="2" max="2" width="15" customWidth="1"/>
    <col min="3" max="7" width="11.453125" customWidth="1"/>
    <col min="8" max="8" width="12.453125" customWidth="1"/>
    <col min="9" max="9" width="11.453125" customWidth="1"/>
    <col min="10" max="11" width="15.7265625" customWidth="1"/>
    <col min="13" max="13" width="13.1796875" bestFit="1" customWidth="1"/>
  </cols>
  <sheetData>
    <row r="1" spans="1:11" ht="12" customHeight="1" x14ac:dyDescent="0.3">
      <c r="A1" s="86" t="s">
        <v>417</v>
      </c>
      <c r="B1" s="86"/>
      <c r="C1" s="86"/>
      <c r="D1" s="86"/>
      <c r="E1" s="86"/>
      <c r="F1" s="86"/>
      <c r="G1" s="86"/>
      <c r="H1" s="86"/>
      <c r="I1" s="86"/>
      <c r="J1" s="87"/>
      <c r="K1" s="81">
        <v>45821</v>
      </c>
    </row>
    <row r="2" spans="1:11" ht="12" customHeight="1" x14ac:dyDescent="0.3">
      <c r="A2" s="88" t="s">
        <v>319</v>
      </c>
      <c r="B2" s="88"/>
      <c r="C2" s="88"/>
      <c r="D2" s="88"/>
      <c r="E2" s="88"/>
      <c r="F2" s="88"/>
      <c r="G2" s="88"/>
      <c r="H2" s="88"/>
      <c r="I2" s="88"/>
      <c r="J2" s="89"/>
      <c r="K2" s="1"/>
    </row>
    <row r="3" spans="1:11" ht="24" customHeight="1" x14ac:dyDescent="0.25">
      <c r="A3" s="90" t="s">
        <v>50</v>
      </c>
      <c r="B3" s="92" t="s">
        <v>320</v>
      </c>
      <c r="C3" s="92" t="s">
        <v>51</v>
      </c>
      <c r="D3" s="92" t="s">
        <v>52</v>
      </c>
      <c r="E3" s="94" t="s">
        <v>53</v>
      </c>
      <c r="F3" s="93"/>
      <c r="G3" s="92" t="s">
        <v>193</v>
      </c>
      <c r="H3" s="92" t="s">
        <v>310</v>
      </c>
      <c r="I3" s="92" t="s">
        <v>258</v>
      </c>
      <c r="J3" s="92" t="s">
        <v>355</v>
      </c>
      <c r="K3" s="97" t="s">
        <v>54</v>
      </c>
    </row>
    <row r="4" spans="1:11" ht="24" customHeight="1" x14ac:dyDescent="0.25">
      <c r="A4" s="91"/>
      <c r="B4" s="93"/>
      <c r="C4" s="93"/>
      <c r="D4" s="93"/>
      <c r="E4" s="10" t="s">
        <v>192</v>
      </c>
      <c r="F4" s="10" t="s">
        <v>336</v>
      </c>
      <c r="G4" s="93"/>
      <c r="H4" s="93"/>
      <c r="I4" s="93"/>
      <c r="J4" s="95"/>
      <c r="K4" s="94"/>
    </row>
    <row r="5" spans="1:11" ht="12" customHeight="1" x14ac:dyDescent="0.25">
      <c r="A5" s="1"/>
      <c r="B5" s="85" t="str">
        <f>REPT("-",125)&amp;" Dollars "&amp;REPT("-",135)</f>
        <v>----------------------------------------------------------------------------------------------------------------------------- Dollars ---------------------------------------------------------------------------------------------------------------------------------------</v>
      </c>
      <c r="C5" s="85"/>
      <c r="D5" s="85"/>
      <c r="E5" s="85"/>
      <c r="F5" s="85"/>
      <c r="G5" s="85"/>
      <c r="H5" s="85"/>
      <c r="I5" s="85"/>
      <c r="J5" s="85"/>
      <c r="K5" s="85"/>
    </row>
    <row r="6" spans="1:11" ht="12" customHeight="1" x14ac:dyDescent="0.25">
      <c r="A6" s="3" t="s">
        <v>414</v>
      </c>
    </row>
    <row r="7" spans="1:11" ht="12" customHeight="1" x14ac:dyDescent="0.25">
      <c r="A7" s="2" t="str">
        <f>"Oct "&amp;RIGHT(A6,4)-1</f>
        <v>Oct 2023</v>
      </c>
      <c r="B7" s="11">
        <v>7876591858</v>
      </c>
      <c r="C7" s="11">
        <v>3019055236.4749999</v>
      </c>
      <c r="D7" s="11">
        <v>495474.58750000002</v>
      </c>
      <c r="E7" s="11">
        <v>1097042934</v>
      </c>
      <c r="F7" s="11">
        <v>26249317.394699998</v>
      </c>
      <c r="G7" s="11">
        <v>273357154.01840001</v>
      </c>
      <c r="H7" s="11">
        <v>8761175</v>
      </c>
      <c r="I7" s="11">
        <v>246850166</v>
      </c>
      <c r="J7" s="11" t="s">
        <v>413</v>
      </c>
      <c r="K7" s="11">
        <v>12548403315.475599</v>
      </c>
    </row>
    <row r="8" spans="1:11" ht="12" customHeight="1" x14ac:dyDescent="0.25">
      <c r="A8" s="2" t="str">
        <f>"Nov "&amp;RIGHT(A6,4)-1</f>
        <v>Nov 2023</v>
      </c>
      <c r="B8" s="11">
        <v>7850331069</v>
      </c>
      <c r="C8" s="11">
        <v>2606597628.8400002</v>
      </c>
      <c r="D8" s="11">
        <v>427019.57750000001</v>
      </c>
      <c r="E8" s="11">
        <v>470578277</v>
      </c>
      <c r="F8" s="11">
        <v>26489110.8695</v>
      </c>
      <c r="G8" s="11">
        <v>224301421.14829999</v>
      </c>
      <c r="H8" s="11">
        <v>16758395</v>
      </c>
      <c r="I8" s="11">
        <v>246850166</v>
      </c>
      <c r="J8" s="11" t="s">
        <v>413</v>
      </c>
      <c r="K8" s="11">
        <v>11442333087.435301</v>
      </c>
    </row>
    <row r="9" spans="1:11" ht="12" customHeight="1" x14ac:dyDescent="0.25">
      <c r="A9" s="2" t="str">
        <f>"Dec "&amp;RIGHT(A6,4)-1</f>
        <v>Dec 2023</v>
      </c>
      <c r="B9" s="11">
        <v>9273506041</v>
      </c>
      <c r="C9" s="11">
        <v>2306712792.27</v>
      </c>
      <c r="D9" s="11">
        <v>341938.86</v>
      </c>
      <c r="E9" s="11">
        <v>607907162</v>
      </c>
      <c r="F9" s="11">
        <v>25919053.5121</v>
      </c>
      <c r="G9" s="11">
        <v>216339866.91859999</v>
      </c>
      <c r="H9" s="11">
        <v>12838542</v>
      </c>
      <c r="I9" s="11">
        <v>258370807</v>
      </c>
      <c r="J9" s="11" t="s">
        <v>413</v>
      </c>
      <c r="K9" s="11">
        <v>12701936203.560699</v>
      </c>
    </row>
    <row r="10" spans="1:11" ht="12" customHeight="1" x14ac:dyDescent="0.25">
      <c r="A10" s="2" t="str">
        <f>"Jan "&amp;RIGHT(A6,4)</f>
        <v>Jan 2024</v>
      </c>
      <c r="B10" s="11">
        <v>7780944177</v>
      </c>
      <c r="C10" s="11">
        <v>2556499856.5949998</v>
      </c>
      <c r="D10" s="11">
        <v>420461.32</v>
      </c>
      <c r="E10" s="11">
        <v>584540258</v>
      </c>
      <c r="F10" s="11">
        <v>26109410.269200001</v>
      </c>
      <c r="G10" s="11">
        <v>171916507.08719999</v>
      </c>
      <c r="H10" s="11">
        <v>14170363</v>
      </c>
      <c r="I10" s="11">
        <v>246850166</v>
      </c>
      <c r="J10" s="11" t="s">
        <v>413</v>
      </c>
      <c r="K10" s="11">
        <v>11381451199.2714</v>
      </c>
    </row>
    <row r="11" spans="1:11" ht="12" customHeight="1" x14ac:dyDescent="0.25">
      <c r="A11" s="2" t="str">
        <f>"Feb "&amp;RIGHT(A6,4)</f>
        <v>Feb 2024</v>
      </c>
      <c r="B11" s="11">
        <v>7587406069</v>
      </c>
      <c r="C11" s="11">
        <v>2831618003.9299998</v>
      </c>
      <c r="D11" s="11">
        <v>456418.11499999999</v>
      </c>
      <c r="E11" s="11">
        <v>522134097</v>
      </c>
      <c r="F11" s="11">
        <v>25724237.5436</v>
      </c>
      <c r="G11" s="11">
        <v>165882464.03439999</v>
      </c>
      <c r="H11" s="11">
        <v>15001848</v>
      </c>
      <c r="I11" s="11">
        <v>246850166</v>
      </c>
      <c r="J11" s="11" t="s">
        <v>413</v>
      </c>
      <c r="K11" s="11">
        <v>11395073303.622999</v>
      </c>
    </row>
    <row r="12" spans="1:11" ht="12" customHeight="1" x14ac:dyDescent="0.25">
      <c r="A12" s="2" t="str">
        <f>"Mar "&amp;RIGHT(A6,4)</f>
        <v>Mar 2024</v>
      </c>
      <c r="B12" s="11">
        <v>9103149056</v>
      </c>
      <c r="C12" s="11">
        <v>2743542634.2199998</v>
      </c>
      <c r="D12" s="11">
        <v>391208.53</v>
      </c>
      <c r="E12" s="11">
        <v>558058745</v>
      </c>
      <c r="F12" s="11">
        <v>27941887.861099999</v>
      </c>
      <c r="G12" s="11">
        <v>202944159.86629999</v>
      </c>
      <c r="H12" s="11">
        <v>13552679</v>
      </c>
      <c r="I12" s="11">
        <v>256562627</v>
      </c>
      <c r="J12" s="11" t="s">
        <v>413</v>
      </c>
      <c r="K12" s="11">
        <v>12906142997.4774</v>
      </c>
    </row>
    <row r="13" spans="1:11" ht="12" customHeight="1" x14ac:dyDescent="0.25">
      <c r="A13" s="2" t="str">
        <f>"Apr "&amp;RIGHT(A6,4)</f>
        <v>Apr 2024</v>
      </c>
      <c r="B13" s="11">
        <v>7594180831</v>
      </c>
      <c r="C13" s="11">
        <v>2837290181.3850002</v>
      </c>
      <c r="D13" s="11">
        <v>468687.09250000003</v>
      </c>
      <c r="E13" s="11">
        <v>548787572</v>
      </c>
      <c r="F13" s="11">
        <v>27387384.980700001</v>
      </c>
      <c r="G13" s="11">
        <v>211111586.23480001</v>
      </c>
      <c r="H13" s="11">
        <v>13823534</v>
      </c>
      <c r="I13" s="11">
        <v>246850166</v>
      </c>
      <c r="J13" s="11" t="s">
        <v>413</v>
      </c>
      <c r="K13" s="11">
        <v>11479899942.693001</v>
      </c>
    </row>
    <row r="14" spans="1:11" ht="12" customHeight="1" x14ac:dyDescent="0.25">
      <c r="A14" s="2" t="str">
        <f>"May "&amp;RIGHT(A6,4)</f>
        <v>May 2024</v>
      </c>
      <c r="B14" s="11">
        <v>7751341992</v>
      </c>
      <c r="C14" s="11">
        <v>2715911298.8499999</v>
      </c>
      <c r="D14" s="11">
        <v>452139.86749999999</v>
      </c>
      <c r="E14" s="11">
        <v>537480028</v>
      </c>
      <c r="F14" s="11">
        <v>26111589.418699998</v>
      </c>
      <c r="G14" s="11">
        <v>189654452.9251</v>
      </c>
      <c r="H14" s="11">
        <v>10732271</v>
      </c>
      <c r="I14" s="11">
        <v>246850166</v>
      </c>
      <c r="J14" s="11" t="s">
        <v>413</v>
      </c>
      <c r="K14" s="11">
        <v>11478533938.0613</v>
      </c>
    </row>
    <row r="15" spans="1:11" ht="12" customHeight="1" x14ac:dyDescent="0.25">
      <c r="A15" s="2" t="str">
        <f>"Jun "&amp;RIGHT(A6,4)</f>
        <v>Jun 2024</v>
      </c>
      <c r="B15" s="11">
        <v>9376464160</v>
      </c>
      <c r="C15" s="11">
        <v>1169307927.2</v>
      </c>
      <c r="D15" s="11">
        <v>210608.5575</v>
      </c>
      <c r="E15" s="11">
        <v>526170946</v>
      </c>
      <c r="F15" s="11">
        <v>25665703.908599999</v>
      </c>
      <c r="G15" s="11">
        <v>254158205.1024</v>
      </c>
      <c r="H15" s="11">
        <v>15163759</v>
      </c>
      <c r="I15" s="11">
        <v>255721329</v>
      </c>
      <c r="J15" s="11" t="s">
        <v>413</v>
      </c>
      <c r="K15" s="11">
        <v>11622862638.768499</v>
      </c>
    </row>
    <row r="16" spans="1:11" ht="12" customHeight="1" x14ac:dyDescent="0.25">
      <c r="A16" s="2" t="str">
        <f>"Jul "&amp;RIGHT(A6,4)</f>
        <v>Jul 2024</v>
      </c>
      <c r="B16" s="11">
        <v>8072829851</v>
      </c>
      <c r="C16" s="11">
        <v>791266992.33000004</v>
      </c>
      <c r="D16" s="11">
        <v>320107.59999999998</v>
      </c>
      <c r="E16" s="11">
        <v>570464626</v>
      </c>
      <c r="F16" s="11">
        <v>24634293.730099998</v>
      </c>
      <c r="G16" s="11">
        <v>196547881.81810001</v>
      </c>
      <c r="H16" s="11">
        <v>21101578</v>
      </c>
      <c r="I16" s="11">
        <v>246850166</v>
      </c>
      <c r="J16" s="11" t="s">
        <v>413</v>
      </c>
      <c r="K16" s="11">
        <v>9924015496.4782009</v>
      </c>
    </row>
    <row r="17" spans="1:13" ht="12" customHeight="1" x14ac:dyDescent="0.25">
      <c r="A17" s="2" t="str">
        <f>"Aug "&amp;RIGHT(A6,4)</f>
        <v>Aug 2024</v>
      </c>
      <c r="B17" s="11">
        <v>8125361562</v>
      </c>
      <c r="C17" s="11">
        <v>1989395527.3399999</v>
      </c>
      <c r="D17" s="11">
        <v>236890.73</v>
      </c>
      <c r="E17" s="11">
        <v>550162226</v>
      </c>
      <c r="F17" s="11">
        <v>25703229.760499999</v>
      </c>
      <c r="G17" s="11">
        <v>225539200.5038</v>
      </c>
      <c r="H17" s="11">
        <v>2893326</v>
      </c>
      <c r="I17" s="11">
        <v>246850166</v>
      </c>
      <c r="J17" s="11" t="s">
        <v>413</v>
      </c>
      <c r="K17" s="11">
        <v>11166142128.334299</v>
      </c>
    </row>
    <row r="18" spans="1:13" ht="12" customHeight="1" x14ac:dyDescent="0.25">
      <c r="A18" s="2" t="str">
        <f>"Sep "&amp;RIGHT(A6,4)</f>
        <v>Sep 2024</v>
      </c>
      <c r="B18" s="11">
        <v>10026717518</v>
      </c>
      <c r="C18" s="11">
        <v>3446373261.27</v>
      </c>
      <c r="D18" s="11">
        <v>453883.27</v>
      </c>
      <c r="E18" s="11">
        <v>741874249</v>
      </c>
      <c r="F18" s="11">
        <v>96658306.979300007</v>
      </c>
      <c r="G18" s="11">
        <v>273749670.41329998</v>
      </c>
      <c r="H18" s="11">
        <v>23941758</v>
      </c>
      <c r="I18" s="11">
        <v>261730587</v>
      </c>
      <c r="J18" s="11" t="s">
        <v>413</v>
      </c>
      <c r="K18" s="11">
        <v>14871499233.9326</v>
      </c>
    </row>
    <row r="19" spans="1:13" ht="12" customHeight="1" x14ac:dyDescent="0.25">
      <c r="A19" s="12" t="s">
        <v>55</v>
      </c>
      <c r="B19" s="13">
        <v>100418824184</v>
      </c>
      <c r="C19" s="13">
        <v>29013571340.705002</v>
      </c>
      <c r="D19" s="13">
        <v>4674838.1074999999</v>
      </c>
      <c r="E19" s="13">
        <v>7315201120</v>
      </c>
      <c r="F19" s="13">
        <v>384593526.2281</v>
      </c>
      <c r="G19" s="13">
        <v>2605502570.0707002</v>
      </c>
      <c r="H19" s="13">
        <v>168739228</v>
      </c>
      <c r="I19" s="13">
        <v>3007186678</v>
      </c>
      <c r="J19" s="13" t="s">
        <v>413</v>
      </c>
      <c r="K19" s="13">
        <v>142918293485.1113</v>
      </c>
    </row>
    <row r="20" spans="1:13" ht="12" customHeight="1" x14ac:dyDescent="0.25">
      <c r="A20" s="14" t="s">
        <v>415</v>
      </c>
      <c r="B20" s="15">
        <v>49471928270</v>
      </c>
      <c r="C20" s="15">
        <v>16064026152.33</v>
      </c>
      <c r="D20" s="15">
        <v>2532520.9900000002</v>
      </c>
      <c r="E20" s="15">
        <v>3840261473</v>
      </c>
      <c r="F20" s="15">
        <v>158433017.45019999</v>
      </c>
      <c r="G20" s="15">
        <v>1254741573.0732</v>
      </c>
      <c r="H20" s="15">
        <v>81083002</v>
      </c>
      <c r="I20" s="15">
        <v>1502334098</v>
      </c>
      <c r="J20" s="15" t="s">
        <v>413</v>
      </c>
      <c r="K20" s="15">
        <v>72375340106.843399</v>
      </c>
    </row>
    <row r="21" spans="1:13" ht="12" customHeight="1" x14ac:dyDescent="0.25">
      <c r="A21" s="3" t="str">
        <f>"FY "&amp;RIGHT(A6,4)+1</f>
        <v>FY 2025</v>
      </c>
    </row>
    <row r="22" spans="1:13" ht="12" customHeight="1" x14ac:dyDescent="0.25">
      <c r="A22" s="2" t="str">
        <f>"Oct "&amp;RIGHT(A6,4)</f>
        <v>Oct 2024</v>
      </c>
      <c r="B22" s="11">
        <v>8501762803</v>
      </c>
      <c r="C22" s="11">
        <v>3310068413.9500003</v>
      </c>
      <c r="D22" s="11">
        <v>479434.64</v>
      </c>
      <c r="E22" s="11">
        <v>1205666652</v>
      </c>
      <c r="F22" s="11">
        <v>23640029.861499999</v>
      </c>
      <c r="G22" s="11">
        <v>205921312.722</v>
      </c>
      <c r="H22" s="11">
        <v>6727854</v>
      </c>
      <c r="I22" s="11" t="s">
        <v>413</v>
      </c>
      <c r="J22" s="11" t="s">
        <v>413</v>
      </c>
      <c r="K22" s="11">
        <v>13254266500.1735</v>
      </c>
      <c r="M22" s="82"/>
    </row>
    <row r="23" spans="1:13" ht="12" customHeight="1" x14ac:dyDescent="0.25">
      <c r="A23" s="2" t="str">
        <f>"Nov "&amp;RIGHT(A6,4)</f>
        <v>Nov 2024</v>
      </c>
      <c r="B23" s="11">
        <v>8361781859</v>
      </c>
      <c r="C23" s="11">
        <v>2585377738.8299999</v>
      </c>
      <c r="D23" s="11">
        <v>379141.01</v>
      </c>
      <c r="E23" s="11">
        <v>603507412</v>
      </c>
      <c r="F23" s="11">
        <v>23617313.781399999</v>
      </c>
      <c r="G23" s="11">
        <v>183557706.00909999</v>
      </c>
      <c r="H23" s="11">
        <v>16336095</v>
      </c>
      <c r="I23" s="11" t="s">
        <v>413</v>
      </c>
      <c r="J23" s="11" t="s">
        <v>413</v>
      </c>
      <c r="K23" s="11">
        <v>11774557265.630501</v>
      </c>
      <c r="M23" s="82"/>
    </row>
    <row r="24" spans="1:13" ht="12" customHeight="1" x14ac:dyDescent="0.25">
      <c r="A24" s="2" t="str">
        <f>"Dec "&amp;RIGHT(A6,4)</f>
        <v>Dec 2024</v>
      </c>
      <c r="B24" s="11">
        <v>9660105069</v>
      </c>
      <c r="C24" s="11">
        <v>2566829588.0699997</v>
      </c>
      <c r="D24" s="11">
        <v>335063.21000000002</v>
      </c>
      <c r="E24" s="11">
        <v>588082367</v>
      </c>
      <c r="F24" s="11">
        <v>45766731.941</v>
      </c>
      <c r="G24" s="11">
        <v>190071828.62470001</v>
      </c>
      <c r="H24" s="11">
        <v>14240273</v>
      </c>
      <c r="I24" s="11">
        <v>10254443</v>
      </c>
      <c r="J24" s="11" t="s">
        <v>413</v>
      </c>
      <c r="K24" s="11">
        <v>13075685363.845699</v>
      </c>
      <c r="M24" s="82"/>
    </row>
    <row r="25" spans="1:13" ht="12" customHeight="1" x14ac:dyDescent="0.25">
      <c r="A25" s="2" t="str">
        <f>"Jan "&amp;RIGHT(A6,4)+1</f>
        <v>Jan 2025</v>
      </c>
      <c r="B25" s="11">
        <v>7968561921.7101002</v>
      </c>
      <c r="C25" s="11">
        <v>2679624375.6300006</v>
      </c>
      <c r="D25" s="11">
        <v>413071.29</v>
      </c>
      <c r="E25" s="11">
        <v>594579474</v>
      </c>
      <c r="F25" s="11">
        <v>23233184.785399999</v>
      </c>
      <c r="G25" s="11">
        <v>136690205.56959999</v>
      </c>
      <c r="H25" s="11">
        <v>14237741</v>
      </c>
      <c r="I25" s="11" t="s">
        <v>413</v>
      </c>
      <c r="J25" s="11" t="s">
        <v>413</v>
      </c>
      <c r="K25" s="11">
        <v>11417339973.985102</v>
      </c>
      <c r="M25" s="82"/>
    </row>
    <row r="26" spans="1:13" ht="12" customHeight="1" x14ac:dyDescent="0.25">
      <c r="A26" s="2" t="str">
        <f>"Feb "&amp;RIGHT(A6,4)+1</f>
        <v>Feb 2025</v>
      </c>
      <c r="B26" s="11">
        <v>7921427302.1008997</v>
      </c>
      <c r="C26" s="11">
        <v>2724965124.73</v>
      </c>
      <c r="D26" s="11">
        <v>391123.22</v>
      </c>
      <c r="E26" s="11">
        <v>560946207</v>
      </c>
      <c r="F26" s="11">
        <v>23245399.7018</v>
      </c>
      <c r="G26" s="11">
        <v>104307329.98890001</v>
      </c>
      <c r="H26" s="11">
        <v>13849353</v>
      </c>
      <c r="I26" s="11" t="s">
        <v>413</v>
      </c>
      <c r="J26" s="11" t="s">
        <v>413</v>
      </c>
      <c r="K26" s="11">
        <v>11349131839.741598</v>
      </c>
      <c r="M26" s="82"/>
    </row>
    <row r="27" spans="1:13" ht="12" customHeight="1" x14ac:dyDescent="0.25">
      <c r="A27" s="2" t="str">
        <f>"Mar "&amp;RIGHT(A6,4)+1</f>
        <v>Mar 2025</v>
      </c>
      <c r="B27" s="11">
        <v>9602648353.5573997</v>
      </c>
      <c r="C27" s="11">
        <v>2952753891.6999998</v>
      </c>
      <c r="D27" s="11">
        <v>404307.62</v>
      </c>
      <c r="E27" s="11">
        <v>581821942</v>
      </c>
      <c r="F27" s="11">
        <v>46244305.719700001</v>
      </c>
      <c r="G27" s="11">
        <v>132554258.2051</v>
      </c>
      <c r="H27" s="11">
        <v>12369418</v>
      </c>
      <c r="I27" s="11">
        <v>5925816</v>
      </c>
      <c r="J27" s="11" t="s">
        <v>413</v>
      </c>
      <c r="K27" s="11">
        <v>13334722292.8022</v>
      </c>
      <c r="M27" s="82"/>
    </row>
    <row r="28" spans="1:13"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c r="M28" s="82"/>
    </row>
    <row r="29" spans="1:13"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c r="M29" s="82"/>
    </row>
    <row r="30" spans="1:13"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c r="M30" s="82"/>
    </row>
    <row r="31" spans="1:13"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c r="M31" s="82"/>
    </row>
    <row r="32" spans="1:13"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c r="M32" s="82"/>
    </row>
    <row r="33" spans="1:13"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c r="M33" s="82"/>
    </row>
    <row r="34" spans="1:13" ht="12" customHeight="1" x14ac:dyDescent="0.25">
      <c r="A34" s="12" t="s">
        <v>55</v>
      </c>
      <c r="B34" s="13">
        <v>52016287308.368401</v>
      </c>
      <c r="C34" s="13">
        <v>16819619132.91</v>
      </c>
      <c r="D34" s="13">
        <v>2402140.9900000002</v>
      </c>
      <c r="E34" s="13">
        <v>4134604054</v>
      </c>
      <c r="F34" s="13">
        <v>185746965.79080001</v>
      </c>
      <c r="G34" s="13">
        <v>953102641.11940002</v>
      </c>
      <c r="H34" s="13">
        <v>77760734</v>
      </c>
      <c r="I34" s="13">
        <v>16180259</v>
      </c>
      <c r="J34" s="13" t="s">
        <v>413</v>
      </c>
      <c r="K34" s="13">
        <v>74205703236.178604</v>
      </c>
      <c r="M34" s="82"/>
    </row>
    <row r="35" spans="1:13" ht="12" customHeight="1" x14ac:dyDescent="0.25">
      <c r="A35" s="14" t="str">
        <f>"Total "&amp;MID(A20,7,LEN(A20)-13)&amp;" Months"</f>
        <v>Total 6 Months</v>
      </c>
      <c r="B35" s="15">
        <v>52016287308.368401</v>
      </c>
      <c r="C35" s="15">
        <v>16819619132.91</v>
      </c>
      <c r="D35" s="15">
        <v>2402140.9900000002</v>
      </c>
      <c r="E35" s="15">
        <v>4134604054</v>
      </c>
      <c r="F35" s="15">
        <v>185746965.79080001</v>
      </c>
      <c r="G35" s="15">
        <v>953102641.11940002</v>
      </c>
      <c r="H35" s="15">
        <v>77760734</v>
      </c>
      <c r="I35" s="15">
        <v>16180259</v>
      </c>
      <c r="J35" s="15" t="s">
        <v>413</v>
      </c>
      <c r="K35" s="15">
        <v>74205703236.178604</v>
      </c>
      <c r="M35" s="82"/>
    </row>
    <row r="36" spans="1:13" ht="12" customHeight="1" x14ac:dyDescent="0.25">
      <c r="A36" s="85"/>
      <c r="B36" s="85"/>
      <c r="C36" s="85"/>
      <c r="D36" s="85"/>
      <c r="E36" s="85"/>
      <c r="F36" s="85"/>
      <c r="G36" s="85"/>
      <c r="H36" s="85"/>
      <c r="I36" s="85"/>
      <c r="J36" s="85"/>
      <c r="K36" s="85"/>
    </row>
    <row r="37" spans="1:13" ht="113.25" customHeight="1" x14ac:dyDescent="0.25">
      <c r="A37" s="96" t="s">
        <v>391</v>
      </c>
      <c r="B37" s="96"/>
      <c r="C37" s="96"/>
      <c r="D37" s="96"/>
      <c r="E37" s="96"/>
      <c r="F37" s="96"/>
      <c r="G37" s="96"/>
      <c r="H37" s="96"/>
      <c r="I37" s="96"/>
      <c r="J37" s="96"/>
      <c r="K37" s="96"/>
    </row>
    <row r="38" spans="1:13" ht="12.75" customHeight="1" x14ac:dyDescent="0.25">
      <c r="A38" s="26"/>
    </row>
    <row r="39" spans="1:13" x14ac:dyDescent="0.25">
      <c r="A39" s="26"/>
    </row>
    <row r="40" spans="1:13" x14ac:dyDescent="0.25">
      <c r="A40" s="26"/>
    </row>
    <row r="41" spans="1:13" x14ac:dyDescent="0.25">
      <c r="A41" s="26"/>
    </row>
    <row r="42" spans="1:13" x14ac:dyDescent="0.25">
      <c r="A42" s="26"/>
    </row>
  </sheetData>
  <mergeCells count="15">
    <mergeCell ref="A37:K37"/>
    <mergeCell ref="A36:K36"/>
    <mergeCell ref="B5:K5"/>
    <mergeCell ref="G3:G4"/>
    <mergeCell ref="H3:H4"/>
    <mergeCell ref="I3:I4"/>
    <mergeCell ref="K3:K4"/>
    <mergeCell ref="A1:J1"/>
    <mergeCell ref="A2:J2"/>
    <mergeCell ref="A3:A4"/>
    <mergeCell ref="B3:B4"/>
    <mergeCell ref="C3:C4"/>
    <mergeCell ref="D3:D4"/>
    <mergeCell ref="E3:F3"/>
    <mergeCell ref="J3:J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86" t="s">
        <v>417</v>
      </c>
      <c r="B1" s="86"/>
      <c r="C1" s="86"/>
      <c r="D1" s="86"/>
      <c r="E1" s="86"/>
      <c r="F1" s="86"/>
      <c r="G1" s="86"/>
      <c r="H1" s="86"/>
      <c r="I1" s="86"/>
      <c r="J1" s="86"/>
      <c r="K1" s="81">
        <v>45821</v>
      </c>
    </row>
    <row r="2" spans="1:11" ht="12" customHeight="1" x14ac:dyDescent="0.25">
      <c r="A2" s="88" t="s">
        <v>139</v>
      </c>
      <c r="B2" s="88"/>
      <c r="C2" s="88"/>
      <c r="D2" s="88"/>
      <c r="E2" s="88"/>
      <c r="F2" s="88"/>
      <c r="G2" s="88"/>
      <c r="H2" s="88"/>
      <c r="I2" s="88"/>
      <c r="J2" s="88"/>
      <c r="K2" s="1"/>
    </row>
    <row r="3" spans="1:11" ht="24" customHeight="1" x14ac:dyDescent="0.25">
      <c r="A3" s="90" t="s">
        <v>50</v>
      </c>
      <c r="B3" s="94" t="s">
        <v>140</v>
      </c>
      <c r="C3" s="94"/>
      <c r="D3" s="93"/>
      <c r="E3" s="94" t="s">
        <v>74</v>
      </c>
      <c r="F3" s="94"/>
      <c r="G3" s="93"/>
      <c r="H3" s="94" t="s">
        <v>141</v>
      </c>
      <c r="I3" s="94"/>
      <c r="J3" s="93"/>
      <c r="K3" s="97" t="s">
        <v>142</v>
      </c>
    </row>
    <row r="4" spans="1:11" ht="24" customHeight="1" x14ac:dyDescent="0.25">
      <c r="A4" s="91"/>
      <c r="B4" s="10" t="s">
        <v>78</v>
      </c>
      <c r="C4" s="10" t="s">
        <v>80</v>
      </c>
      <c r="D4" s="10" t="s">
        <v>55</v>
      </c>
      <c r="E4" s="10" t="s">
        <v>78</v>
      </c>
      <c r="F4" s="10" t="s">
        <v>80</v>
      </c>
      <c r="G4" s="10" t="s">
        <v>55</v>
      </c>
      <c r="H4" s="10" t="s">
        <v>78</v>
      </c>
      <c r="I4" s="10" t="s">
        <v>80</v>
      </c>
      <c r="J4" s="10" t="s">
        <v>55</v>
      </c>
      <c r="K4" s="94"/>
    </row>
    <row r="5" spans="1:11" ht="12" customHeight="1" x14ac:dyDescent="0.25">
      <c r="A5" s="1"/>
      <c r="B5" s="85" t="str">
        <f>REPT("-",113)&amp;" Number "&amp;REPT("-",119)</f>
        <v>----------------------------------------------------------------------------------------------------------------- Number -----------------------------------------------------------------------------------------------------------------------</v>
      </c>
      <c r="C5" s="85"/>
      <c r="D5" s="85"/>
      <c r="E5" s="85"/>
      <c r="F5" s="85"/>
      <c r="G5" s="85"/>
      <c r="H5" s="85"/>
      <c r="I5" s="85"/>
      <c r="J5" s="85"/>
      <c r="K5" s="85"/>
    </row>
    <row r="6" spans="1:11" ht="12" customHeight="1" x14ac:dyDescent="0.25">
      <c r="A6" s="3" t="s">
        <v>414</v>
      </c>
    </row>
    <row r="7" spans="1:11" ht="12" customHeight="1" x14ac:dyDescent="0.25">
      <c r="A7" s="2" t="str">
        <f>"Oct "&amp;RIGHT(A6,4)-1</f>
        <v>Oct 2023</v>
      </c>
      <c r="B7" s="11">
        <v>221160</v>
      </c>
      <c r="C7" s="11">
        <v>1484274</v>
      </c>
      <c r="D7" s="11">
        <v>1705434</v>
      </c>
      <c r="E7" s="11">
        <v>6593</v>
      </c>
      <c r="F7" s="11">
        <v>133569</v>
      </c>
      <c r="G7" s="11">
        <v>140162</v>
      </c>
      <c r="H7" s="11">
        <v>812</v>
      </c>
      <c r="I7" s="11">
        <v>32407</v>
      </c>
      <c r="J7" s="11">
        <v>33219</v>
      </c>
      <c r="K7" s="11">
        <v>1878815</v>
      </c>
    </row>
    <row r="8" spans="1:11" ht="12" customHeight="1" x14ac:dyDescent="0.25">
      <c r="A8" s="2" t="str">
        <f>"Nov "&amp;RIGHT(A6,4)-1</f>
        <v>Nov 2023</v>
      </c>
      <c r="B8" s="11">
        <v>197818</v>
      </c>
      <c r="C8" s="11">
        <v>1296129</v>
      </c>
      <c r="D8" s="11">
        <v>1493947</v>
      </c>
      <c r="E8" s="11">
        <v>7066</v>
      </c>
      <c r="F8" s="11">
        <v>100615</v>
      </c>
      <c r="G8" s="11">
        <v>107681</v>
      </c>
      <c r="H8" s="11">
        <v>345</v>
      </c>
      <c r="I8" s="11">
        <v>16950</v>
      </c>
      <c r="J8" s="11">
        <v>17295</v>
      </c>
      <c r="K8" s="11">
        <v>1618923</v>
      </c>
    </row>
    <row r="9" spans="1:11" ht="12" customHeight="1" x14ac:dyDescent="0.25">
      <c r="A9" s="2" t="str">
        <f>"Dec "&amp;RIGHT(A6,4)-1</f>
        <v>Dec 2023</v>
      </c>
      <c r="B9" s="11">
        <v>165606</v>
      </c>
      <c r="C9" s="11">
        <v>1031702</v>
      </c>
      <c r="D9" s="11">
        <v>1197308</v>
      </c>
      <c r="E9" s="11">
        <v>7162</v>
      </c>
      <c r="F9" s="11">
        <v>82557</v>
      </c>
      <c r="G9" s="11">
        <v>89719</v>
      </c>
      <c r="H9" s="11">
        <v>803</v>
      </c>
      <c r="I9" s="11">
        <v>8182</v>
      </c>
      <c r="J9" s="11">
        <v>8985</v>
      </c>
      <c r="K9" s="11">
        <v>1296012</v>
      </c>
    </row>
    <row r="10" spans="1:11" ht="12" customHeight="1" x14ac:dyDescent="0.25">
      <c r="A10" s="2" t="str">
        <f>"Jan "&amp;RIGHT(A6,4)</f>
        <v>Jan 2024</v>
      </c>
      <c r="B10" s="11">
        <v>179694</v>
      </c>
      <c r="C10" s="11">
        <v>1266671</v>
      </c>
      <c r="D10" s="11">
        <v>1446365</v>
      </c>
      <c r="E10" s="11">
        <v>2113</v>
      </c>
      <c r="F10" s="11">
        <v>124323</v>
      </c>
      <c r="G10" s="11">
        <v>126436</v>
      </c>
      <c r="H10" s="11">
        <v>300</v>
      </c>
      <c r="I10" s="11">
        <v>21719</v>
      </c>
      <c r="J10" s="11">
        <v>22019</v>
      </c>
      <c r="K10" s="11">
        <v>1594820</v>
      </c>
    </row>
    <row r="11" spans="1:11" ht="12" customHeight="1" x14ac:dyDescent="0.25">
      <c r="A11" s="2" t="str">
        <f>"Feb "&amp;RIGHT(A6,4)</f>
        <v>Feb 2024</v>
      </c>
      <c r="B11" s="11">
        <v>211065</v>
      </c>
      <c r="C11" s="11">
        <v>1374459</v>
      </c>
      <c r="D11" s="11">
        <v>1585524</v>
      </c>
      <c r="E11" s="11">
        <v>7399</v>
      </c>
      <c r="F11" s="11">
        <v>118845</v>
      </c>
      <c r="G11" s="11">
        <v>126244</v>
      </c>
      <c r="H11" s="11">
        <v>190</v>
      </c>
      <c r="I11" s="11">
        <v>18448</v>
      </c>
      <c r="J11" s="11">
        <v>18638</v>
      </c>
      <c r="K11" s="11">
        <v>1730406</v>
      </c>
    </row>
    <row r="12" spans="1:11" ht="12" customHeight="1" x14ac:dyDescent="0.25">
      <c r="A12" s="2" t="str">
        <f>"Mar "&amp;RIGHT(A6,4)</f>
        <v>Mar 2024</v>
      </c>
      <c r="B12" s="11">
        <v>180325</v>
      </c>
      <c r="C12" s="11">
        <v>1173143</v>
      </c>
      <c r="D12" s="11">
        <v>1353468</v>
      </c>
      <c r="E12" s="11">
        <v>7158</v>
      </c>
      <c r="F12" s="11">
        <v>104773</v>
      </c>
      <c r="G12" s="11">
        <v>111931</v>
      </c>
      <c r="H12" s="11">
        <v>0</v>
      </c>
      <c r="I12" s="11">
        <v>17777</v>
      </c>
      <c r="J12" s="11">
        <v>17777</v>
      </c>
      <c r="K12" s="11">
        <v>1483176</v>
      </c>
    </row>
    <row r="13" spans="1:11" ht="12" customHeight="1" x14ac:dyDescent="0.25">
      <c r="A13" s="2" t="str">
        <f>"Apr "&amp;RIGHT(A6,4)</f>
        <v>Apr 2024</v>
      </c>
      <c r="B13" s="11">
        <v>224578</v>
      </c>
      <c r="C13" s="11">
        <v>1393960</v>
      </c>
      <c r="D13" s="11">
        <v>1618538</v>
      </c>
      <c r="E13" s="11">
        <v>6771</v>
      </c>
      <c r="F13" s="11">
        <v>128126</v>
      </c>
      <c r="G13" s="11">
        <v>134897</v>
      </c>
      <c r="H13" s="11">
        <v>534</v>
      </c>
      <c r="I13" s="11">
        <v>22672</v>
      </c>
      <c r="J13" s="11">
        <v>23206</v>
      </c>
      <c r="K13" s="11">
        <v>1776641</v>
      </c>
    </row>
    <row r="14" spans="1:11" ht="12" customHeight="1" x14ac:dyDescent="0.25">
      <c r="A14" s="2" t="str">
        <f>"May "&amp;RIGHT(A6,4)</f>
        <v>May 2024</v>
      </c>
      <c r="B14" s="11">
        <v>210709</v>
      </c>
      <c r="C14" s="11">
        <v>1328913</v>
      </c>
      <c r="D14" s="11">
        <v>1539622</v>
      </c>
      <c r="E14" s="11">
        <v>8066</v>
      </c>
      <c r="F14" s="11">
        <v>131001</v>
      </c>
      <c r="G14" s="11">
        <v>139067</v>
      </c>
      <c r="H14" s="11">
        <v>218</v>
      </c>
      <c r="I14" s="11">
        <v>35188</v>
      </c>
      <c r="J14" s="11">
        <v>35406</v>
      </c>
      <c r="K14" s="11">
        <v>1714095</v>
      </c>
    </row>
    <row r="15" spans="1:11" ht="12" customHeight="1" x14ac:dyDescent="0.25">
      <c r="A15" s="2" t="str">
        <f>"Jun "&amp;RIGHT(A6,4)</f>
        <v>Jun 2024</v>
      </c>
      <c r="B15" s="11">
        <v>28256</v>
      </c>
      <c r="C15" s="11">
        <v>173100</v>
      </c>
      <c r="D15" s="11">
        <v>201356</v>
      </c>
      <c r="E15" s="11">
        <v>1384</v>
      </c>
      <c r="F15" s="11">
        <v>96904</v>
      </c>
      <c r="G15" s="11">
        <v>98288</v>
      </c>
      <c r="H15" s="11">
        <v>14757</v>
      </c>
      <c r="I15" s="11">
        <v>486226</v>
      </c>
      <c r="J15" s="11">
        <v>500983</v>
      </c>
      <c r="K15" s="11">
        <v>800627</v>
      </c>
    </row>
    <row r="16" spans="1:11" ht="12" customHeight="1" x14ac:dyDescent="0.25">
      <c r="A16" s="2" t="str">
        <f>"Jul "&amp;RIGHT(A6,4)</f>
        <v>Jul 2024</v>
      </c>
      <c r="B16" s="11">
        <v>9619</v>
      </c>
      <c r="C16" s="11">
        <v>85994</v>
      </c>
      <c r="D16" s="11">
        <v>95613</v>
      </c>
      <c r="E16" s="11">
        <v>8119</v>
      </c>
      <c r="F16" s="11">
        <v>120022</v>
      </c>
      <c r="G16" s="11">
        <v>128141</v>
      </c>
      <c r="H16" s="11">
        <v>98138</v>
      </c>
      <c r="I16" s="11">
        <v>859400</v>
      </c>
      <c r="J16" s="11">
        <v>957538</v>
      </c>
      <c r="K16" s="11">
        <v>1181292</v>
      </c>
    </row>
    <row r="17" spans="1:11" ht="12" customHeight="1" x14ac:dyDescent="0.25">
      <c r="A17" s="2" t="str">
        <f>"Aug "&amp;RIGHT(A6,4)</f>
        <v>Aug 2024</v>
      </c>
      <c r="B17" s="11">
        <v>85881</v>
      </c>
      <c r="C17" s="11">
        <v>423066</v>
      </c>
      <c r="D17" s="11">
        <v>508947</v>
      </c>
      <c r="E17" s="11">
        <v>8261</v>
      </c>
      <c r="F17" s="11">
        <v>74848</v>
      </c>
      <c r="G17" s="11">
        <v>83109</v>
      </c>
      <c r="H17" s="11">
        <v>14913</v>
      </c>
      <c r="I17" s="11">
        <v>266365</v>
      </c>
      <c r="J17" s="11">
        <v>281278</v>
      </c>
      <c r="K17" s="11">
        <v>873334</v>
      </c>
    </row>
    <row r="18" spans="1:11" ht="12" customHeight="1" x14ac:dyDescent="0.25">
      <c r="A18" s="2" t="str">
        <f>"Sep "&amp;RIGHT(A6,4)</f>
        <v>Sep 2024</v>
      </c>
      <c r="B18" s="11">
        <v>208177</v>
      </c>
      <c r="C18" s="11">
        <v>1333502</v>
      </c>
      <c r="D18" s="11">
        <v>1541679</v>
      </c>
      <c r="E18" s="11">
        <v>5420</v>
      </c>
      <c r="F18" s="11">
        <v>108083</v>
      </c>
      <c r="G18" s="11">
        <v>113503</v>
      </c>
      <c r="H18" s="11">
        <v>220</v>
      </c>
      <c r="I18" s="11">
        <v>17728</v>
      </c>
      <c r="J18" s="11">
        <v>17948</v>
      </c>
      <c r="K18" s="11">
        <v>1673130</v>
      </c>
    </row>
    <row r="19" spans="1:11" ht="12" customHeight="1" x14ac:dyDescent="0.25">
      <c r="A19" s="12" t="s">
        <v>55</v>
      </c>
      <c r="B19" s="13">
        <v>1922888</v>
      </c>
      <c r="C19" s="13">
        <v>12364913</v>
      </c>
      <c r="D19" s="13">
        <v>14287801</v>
      </c>
      <c r="E19" s="13">
        <v>75512</v>
      </c>
      <c r="F19" s="13">
        <v>1323666</v>
      </c>
      <c r="G19" s="13">
        <v>1399178</v>
      </c>
      <c r="H19" s="13">
        <v>131230</v>
      </c>
      <c r="I19" s="13">
        <v>1803062</v>
      </c>
      <c r="J19" s="13">
        <v>1934292</v>
      </c>
      <c r="K19" s="13">
        <v>17621271</v>
      </c>
    </row>
    <row r="20" spans="1:11" ht="12" customHeight="1" x14ac:dyDescent="0.25">
      <c r="A20" s="14" t="s">
        <v>415</v>
      </c>
      <c r="B20" s="15">
        <v>1155668</v>
      </c>
      <c r="C20" s="15">
        <v>7626378</v>
      </c>
      <c r="D20" s="15">
        <v>8782046</v>
      </c>
      <c r="E20" s="15">
        <v>37491</v>
      </c>
      <c r="F20" s="15">
        <v>664682</v>
      </c>
      <c r="G20" s="15">
        <v>702173</v>
      </c>
      <c r="H20" s="15">
        <v>2450</v>
      </c>
      <c r="I20" s="15">
        <v>115483</v>
      </c>
      <c r="J20" s="15">
        <v>117933</v>
      </c>
      <c r="K20" s="15">
        <v>9602152</v>
      </c>
    </row>
    <row r="21" spans="1:11" ht="12" customHeight="1" x14ac:dyDescent="0.25">
      <c r="A21" s="3" t="str">
        <f>"FY "&amp;RIGHT(A6,4)+1</f>
        <v>FY 2025</v>
      </c>
    </row>
    <row r="22" spans="1:11" ht="12" customHeight="1" x14ac:dyDescent="0.25">
      <c r="A22" s="2" t="str">
        <f>"Oct "&amp;RIGHT(A6,4)</f>
        <v>Oct 2024</v>
      </c>
      <c r="B22" s="11">
        <v>208486</v>
      </c>
      <c r="C22" s="11">
        <v>1412705</v>
      </c>
      <c r="D22" s="11">
        <v>1621191</v>
      </c>
      <c r="E22" s="11">
        <v>7888</v>
      </c>
      <c r="F22" s="11">
        <v>114628</v>
      </c>
      <c r="G22" s="11">
        <v>122516</v>
      </c>
      <c r="H22" s="11">
        <v>0</v>
      </c>
      <c r="I22" s="11">
        <v>23963</v>
      </c>
      <c r="J22" s="11">
        <v>23963</v>
      </c>
      <c r="K22" s="11">
        <v>1767670</v>
      </c>
    </row>
    <row r="23" spans="1:11" ht="12" customHeight="1" x14ac:dyDescent="0.25">
      <c r="A23" s="2" t="str">
        <f>"Nov "&amp;RIGHT(A6,4)</f>
        <v>Nov 2024</v>
      </c>
      <c r="B23" s="11">
        <v>171656</v>
      </c>
      <c r="C23" s="11">
        <v>1110892</v>
      </c>
      <c r="D23" s="11">
        <v>1282548</v>
      </c>
      <c r="E23" s="11">
        <v>5652</v>
      </c>
      <c r="F23" s="11">
        <v>94493</v>
      </c>
      <c r="G23" s="11">
        <v>100145</v>
      </c>
      <c r="H23" s="11">
        <v>0</v>
      </c>
      <c r="I23" s="11">
        <v>14966</v>
      </c>
      <c r="J23" s="11">
        <v>14966</v>
      </c>
      <c r="K23" s="11">
        <v>1397659</v>
      </c>
    </row>
    <row r="24" spans="1:11" ht="12" customHeight="1" x14ac:dyDescent="0.25">
      <c r="A24" s="2" t="str">
        <f>"Dec "&amp;RIGHT(A6,4)</f>
        <v>Dec 2024</v>
      </c>
      <c r="B24" s="11">
        <v>153429</v>
      </c>
      <c r="C24" s="11">
        <v>983434</v>
      </c>
      <c r="D24" s="11">
        <v>1136863</v>
      </c>
      <c r="E24" s="11">
        <v>3392</v>
      </c>
      <c r="F24" s="11">
        <v>84770</v>
      </c>
      <c r="G24" s="11">
        <v>88162</v>
      </c>
      <c r="H24" s="11">
        <v>1557</v>
      </c>
      <c r="I24" s="11">
        <v>8527</v>
      </c>
      <c r="J24" s="11">
        <v>10084</v>
      </c>
      <c r="K24" s="11">
        <v>1235109</v>
      </c>
    </row>
    <row r="25" spans="1:11" ht="12" customHeight="1" x14ac:dyDescent="0.25">
      <c r="A25" s="2" t="str">
        <f>"Jan "&amp;RIGHT(A6,4)+1</f>
        <v>Jan 2025</v>
      </c>
      <c r="B25" s="11">
        <v>185799</v>
      </c>
      <c r="C25" s="11">
        <v>1203953</v>
      </c>
      <c r="D25" s="11">
        <v>1389752</v>
      </c>
      <c r="E25" s="11">
        <v>7688</v>
      </c>
      <c r="F25" s="11">
        <v>103430</v>
      </c>
      <c r="G25" s="11">
        <v>111118</v>
      </c>
      <c r="H25" s="11">
        <v>1390</v>
      </c>
      <c r="I25" s="11">
        <v>20416</v>
      </c>
      <c r="J25" s="11">
        <v>21806</v>
      </c>
      <c r="K25" s="11">
        <v>1522676</v>
      </c>
    </row>
    <row r="26" spans="1:11" ht="12" customHeight="1" x14ac:dyDescent="0.25">
      <c r="A26" s="2" t="str">
        <f>"Feb "&amp;RIGHT(A6,4)+1</f>
        <v>Feb 2025</v>
      </c>
      <c r="B26" s="11">
        <v>174426</v>
      </c>
      <c r="C26" s="11">
        <v>1145523</v>
      </c>
      <c r="D26" s="11">
        <v>1319949</v>
      </c>
      <c r="E26" s="11">
        <v>7055</v>
      </c>
      <c r="F26" s="11">
        <v>94356</v>
      </c>
      <c r="G26" s="11">
        <v>101411</v>
      </c>
      <c r="H26" s="11">
        <v>0</v>
      </c>
      <c r="I26" s="11">
        <v>20523</v>
      </c>
      <c r="J26" s="11">
        <v>20523</v>
      </c>
      <c r="K26" s="11">
        <v>1441883</v>
      </c>
    </row>
    <row r="27" spans="1:11" ht="12" customHeight="1" x14ac:dyDescent="0.25">
      <c r="A27" s="2" t="str">
        <f>"Mar "&amp;RIGHT(A6,4)+1</f>
        <v>Mar 2025</v>
      </c>
      <c r="B27" s="11">
        <v>165387</v>
      </c>
      <c r="C27" s="11">
        <v>1176000</v>
      </c>
      <c r="D27" s="11">
        <v>1341387</v>
      </c>
      <c r="E27" s="11">
        <v>8051</v>
      </c>
      <c r="F27" s="11">
        <v>102981</v>
      </c>
      <c r="G27" s="11">
        <v>111032</v>
      </c>
      <c r="H27" s="11">
        <v>0</v>
      </c>
      <c r="I27" s="11">
        <v>38593</v>
      </c>
      <c r="J27" s="11">
        <v>38593</v>
      </c>
      <c r="K27" s="11">
        <v>1491012</v>
      </c>
    </row>
    <row r="28" spans="1:11"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row>
    <row r="29" spans="1:11"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row>
    <row r="30" spans="1:11"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row>
    <row r="31" spans="1:11"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row>
    <row r="32" spans="1:11"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row>
    <row r="33" spans="1:11"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row>
    <row r="34" spans="1:11" ht="12" customHeight="1" x14ac:dyDescent="0.25">
      <c r="A34" s="12" t="s">
        <v>55</v>
      </c>
      <c r="B34" s="13">
        <v>1059183</v>
      </c>
      <c r="C34" s="13">
        <v>7032507</v>
      </c>
      <c r="D34" s="13">
        <v>8091690</v>
      </c>
      <c r="E34" s="13">
        <v>39726</v>
      </c>
      <c r="F34" s="13">
        <v>594658</v>
      </c>
      <c r="G34" s="13">
        <v>634384</v>
      </c>
      <c r="H34" s="13">
        <v>2947</v>
      </c>
      <c r="I34" s="13">
        <v>126988</v>
      </c>
      <c r="J34" s="13">
        <v>129935</v>
      </c>
      <c r="K34" s="13">
        <v>8856009</v>
      </c>
    </row>
    <row r="35" spans="1:11" ht="12" customHeight="1" x14ac:dyDescent="0.25">
      <c r="A35" s="14" t="str">
        <f>"Total "&amp;MID(A20,7,LEN(A20)-13)&amp;" Months"</f>
        <v>Total 6 Months</v>
      </c>
      <c r="B35" s="15">
        <v>1059183</v>
      </c>
      <c r="C35" s="15">
        <v>7032507</v>
      </c>
      <c r="D35" s="15">
        <v>8091690</v>
      </c>
      <c r="E35" s="15">
        <v>39726</v>
      </c>
      <c r="F35" s="15">
        <v>594658</v>
      </c>
      <c r="G35" s="15">
        <v>634384</v>
      </c>
      <c r="H35" s="15">
        <v>2947</v>
      </c>
      <c r="I35" s="15">
        <v>126988</v>
      </c>
      <c r="J35" s="15">
        <v>129935</v>
      </c>
      <c r="K35" s="15">
        <v>8856009</v>
      </c>
    </row>
    <row r="36" spans="1:11" ht="12" customHeight="1" x14ac:dyDescent="0.25">
      <c r="A36" s="85"/>
      <c r="B36" s="85"/>
      <c r="C36" s="85"/>
      <c r="D36" s="85"/>
      <c r="E36" s="85"/>
      <c r="F36" s="85"/>
      <c r="G36" s="85"/>
      <c r="H36" s="85"/>
    </row>
    <row r="37" spans="1:11" ht="70"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143</v>
      </c>
      <c r="B2" s="88"/>
      <c r="C2" s="88"/>
      <c r="D2" s="88"/>
      <c r="E2" s="88"/>
      <c r="F2" s="88"/>
      <c r="G2" s="88"/>
      <c r="H2" s="88"/>
      <c r="I2" s="1"/>
    </row>
    <row r="3" spans="1:9" ht="24" customHeight="1" x14ac:dyDescent="0.25">
      <c r="A3" s="90" t="s">
        <v>50</v>
      </c>
      <c r="B3" s="94" t="s">
        <v>144</v>
      </c>
      <c r="C3" s="94"/>
      <c r="D3" s="93"/>
      <c r="E3" s="94" t="s">
        <v>145</v>
      </c>
      <c r="F3" s="94"/>
      <c r="G3" s="93"/>
      <c r="H3" s="94" t="s">
        <v>146</v>
      </c>
      <c r="I3" s="94"/>
    </row>
    <row r="4" spans="1:9" ht="24" customHeight="1" x14ac:dyDescent="0.25">
      <c r="A4" s="91"/>
      <c r="B4" s="10" t="s">
        <v>78</v>
      </c>
      <c r="C4" s="10" t="s">
        <v>80</v>
      </c>
      <c r="D4" s="10" t="s">
        <v>55</v>
      </c>
      <c r="E4" s="10" t="s">
        <v>223</v>
      </c>
      <c r="F4" s="10" t="s">
        <v>80</v>
      </c>
      <c r="G4" s="10" t="s">
        <v>224</v>
      </c>
      <c r="H4" s="10" t="s">
        <v>225</v>
      </c>
      <c r="I4" s="9" t="s">
        <v>80</v>
      </c>
    </row>
    <row r="5" spans="1:9" ht="12" customHeight="1" x14ac:dyDescent="0.25">
      <c r="A5" s="1"/>
      <c r="B5" s="85" t="str">
        <f>REPT("-",29)&amp;" Number "&amp;REPT("-",28)&amp;"   "&amp;REPT("-",30)&amp;" Dollars "&amp;REPT("-",28)&amp;"   "&amp;REPT("-",19)&amp;" Cents "&amp;REPT("-",21)</f>
        <v>----------------------------- Number ----------------------------   ------------------------------ Dollars ----------------------------   ------------------- Cents ---------------------</v>
      </c>
      <c r="C5" s="85"/>
      <c r="D5" s="85"/>
      <c r="E5" s="85"/>
      <c r="F5" s="85"/>
      <c r="G5" s="85"/>
      <c r="H5" s="85"/>
      <c r="I5" s="85"/>
    </row>
    <row r="6" spans="1:9" ht="12" customHeight="1" x14ac:dyDescent="0.25">
      <c r="A6" s="3" t="s">
        <v>414</v>
      </c>
    </row>
    <row r="7" spans="1:9" ht="12" customHeight="1" x14ac:dyDescent="0.25">
      <c r="A7" s="2" t="str">
        <f>"Oct "&amp;RIGHT(A6,4)-1</f>
        <v>Oct 2023</v>
      </c>
      <c r="B7" s="11">
        <v>228565</v>
      </c>
      <c r="C7" s="11">
        <v>1650250</v>
      </c>
      <c r="D7" s="11">
        <v>1878815</v>
      </c>
      <c r="E7" s="11">
        <v>62283.962500000001</v>
      </c>
      <c r="F7" s="11">
        <v>433190.625</v>
      </c>
      <c r="G7" s="11">
        <v>495474.58750000002</v>
      </c>
      <c r="H7" s="16">
        <v>27.25</v>
      </c>
      <c r="I7" s="16">
        <v>26.25</v>
      </c>
    </row>
    <row r="8" spans="1:9" ht="12" customHeight="1" x14ac:dyDescent="0.25">
      <c r="A8" s="2" t="str">
        <f>"Nov "&amp;RIGHT(A6,4)-1</f>
        <v>Nov 2023</v>
      </c>
      <c r="B8" s="11">
        <v>205229</v>
      </c>
      <c r="C8" s="11">
        <v>1413694</v>
      </c>
      <c r="D8" s="11">
        <v>1618923</v>
      </c>
      <c r="E8" s="11">
        <v>55924.902499999997</v>
      </c>
      <c r="F8" s="11">
        <v>371094.67499999999</v>
      </c>
      <c r="G8" s="11">
        <v>427019.57750000001</v>
      </c>
      <c r="H8" s="16">
        <v>27.25</v>
      </c>
      <c r="I8" s="16">
        <v>26.25</v>
      </c>
    </row>
    <row r="9" spans="1:9" ht="12" customHeight="1" x14ac:dyDescent="0.25">
      <c r="A9" s="2" t="str">
        <f>"Dec "&amp;RIGHT(A6,4)-1</f>
        <v>Dec 2023</v>
      </c>
      <c r="B9" s="11">
        <v>173571</v>
      </c>
      <c r="C9" s="11">
        <v>1122441</v>
      </c>
      <c r="D9" s="11">
        <v>1296012</v>
      </c>
      <c r="E9" s="11">
        <v>47298.097500000003</v>
      </c>
      <c r="F9" s="11">
        <v>294640.76250000001</v>
      </c>
      <c r="G9" s="11">
        <v>341938.86</v>
      </c>
      <c r="H9" s="16">
        <v>27.25</v>
      </c>
      <c r="I9" s="16">
        <v>26.25</v>
      </c>
    </row>
    <row r="10" spans="1:9" ht="12" customHeight="1" x14ac:dyDescent="0.25">
      <c r="A10" s="2" t="str">
        <f>"Jan "&amp;RIGHT(A6,4)</f>
        <v>Jan 2024</v>
      </c>
      <c r="B10" s="11">
        <v>182107</v>
      </c>
      <c r="C10" s="11">
        <v>1412713</v>
      </c>
      <c r="D10" s="11">
        <v>1594820</v>
      </c>
      <c r="E10" s="11">
        <v>49624.157500000001</v>
      </c>
      <c r="F10" s="11">
        <v>370837.16249999998</v>
      </c>
      <c r="G10" s="11">
        <v>420461.32</v>
      </c>
      <c r="H10" s="16">
        <v>27.25</v>
      </c>
      <c r="I10" s="16">
        <v>26.25</v>
      </c>
    </row>
    <row r="11" spans="1:9" ht="12" customHeight="1" x14ac:dyDescent="0.25">
      <c r="A11" s="2" t="str">
        <f>"Feb "&amp;RIGHT(A6,4)</f>
        <v>Feb 2024</v>
      </c>
      <c r="B11" s="11">
        <v>218654</v>
      </c>
      <c r="C11" s="11">
        <v>1511752</v>
      </c>
      <c r="D11" s="11">
        <v>1730406</v>
      </c>
      <c r="E11" s="11">
        <v>59583.214999999997</v>
      </c>
      <c r="F11" s="11">
        <v>396834.9</v>
      </c>
      <c r="G11" s="11">
        <v>456418.11499999999</v>
      </c>
      <c r="H11" s="16">
        <v>27.25</v>
      </c>
      <c r="I11" s="16">
        <v>26.25</v>
      </c>
    </row>
    <row r="12" spans="1:9" ht="12" customHeight="1" x14ac:dyDescent="0.25">
      <c r="A12" s="2" t="str">
        <f>"Mar "&amp;RIGHT(A6,4)</f>
        <v>Mar 2024</v>
      </c>
      <c r="B12" s="11">
        <v>187483</v>
      </c>
      <c r="C12" s="11">
        <v>1295693</v>
      </c>
      <c r="D12" s="11">
        <v>1483176</v>
      </c>
      <c r="E12" s="11">
        <v>51089.1175</v>
      </c>
      <c r="F12" s="11">
        <v>340119.41249999998</v>
      </c>
      <c r="G12" s="11">
        <v>391208.53</v>
      </c>
      <c r="H12" s="16">
        <v>27.25</v>
      </c>
      <c r="I12" s="16">
        <v>26.25</v>
      </c>
    </row>
    <row r="13" spans="1:9" ht="12" customHeight="1" x14ac:dyDescent="0.25">
      <c r="A13" s="2" t="str">
        <f>"Apr "&amp;RIGHT(A6,4)</f>
        <v>Apr 2024</v>
      </c>
      <c r="B13" s="11">
        <v>231883</v>
      </c>
      <c r="C13" s="11">
        <v>1544758</v>
      </c>
      <c r="D13" s="11">
        <v>1776641</v>
      </c>
      <c r="E13" s="11">
        <v>63188.1175</v>
      </c>
      <c r="F13" s="11">
        <v>405498.97499999998</v>
      </c>
      <c r="G13" s="11">
        <v>468687.09250000003</v>
      </c>
      <c r="H13" s="16">
        <v>27.25</v>
      </c>
      <c r="I13" s="16">
        <v>26.25</v>
      </c>
    </row>
    <row r="14" spans="1:9" ht="12" customHeight="1" x14ac:dyDescent="0.25">
      <c r="A14" s="2" t="str">
        <f>"May "&amp;RIGHT(A6,4)</f>
        <v>May 2024</v>
      </c>
      <c r="B14" s="11">
        <v>218993</v>
      </c>
      <c r="C14" s="11">
        <v>1495102</v>
      </c>
      <c r="D14" s="11">
        <v>1714095</v>
      </c>
      <c r="E14" s="11">
        <v>59675.592499999999</v>
      </c>
      <c r="F14" s="11">
        <v>392464.27500000002</v>
      </c>
      <c r="G14" s="11">
        <v>452139.86749999999</v>
      </c>
      <c r="H14" s="16">
        <v>27.25</v>
      </c>
      <c r="I14" s="16">
        <v>26.25</v>
      </c>
    </row>
    <row r="15" spans="1:9" ht="12" customHeight="1" x14ac:dyDescent="0.25">
      <c r="A15" s="2" t="str">
        <f>"Jun "&amp;RIGHT(A6,4)</f>
        <v>Jun 2024</v>
      </c>
      <c r="B15" s="11">
        <v>44397</v>
      </c>
      <c r="C15" s="11">
        <v>756230</v>
      </c>
      <c r="D15" s="11">
        <v>800627</v>
      </c>
      <c r="E15" s="11">
        <v>12098.182500000001</v>
      </c>
      <c r="F15" s="11">
        <v>198510.375</v>
      </c>
      <c r="G15" s="11">
        <v>210608.5575</v>
      </c>
      <c r="H15" s="16">
        <v>27.25</v>
      </c>
      <c r="I15" s="16">
        <v>26.25</v>
      </c>
    </row>
    <row r="16" spans="1:9" ht="12" customHeight="1" x14ac:dyDescent="0.25">
      <c r="A16" s="2" t="str">
        <f>"Jul "&amp;RIGHT(A6,4)</f>
        <v>Jul 2024</v>
      </c>
      <c r="B16" s="11">
        <v>115876</v>
      </c>
      <c r="C16" s="11">
        <v>1065416</v>
      </c>
      <c r="D16" s="11">
        <v>1181292</v>
      </c>
      <c r="E16" s="11">
        <v>32445.279999999999</v>
      </c>
      <c r="F16" s="11">
        <v>287662.32</v>
      </c>
      <c r="G16" s="11">
        <v>320107.59999999998</v>
      </c>
      <c r="H16" s="16">
        <v>28</v>
      </c>
      <c r="I16" s="16">
        <v>27</v>
      </c>
    </row>
    <row r="17" spans="1:9" ht="12" customHeight="1" x14ac:dyDescent="0.25">
      <c r="A17" s="2" t="str">
        <f>"Aug "&amp;RIGHT(A6,4)</f>
        <v>Aug 2024</v>
      </c>
      <c r="B17" s="11">
        <v>109055</v>
      </c>
      <c r="C17" s="11">
        <v>764279</v>
      </c>
      <c r="D17" s="11">
        <v>873334</v>
      </c>
      <c r="E17" s="11">
        <v>30535.4</v>
      </c>
      <c r="F17" s="11">
        <v>206355.33</v>
      </c>
      <c r="G17" s="11">
        <v>236890.73</v>
      </c>
      <c r="H17" s="16">
        <v>28</v>
      </c>
      <c r="I17" s="16">
        <v>27</v>
      </c>
    </row>
    <row r="18" spans="1:9" ht="12" customHeight="1" x14ac:dyDescent="0.25">
      <c r="A18" s="2" t="str">
        <f>"Sep "&amp;RIGHT(A6,4)</f>
        <v>Sep 2024</v>
      </c>
      <c r="B18" s="11">
        <v>213817</v>
      </c>
      <c r="C18" s="11">
        <v>1459313</v>
      </c>
      <c r="D18" s="11">
        <v>1673130</v>
      </c>
      <c r="E18" s="11">
        <v>59868.76</v>
      </c>
      <c r="F18" s="11">
        <v>394014.51</v>
      </c>
      <c r="G18" s="11">
        <v>453883.27</v>
      </c>
      <c r="H18" s="16">
        <v>28</v>
      </c>
      <c r="I18" s="16">
        <v>27</v>
      </c>
    </row>
    <row r="19" spans="1:9" ht="12" customHeight="1" x14ac:dyDescent="0.25">
      <c r="A19" s="12" t="s">
        <v>55</v>
      </c>
      <c r="B19" s="13">
        <v>2129630</v>
      </c>
      <c r="C19" s="13">
        <v>15491641</v>
      </c>
      <c r="D19" s="13">
        <v>17621271</v>
      </c>
      <c r="E19" s="13">
        <v>583614.78500000003</v>
      </c>
      <c r="F19" s="13">
        <v>4091223.3224999998</v>
      </c>
      <c r="G19" s="13">
        <v>4674838.1074999999</v>
      </c>
      <c r="H19" s="17">
        <v>27.404499999999999</v>
      </c>
      <c r="I19" s="17">
        <v>26.409199999999998</v>
      </c>
    </row>
    <row r="20" spans="1:9" ht="12" customHeight="1" x14ac:dyDescent="0.25">
      <c r="A20" s="14" t="s">
        <v>415</v>
      </c>
      <c r="B20" s="15">
        <v>1195609</v>
      </c>
      <c r="C20" s="15">
        <v>8406543</v>
      </c>
      <c r="D20" s="15">
        <v>9602152</v>
      </c>
      <c r="E20" s="15">
        <v>325803.45250000001</v>
      </c>
      <c r="F20" s="15">
        <v>2206717.5375000001</v>
      </c>
      <c r="G20" s="15">
        <v>2532520.9900000002</v>
      </c>
      <c r="H20" s="18">
        <v>27.25</v>
      </c>
      <c r="I20" s="18">
        <v>26.25</v>
      </c>
    </row>
    <row r="21" spans="1:9" ht="12" customHeight="1" x14ac:dyDescent="0.25">
      <c r="A21" s="3" t="str">
        <f>"FY "&amp;RIGHT(A6,4)+1</f>
        <v>FY 2025</v>
      </c>
    </row>
    <row r="22" spans="1:9" ht="12" customHeight="1" x14ac:dyDescent="0.25">
      <c r="A22" s="2" t="str">
        <f>"Oct "&amp;RIGHT(A6,4)</f>
        <v>Oct 2024</v>
      </c>
      <c r="B22" s="11">
        <v>216374</v>
      </c>
      <c r="C22" s="11">
        <v>1551296</v>
      </c>
      <c r="D22" s="11">
        <v>1767670</v>
      </c>
      <c r="E22" s="11">
        <v>60584.72</v>
      </c>
      <c r="F22" s="11">
        <v>418849.92</v>
      </c>
      <c r="G22" s="11">
        <v>479434.64</v>
      </c>
      <c r="H22" s="16">
        <v>28</v>
      </c>
      <c r="I22" s="16">
        <v>27</v>
      </c>
    </row>
    <row r="23" spans="1:9" ht="12" customHeight="1" x14ac:dyDescent="0.25">
      <c r="A23" s="2" t="str">
        <f>"Nov "&amp;RIGHT(A6,4)</f>
        <v>Nov 2024</v>
      </c>
      <c r="B23" s="11">
        <v>177308</v>
      </c>
      <c r="C23" s="11">
        <v>1220351</v>
      </c>
      <c r="D23" s="11">
        <v>1397659</v>
      </c>
      <c r="E23" s="11">
        <v>49646.239999999998</v>
      </c>
      <c r="F23" s="11">
        <v>329494.77</v>
      </c>
      <c r="G23" s="11">
        <v>379141.01</v>
      </c>
      <c r="H23" s="16">
        <v>28</v>
      </c>
      <c r="I23" s="16">
        <v>27</v>
      </c>
    </row>
    <row r="24" spans="1:9" ht="12" customHeight="1" x14ac:dyDescent="0.25">
      <c r="A24" s="2" t="str">
        <f>"Dec "&amp;RIGHT(A6,4)</f>
        <v>Dec 2024</v>
      </c>
      <c r="B24" s="11">
        <v>158378</v>
      </c>
      <c r="C24" s="11">
        <v>1076731</v>
      </c>
      <c r="D24" s="11">
        <v>1235109</v>
      </c>
      <c r="E24" s="11">
        <v>44345.84</v>
      </c>
      <c r="F24" s="11">
        <v>290717.37</v>
      </c>
      <c r="G24" s="11">
        <v>335063.21000000002</v>
      </c>
      <c r="H24" s="16">
        <v>28</v>
      </c>
      <c r="I24" s="16">
        <v>27</v>
      </c>
    </row>
    <row r="25" spans="1:9" ht="12" customHeight="1" x14ac:dyDescent="0.25">
      <c r="A25" s="2" t="str">
        <f>"Jan "&amp;RIGHT(A6,4)+1</f>
        <v>Jan 2025</v>
      </c>
      <c r="B25" s="11">
        <v>194877</v>
      </c>
      <c r="C25" s="11">
        <v>1327799</v>
      </c>
      <c r="D25" s="11">
        <v>1522676</v>
      </c>
      <c r="E25" s="11">
        <v>54565.56</v>
      </c>
      <c r="F25" s="11">
        <v>358505.73</v>
      </c>
      <c r="G25" s="11">
        <v>413071.29</v>
      </c>
      <c r="H25" s="16">
        <v>28</v>
      </c>
      <c r="I25" s="16">
        <v>27</v>
      </c>
    </row>
    <row r="26" spans="1:9" ht="12" customHeight="1" x14ac:dyDescent="0.25">
      <c r="A26" s="2" t="str">
        <f>"Feb "&amp;RIGHT(A6,4)+1</f>
        <v>Feb 2025</v>
      </c>
      <c r="B26" s="11">
        <v>181481</v>
      </c>
      <c r="C26" s="11">
        <v>1260402</v>
      </c>
      <c r="D26" s="11">
        <v>1441883</v>
      </c>
      <c r="E26" s="11">
        <v>50814.68</v>
      </c>
      <c r="F26" s="11">
        <v>340308.54</v>
      </c>
      <c r="G26" s="11">
        <v>391123.22</v>
      </c>
      <c r="H26" s="16">
        <v>28</v>
      </c>
      <c r="I26" s="16">
        <v>27</v>
      </c>
    </row>
    <row r="27" spans="1:9" ht="12" customHeight="1" x14ac:dyDescent="0.25">
      <c r="A27" s="2" t="str">
        <f>"Mar "&amp;RIGHT(A6,4)+1</f>
        <v>Mar 2025</v>
      </c>
      <c r="B27" s="11">
        <v>173438</v>
      </c>
      <c r="C27" s="11">
        <v>1317574</v>
      </c>
      <c r="D27" s="11">
        <v>1491012</v>
      </c>
      <c r="E27" s="11">
        <v>48562.64</v>
      </c>
      <c r="F27" s="11">
        <v>355744.98</v>
      </c>
      <c r="G27" s="11">
        <v>404307.62</v>
      </c>
      <c r="H27" s="16">
        <v>28</v>
      </c>
      <c r="I27" s="16">
        <v>27</v>
      </c>
    </row>
    <row r="28" spans="1:9" ht="12" customHeight="1" x14ac:dyDescent="0.25">
      <c r="A28" s="2" t="str">
        <f>"Apr "&amp;RIGHT(A6,4)+1</f>
        <v>Apr 2025</v>
      </c>
      <c r="B28" s="11" t="s">
        <v>413</v>
      </c>
      <c r="C28" s="11" t="s">
        <v>413</v>
      </c>
      <c r="D28" s="11" t="s">
        <v>413</v>
      </c>
      <c r="E28" s="11" t="s">
        <v>413</v>
      </c>
      <c r="F28" s="11" t="s">
        <v>413</v>
      </c>
      <c r="G28" s="11" t="s">
        <v>413</v>
      </c>
      <c r="H28" s="16" t="s">
        <v>413</v>
      </c>
      <c r="I28" s="16" t="s">
        <v>413</v>
      </c>
    </row>
    <row r="29" spans="1:9" ht="12" customHeight="1" x14ac:dyDescent="0.25">
      <c r="A29" s="2" t="str">
        <f>"May "&amp;RIGHT(A6,4)+1</f>
        <v>May 2025</v>
      </c>
      <c r="B29" s="11" t="s">
        <v>413</v>
      </c>
      <c r="C29" s="11" t="s">
        <v>413</v>
      </c>
      <c r="D29" s="11" t="s">
        <v>413</v>
      </c>
      <c r="E29" s="11" t="s">
        <v>413</v>
      </c>
      <c r="F29" s="11" t="s">
        <v>413</v>
      </c>
      <c r="G29" s="11" t="s">
        <v>413</v>
      </c>
      <c r="H29" s="16" t="s">
        <v>413</v>
      </c>
      <c r="I29" s="16" t="s">
        <v>413</v>
      </c>
    </row>
    <row r="30" spans="1:9" ht="12" customHeight="1" x14ac:dyDescent="0.25">
      <c r="A30" s="2" t="str">
        <f>"Jun "&amp;RIGHT(A6,4)+1</f>
        <v>Jun 2025</v>
      </c>
      <c r="B30" s="11" t="s">
        <v>413</v>
      </c>
      <c r="C30" s="11" t="s">
        <v>413</v>
      </c>
      <c r="D30" s="11" t="s">
        <v>413</v>
      </c>
      <c r="E30" s="11" t="s">
        <v>413</v>
      </c>
      <c r="F30" s="11" t="s">
        <v>413</v>
      </c>
      <c r="G30" s="11" t="s">
        <v>413</v>
      </c>
      <c r="H30" s="16" t="s">
        <v>413</v>
      </c>
      <c r="I30" s="16" t="s">
        <v>413</v>
      </c>
    </row>
    <row r="31" spans="1:9" ht="12" customHeight="1" x14ac:dyDescent="0.25">
      <c r="A31" s="2" t="str">
        <f>"Jul "&amp;RIGHT(A6,4)+1</f>
        <v>Jul 2025</v>
      </c>
      <c r="B31" s="11" t="s">
        <v>413</v>
      </c>
      <c r="C31" s="11" t="s">
        <v>413</v>
      </c>
      <c r="D31" s="11" t="s">
        <v>413</v>
      </c>
      <c r="E31" s="11" t="s">
        <v>413</v>
      </c>
      <c r="F31" s="11" t="s">
        <v>413</v>
      </c>
      <c r="G31" s="11" t="s">
        <v>413</v>
      </c>
      <c r="H31" s="16" t="s">
        <v>413</v>
      </c>
      <c r="I31" s="16" t="s">
        <v>413</v>
      </c>
    </row>
    <row r="32" spans="1:9" ht="12" customHeight="1" x14ac:dyDescent="0.25">
      <c r="A32" s="2" t="str">
        <f>"Aug "&amp;RIGHT(A6,4)+1</f>
        <v>Aug 2025</v>
      </c>
      <c r="B32" s="11" t="s">
        <v>413</v>
      </c>
      <c r="C32" s="11" t="s">
        <v>413</v>
      </c>
      <c r="D32" s="11" t="s">
        <v>413</v>
      </c>
      <c r="E32" s="11" t="s">
        <v>413</v>
      </c>
      <c r="F32" s="11" t="s">
        <v>413</v>
      </c>
      <c r="G32" s="11" t="s">
        <v>413</v>
      </c>
      <c r="H32" s="16" t="s">
        <v>413</v>
      </c>
      <c r="I32" s="16" t="s">
        <v>413</v>
      </c>
    </row>
    <row r="33" spans="1:9" ht="12" customHeight="1" x14ac:dyDescent="0.25">
      <c r="A33" s="2" t="str">
        <f>"Sep "&amp;RIGHT(A6,4)+1</f>
        <v>Sep 2025</v>
      </c>
      <c r="B33" s="11" t="s">
        <v>413</v>
      </c>
      <c r="C33" s="11" t="s">
        <v>413</v>
      </c>
      <c r="D33" s="11" t="s">
        <v>413</v>
      </c>
      <c r="E33" s="11" t="s">
        <v>413</v>
      </c>
      <c r="F33" s="11" t="s">
        <v>413</v>
      </c>
      <c r="G33" s="11" t="s">
        <v>413</v>
      </c>
      <c r="H33" s="16" t="s">
        <v>413</v>
      </c>
      <c r="I33" s="16" t="s">
        <v>413</v>
      </c>
    </row>
    <row r="34" spans="1:9" ht="12" customHeight="1" x14ac:dyDescent="0.25">
      <c r="A34" s="12" t="s">
        <v>55</v>
      </c>
      <c r="B34" s="13">
        <v>1101856</v>
      </c>
      <c r="C34" s="13">
        <v>7754153</v>
      </c>
      <c r="D34" s="13">
        <v>8856009</v>
      </c>
      <c r="E34" s="13">
        <v>308519.67999999999</v>
      </c>
      <c r="F34" s="13">
        <v>2093621.31</v>
      </c>
      <c r="G34" s="13">
        <v>2402140.9900000002</v>
      </c>
      <c r="H34" s="17">
        <v>28</v>
      </c>
      <c r="I34" s="17">
        <v>27</v>
      </c>
    </row>
    <row r="35" spans="1:9" ht="12" customHeight="1" x14ac:dyDescent="0.25">
      <c r="A35" s="14" t="str">
        <f>"Total "&amp;MID(A20,7,LEN(A20)-13)&amp;" Months"</f>
        <v>Total 6 Months</v>
      </c>
      <c r="B35" s="15">
        <v>1101856</v>
      </c>
      <c r="C35" s="15">
        <v>7754153</v>
      </c>
      <c r="D35" s="15">
        <v>8856009</v>
      </c>
      <c r="E35" s="15">
        <v>308519.67999999999</v>
      </c>
      <c r="F35" s="15">
        <v>2093621.31</v>
      </c>
      <c r="G35" s="15">
        <v>2402140.9900000002</v>
      </c>
      <c r="H35" s="18">
        <v>28</v>
      </c>
      <c r="I35" s="18">
        <v>27</v>
      </c>
    </row>
    <row r="36" spans="1:9" ht="12" customHeight="1" x14ac:dyDescent="0.25">
      <c r="A36" s="85"/>
      <c r="B36" s="85"/>
      <c r="C36" s="85"/>
      <c r="D36" s="85"/>
      <c r="E36" s="85"/>
      <c r="F36" s="85"/>
      <c r="G36" s="85"/>
      <c r="H36" s="85"/>
      <c r="I36" s="85"/>
    </row>
    <row r="37" spans="1:9" ht="70" customHeight="1" x14ac:dyDescent="0.25">
      <c r="A37" s="96" t="s">
        <v>147</v>
      </c>
      <c r="B37" s="96"/>
      <c r="C37" s="96"/>
      <c r="D37" s="96"/>
      <c r="E37" s="96"/>
      <c r="F37" s="96"/>
      <c r="G37" s="96"/>
      <c r="H37" s="96"/>
      <c r="I37" s="96"/>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5" x14ac:dyDescent="0.25"/>
  <cols>
    <col min="1" max="1" width="11.453125" customWidth="1"/>
    <col min="2" max="6" width="11.26953125" customWidth="1"/>
    <col min="7" max="7" width="12.453125" customWidth="1"/>
    <col min="8" max="9" width="11.26953125" customWidth="1"/>
    <col min="10" max="11" width="11.453125" customWidth="1"/>
  </cols>
  <sheetData>
    <row r="1" spans="1:11" ht="12" customHeight="1" x14ac:dyDescent="0.25">
      <c r="A1" s="86" t="s">
        <v>417</v>
      </c>
      <c r="B1" s="86"/>
      <c r="C1" s="86"/>
      <c r="D1" s="86"/>
      <c r="E1" s="86"/>
      <c r="F1" s="86"/>
      <c r="G1" s="86"/>
      <c r="H1" s="86"/>
      <c r="I1" s="86"/>
      <c r="J1" s="86"/>
      <c r="K1" s="81">
        <v>45821</v>
      </c>
    </row>
    <row r="2" spans="1:11" ht="12" customHeight="1" x14ac:dyDescent="0.25">
      <c r="A2" s="88" t="s">
        <v>148</v>
      </c>
      <c r="B2" s="88"/>
      <c r="C2" s="88"/>
      <c r="D2" s="88"/>
      <c r="E2" s="88"/>
      <c r="F2" s="88"/>
      <c r="G2" s="88"/>
      <c r="H2" s="88"/>
      <c r="I2" s="88"/>
      <c r="J2" s="88"/>
      <c r="K2" s="1"/>
    </row>
    <row r="3" spans="1:11" ht="24" customHeight="1" x14ac:dyDescent="0.25">
      <c r="A3" s="90" t="s">
        <v>50</v>
      </c>
      <c r="B3" s="94" t="s">
        <v>194</v>
      </c>
      <c r="C3" s="94"/>
      <c r="D3" s="94"/>
      <c r="E3" s="93"/>
      <c r="F3" s="94" t="s">
        <v>149</v>
      </c>
      <c r="G3" s="94"/>
      <c r="H3" s="94"/>
      <c r="I3" s="93"/>
      <c r="J3" s="94" t="s">
        <v>150</v>
      </c>
      <c r="K3" s="94"/>
    </row>
    <row r="4" spans="1:11" ht="45" customHeight="1" x14ac:dyDescent="0.25">
      <c r="A4" s="91"/>
      <c r="B4" s="10" t="s">
        <v>151</v>
      </c>
      <c r="C4" s="10" t="s">
        <v>152</v>
      </c>
      <c r="D4" s="10" t="s">
        <v>153</v>
      </c>
      <c r="E4" s="10" t="s">
        <v>55</v>
      </c>
      <c r="F4" s="10" t="s">
        <v>329</v>
      </c>
      <c r="G4" s="10" t="s">
        <v>331</v>
      </c>
      <c r="H4" s="10" t="s">
        <v>330</v>
      </c>
      <c r="I4" s="10" t="s">
        <v>337</v>
      </c>
      <c r="J4" s="10" t="s">
        <v>154</v>
      </c>
      <c r="K4" s="9" t="s">
        <v>332</v>
      </c>
    </row>
    <row r="5" spans="1:11" ht="12" customHeight="1" x14ac:dyDescent="0.25">
      <c r="A5" s="1"/>
      <c r="B5" s="85" t="str">
        <f>REPT("-",42)&amp;" Number "&amp;REPT("-",39)&amp;"   "&amp;REPT("-",52)&amp;" Dollars "&amp;REPT("-",58)</f>
        <v>------------------------------------------ Number ---------------------------------------   ---------------------------------------------------- Dollars ----------------------------------------------------------</v>
      </c>
      <c r="C5" s="85"/>
      <c r="D5" s="85"/>
      <c r="E5" s="85"/>
      <c r="F5" s="85"/>
      <c r="G5" s="85"/>
      <c r="H5" s="85"/>
      <c r="I5" s="85"/>
      <c r="J5" s="85"/>
      <c r="K5" s="85"/>
    </row>
    <row r="6" spans="1:11" ht="12" customHeight="1" x14ac:dyDescent="0.25">
      <c r="A6" s="3" t="s">
        <v>414</v>
      </c>
    </row>
    <row r="7" spans="1:11" ht="12" customHeight="1" x14ac:dyDescent="0.25">
      <c r="A7" s="2" t="str">
        <f>"Oct "&amp;RIGHT(A6,4)-1</f>
        <v>Oct 2023</v>
      </c>
      <c r="B7" s="11">
        <v>1499151</v>
      </c>
      <c r="C7" s="11">
        <v>1487823</v>
      </c>
      <c r="D7" s="11">
        <v>3685078</v>
      </c>
      <c r="E7" s="11">
        <v>6672052</v>
      </c>
      <c r="F7" s="11">
        <v>355739225</v>
      </c>
      <c r="G7" s="11" t="s">
        <v>413</v>
      </c>
      <c r="H7" s="11" t="s">
        <v>413</v>
      </c>
      <c r="I7" s="11">
        <v>1097042934</v>
      </c>
      <c r="J7" s="16">
        <v>53.317799999999998</v>
      </c>
      <c r="K7" s="16" t="s">
        <v>413</v>
      </c>
    </row>
    <row r="8" spans="1:11" ht="12" customHeight="1" x14ac:dyDescent="0.25">
      <c r="A8" s="2" t="str">
        <f>"Nov "&amp;RIGHT(A6,4)-1</f>
        <v>Nov 2023</v>
      </c>
      <c r="B8" s="11">
        <v>1484684</v>
      </c>
      <c r="C8" s="11">
        <v>1476670</v>
      </c>
      <c r="D8" s="11">
        <v>3662683</v>
      </c>
      <c r="E8" s="11">
        <v>6624037</v>
      </c>
      <c r="F8" s="11">
        <v>371787474</v>
      </c>
      <c r="G8" s="11" t="s">
        <v>413</v>
      </c>
      <c r="H8" s="11" t="s">
        <v>413</v>
      </c>
      <c r="I8" s="11">
        <v>470578277</v>
      </c>
      <c r="J8" s="16">
        <v>56.127000000000002</v>
      </c>
      <c r="K8" s="16" t="s">
        <v>413</v>
      </c>
    </row>
    <row r="9" spans="1:11" ht="12" customHeight="1" x14ac:dyDescent="0.25">
      <c r="A9" s="2" t="str">
        <f>"Dec "&amp;RIGHT(A6,4)-1</f>
        <v>Dec 2023</v>
      </c>
      <c r="B9" s="11">
        <v>1457238</v>
      </c>
      <c r="C9" s="11">
        <v>1455973</v>
      </c>
      <c r="D9" s="11">
        <v>3630102</v>
      </c>
      <c r="E9" s="11">
        <v>6543313</v>
      </c>
      <c r="F9" s="11">
        <v>426391422</v>
      </c>
      <c r="G9" s="11" t="s">
        <v>413</v>
      </c>
      <c r="H9" s="11">
        <v>3738910</v>
      </c>
      <c r="I9" s="11">
        <v>607907162</v>
      </c>
      <c r="J9" s="16">
        <v>65.164500000000004</v>
      </c>
      <c r="K9" s="16" t="s">
        <v>413</v>
      </c>
    </row>
    <row r="10" spans="1:11" ht="12" customHeight="1" x14ac:dyDescent="0.25">
      <c r="A10" s="2" t="str">
        <f>"Jan "&amp;RIGHT(A6,4)</f>
        <v>Jan 2024</v>
      </c>
      <c r="B10" s="11">
        <v>1478239</v>
      </c>
      <c r="C10" s="11">
        <v>1471011</v>
      </c>
      <c r="D10" s="11">
        <v>3658467</v>
      </c>
      <c r="E10" s="11">
        <v>6607717</v>
      </c>
      <c r="F10" s="11">
        <v>392186693</v>
      </c>
      <c r="G10" s="11" t="s">
        <v>413</v>
      </c>
      <c r="H10" s="11" t="s">
        <v>413</v>
      </c>
      <c r="I10" s="11">
        <v>584540258</v>
      </c>
      <c r="J10" s="16">
        <v>59.352800000000002</v>
      </c>
      <c r="K10" s="16" t="s">
        <v>413</v>
      </c>
    </row>
    <row r="11" spans="1:11" ht="12" customHeight="1" x14ac:dyDescent="0.25">
      <c r="A11" s="2" t="str">
        <f>"Feb "&amp;RIGHT(A6,4)</f>
        <v>Feb 2024</v>
      </c>
      <c r="B11" s="11">
        <v>1495697</v>
      </c>
      <c r="C11" s="11">
        <v>1476645</v>
      </c>
      <c r="D11" s="11">
        <v>3673296</v>
      </c>
      <c r="E11" s="11">
        <v>6645638</v>
      </c>
      <c r="F11" s="11">
        <v>389888588</v>
      </c>
      <c r="G11" s="11" t="s">
        <v>413</v>
      </c>
      <c r="H11" s="11" t="s">
        <v>413</v>
      </c>
      <c r="I11" s="11">
        <v>522134097</v>
      </c>
      <c r="J11" s="16">
        <v>58.668300000000002</v>
      </c>
      <c r="K11" s="16" t="s">
        <v>413</v>
      </c>
    </row>
    <row r="12" spans="1:11" ht="12" customHeight="1" x14ac:dyDescent="0.25">
      <c r="A12" s="2" t="str">
        <f>"Mar "&amp;RIGHT(A6,4)</f>
        <v>Mar 2024</v>
      </c>
      <c r="B12" s="11">
        <v>1507992</v>
      </c>
      <c r="C12" s="11">
        <v>1483532</v>
      </c>
      <c r="D12" s="11">
        <v>3689450</v>
      </c>
      <c r="E12" s="11">
        <v>6680974</v>
      </c>
      <c r="F12" s="11">
        <v>401576956</v>
      </c>
      <c r="G12" s="11" t="s">
        <v>413</v>
      </c>
      <c r="H12" s="11">
        <v>159832</v>
      </c>
      <c r="I12" s="11">
        <v>558058745</v>
      </c>
      <c r="J12" s="16">
        <v>60.107500000000002</v>
      </c>
      <c r="K12" s="16" t="s">
        <v>413</v>
      </c>
    </row>
    <row r="13" spans="1:11" ht="12" customHeight="1" x14ac:dyDescent="0.25">
      <c r="A13" s="2" t="str">
        <f>"Apr "&amp;RIGHT(A6,4)</f>
        <v>Apr 2024</v>
      </c>
      <c r="B13" s="11">
        <v>1522999</v>
      </c>
      <c r="C13" s="11">
        <v>1492306</v>
      </c>
      <c r="D13" s="11">
        <v>3706737</v>
      </c>
      <c r="E13" s="11">
        <v>6722042</v>
      </c>
      <c r="F13" s="11">
        <v>422630949</v>
      </c>
      <c r="G13" s="11" t="s">
        <v>413</v>
      </c>
      <c r="H13" s="11" t="s">
        <v>413</v>
      </c>
      <c r="I13" s="11">
        <v>548787572</v>
      </c>
      <c r="J13" s="16">
        <v>62.872399999999999</v>
      </c>
      <c r="K13" s="16" t="s">
        <v>413</v>
      </c>
    </row>
    <row r="14" spans="1:11" ht="12" customHeight="1" x14ac:dyDescent="0.25">
      <c r="A14" s="2" t="str">
        <f>"May "&amp;RIGHT(A6,4)</f>
        <v>May 2024</v>
      </c>
      <c r="B14" s="11">
        <v>1536240</v>
      </c>
      <c r="C14" s="11">
        <v>1501315</v>
      </c>
      <c r="D14" s="11">
        <v>3726155</v>
      </c>
      <c r="E14" s="11">
        <v>6763710</v>
      </c>
      <c r="F14" s="11">
        <v>425069956</v>
      </c>
      <c r="G14" s="11" t="s">
        <v>413</v>
      </c>
      <c r="H14" s="11" t="s">
        <v>413</v>
      </c>
      <c r="I14" s="11">
        <v>537480028</v>
      </c>
      <c r="J14" s="16">
        <v>62.845700000000001</v>
      </c>
      <c r="K14" s="16" t="s">
        <v>413</v>
      </c>
    </row>
    <row r="15" spans="1:11" ht="12" customHeight="1" x14ac:dyDescent="0.25">
      <c r="A15" s="2" t="str">
        <f>"Jun "&amp;RIGHT(A6,4)</f>
        <v>Jun 2024</v>
      </c>
      <c r="B15" s="11">
        <v>1527299</v>
      </c>
      <c r="C15" s="11">
        <v>1489252</v>
      </c>
      <c r="D15" s="11">
        <v>3720334</v>
      </c>
      <c r="E15" s="11">
        <v>6736885</v>
      </c>
      <c r="F15" s="11">
        <v>403000668</v>
      </c>
      <c r="G15" s="11" t="s">
        <v>413</v>
      </c>
      <c r="H15" s="11">
        <v>1014690</v>
      </c>
      <c r="I15" s="11">
        <v>526170946</v>
      </c>
      <c r="J15" s="16">
        <v>59.82</v>
      </c>
      <c r="K15" s="16" t="s">
        <v>413</v>
      </c>
    </row>
    <row r="16" spans="1:11" ht="12" customHeight="1" x14ac:dyDescent="0.25">
      <c r="A16" s="2" t="str">
        <f>"Jul "&amp;RIGHT(A6,4)</f>
        <v>Jul 2024</v>
      </c>
      <c r="B16" s="11">
        <v>1540457</v>
      </c>
      <c r="C16" s="11">
        <v>1499404</v>
      </c>
      <c r="D16" s="11">
        <v>3747176</v>
      </c>
      <c r="E16" s="11">
        <v>6787037</v>
      </c>
      <c r="F16" s="11">
        <v>438826597</v>
      </c>
      <c r="G16" s="11" t="s">
        <v>413</v>
      </c>
      <c r="H16" s="11" t="s">
        <v>413</v>
      </c>
      <c r="I16" s="11">
        <v>570464626</v>
      </c>
      <c r="J16" s="16">
        <v>64.656599999999997</v>
      </c>
      <c r="K16" s="16" t="s">
        <v>413</v>
      </c>
    </row>
    <row r="17" spans="1:11" ht="12" customHeight="1" x14ac:dyDescent="0.25">
      <c r="A17" s="2" t="str">
        <f>"Aug "&amp;RIGHT(A6,4)</f>
        <v>Aug 2024</v>
      </c>
      <c r="B17" s="11">
        <v>1550467</v>
      </c>
      <c r="C17" s="11">
        <v>1506231</v>
      </c>
      <c r="D17" s="11">
        <v>3773589</v>
      </c>
      <c r="E17" s="11">
        <v>6830287</v>
      </c>
      <c r="F17" s="11">
        <v>429862647</v>
      </c>
      <c r="G17" s="11" t="s">
        <v>413</v>
      </c>
      <c r="H17" s="11" t="s">
        <v>413</v>
      </c>
      <c r="I17" s="11">
        <v>550162226</v>
      </c>
      <c r="J17" s="16">
        <v>62.934800000000003</v>
      </c>
      <c r="K17" s="16" t="s">
        <v>413</v>
      </c>
    </row>
    <row r="18" spans="1:11" ht="12" customHeight="1" x14ac:dyDescent="0.25">
      <c r="A18" s="2" t="str">
        <f>"Sep "&amp;RIGHT(A6,4)</f>
        <v>Sep 2024</v>
      </c>
      <c r="B18" s="11">
        <v>1547602</v>
      </c>
      <c r="C18" s="11">
        <v>1503365</v>
      </c>
      <c r="D18" s="11">
        <v>3787283</v>
      </c>
      <c r="E18" s="11">
        <v>6838250</v>
      </c>
      <c r="F18" s="11">
        <v>454465318</v>
      </c>
      <c r="G18" s="11" t="s">
        <v>413</v>
      </c>
      <c r="H18" s="11">
        <v>97881053</v>
      </c>
      <c r="I18" s="11">
        <v>741874249</v>
      </c>
      <c r="J18" s="16">
        <v>66.459299999999999</v>
      </c>
      <c r="K18" s="16" t="s">
        <v>413</v>
      </c>
    </row>
    <row r="19" spans="1:11" ht="12" customHeight="1" x14ac:dyDescent="0.25">
      <c r="A19" s="12" t="s">
        <v>55</v>
      </c>
      <c r="B19" s="13">
        <v>1512338.75</v>
      </c>
      <c r="C19" s="13">
        <v>1486960.5833000001</v>
      </c>
      <c r="D19" s="13">
        <v>3705029.1666999999</v>
      </c>
      <c r="E19" s="13">
        <v>6704328.5</v>
      </c>
      <c r="F19" s="13">
        <v>4911426493</v>
      </c>
      <c r="G19" s="13">
        <v>2279246498</v>
      </c>
      <c r="H19" s="13">
        <v>102794485</v>
      </c>
      <c r="I19" s="13">
        <v>7315201120</v>
      </c>
      <c r="J19" s="17">
        <v>61.048000000000002</v>
      </c>
      <c r="K19" s="17">
        <v>28.330500000000001</v>
      </c>
    </row>
    <row r="20" spans="1:11" ht="12" customHeight="1" x14ac:dyDescent="0.25">
      <c r="A20" s="14" t="s">
        <v>415</v>
      </c>
      <c r="B20" s="15">
        <v>1487166.8333000001</v>
      </c>
      <c r="C20" s="15">
        <v>1475275.6666999999</v>
      </c>
      <c r="D20" s="15">
        <v>3666512.6666999999</v>
      </c>
      <c r="E20" s="15">
        <v>6628955.1666999999</v>
      </c>
      <c r="F20" s="15">
        <v>2337570358</v>
      </c>
      <c r="G20" s="15">
        <v>1498792373</v>
      </c>
      <c r="H20" s="15">
        <v>3898742</v>
      </c>
      <c r="I20" s="15">
        <v>3840261473</v>
      </c>
      <c r="J20" s="18">
        <v>58.771700000000003</v>
      </c>
      <c r="K20" s="18">
        <v>37.683</v>
      </c>
    </row>
    <row r="21" spans="1:11" ht="12" customHeight="1" x14ac:dyDescent="0.25">
      <c r="A21" s="3" t="str">
        <f>"FY "&amp;RIGHT(A6,4)+1</f>
        <v>FY 2025</v>
      </c>
    </row>
    <row r="22" spans="1:11" ht="12" customHeight="1" x14ac:dyDescent="0.25">
      <c r="A22" s="2" t="str">
        <f>"Oct "&amp;RIGHT(A6,4)</f>
        <v>Oct 2024</v>
      </c>
      <c r="B22" s="11">
        <v>1565365</v>
      </c>
      <c r="C22" s="11">
        <v>1520705</v>
      </c>
      <c r="D22" s="11">
        <v>3821595</v>
      </c>
      <c r="E22" s="11">
        <v>6907665</v>
      </c>
      <c r="F22" s="11">
        <v>412491021</v>
      </c>
      <c r="G22" s="11" t="s">
        <v>413</v>
      </c>
      <c r="H22" s="11" t="s">
        <v>413</v>
      </c>
      <c r="I22" s="11">
        <v>1205666652</v>
      </c>
      <c r="J22" s="16">
        <v>59.715000000000003</v>
      </c>
      <c r="K22" s="16" t="s">
        <v>413</v>
      </c>
    </row>
    <row r="23" spans="1:11" ht="12" customHeight="1" x14ac:dyDescent="0.25">
      <c r="A23" s="2" t="str">
        <f>"Nov "&amp;RIGHT(A6,4)</f>
        <v>Nov 2024</v>
      </c>
      <c r="B23" s="11">
        <v>1536335</v>
      </c>
      <c r="C23" s="11">
        <v>1494919</v>
      </c>
      <c r="D23" s="11">
        <v>3797983</v>
      </c>
      <c r="E23" s="11">
        <v>6829237</v>
      </c>
      <c r="F23" s="11">
        <v>431660650</v>
      </c>
      <c r="G23" s="11" t="s">
        <v>413</v>
      </c>
      <c r="H23" s="11" t="s">
        <v>413</v>
      </c>
      <c r="I23" s="11">
        <v>603507412</v>
      </c>
      <c r="J23" s="16">
        <v>63.207700000000003</v>
      </c>
      <c r="K23" s="16" t="s">
        <v>413</v>
      </c>
    </row>
    <row r="24" spans="1:11" ht="12" customHeight="1" x14ac:dyDescent="0.25">
      <c r="A24" s="2" t="str">
        <f>"Dec "&amp;RIGHT(A6,4)</f>
        <v>Dec 2024</v>
      </c>
      <c r="B24" s="11">
        <v>1515312</v>
      </c>
      <c r="C24" s="11">
        <v>1485761</v>
      </c>
      <c r="D24" s="11">
        <v>3783540</v>
      </c>
      <c r="E24" s="11">
        <v>6784613</v>
      </c>
      <c r="F24" s="11">
        <v>445783962</v>
      </c>
      <c r="G24" s="11" t="s">
        <v>413</v>
      </c>
      <c r="H24" s="11">
        <v>3687703</v>
      </c>
      <c r="I24" s="11">
        <v>588082367</v>
      </c>
      <c r="J24" s="16">
        <v>65.705100000000002</v>
      </c>
      <c r="K24" s="16" t="s">
        <v>413</v>
      </c>
    </row>
    <row r="25" spans="1:11" ht="12" customHeight="1" x14ac:dyDescent="0.25">
      <c r="A25" s="2" t="str">
        <f>"Jan "&amp;RIGHT(A6,4)+1</f>
        <v>Jan 2025</v>
      </c>
      <c r="B25" s="11">
        <v>1526797</v>
      </c>
      <c r="C25" s="11">
        <v>1497327</v>
      </c>
      <c r="D25" s="11">
        <v>3796924</v>
      </c>
      <c r="E25" s="11">
        <v>6821048</v>
      </c>
      <c r="F25" s="11">
        <v>435018252</v>
      </c>
      <c r="G25" s="11" t="s">
        <v>413</v>
      </c>
      <c r="H25" s="11" t="s">
        <v>413</v>
      </c>
      <c r="I25" s="11">
        <v>594579474</v>
      </c>
      <c r="J25" s="16">
        <v>63.7759</v>
      </c>
      <c r="K25" s="16" t="s">
        <v>413</v>
      </c>
    </row>
    <row r="26" spans="1:11" ht="12" customHeight="1" x14ac:dyDescent="0.25">
      <c r="A26" s="2" t="str">
        <f>"Feb "&amp;RIGHT(A6,4)+1</f>
        <v>Feb 2025</v>
      </c>
      <c r="B26" s="11">
        <v>1519902</v>
      </c>
      <c r="C26" s="11">
        <v>1489280</v>
      </c>
      <c r="D26" s="11">
        <v>3791677</v>
      </c>
      <c r="E26" s="11">
        <v>6800859</v>
      </c>
      <c r="F26" s="11">
        <v>431030782</v>
      </c>
      <c r="G26" s="11" t="s">
        <v>413</v>
      </c>
      <c r="H26" s="11" t="s">
        <v>413</v>
      </c>
      <c r="I26" s="11">
        <v>560946207</v>
      </c>
      <c r="J26" s="16">
        <v>63.378900000000002</v>
      </c>
      <c r="K26" s="16" t="s">
        <v>413</v>
      </c>
    </row>
    <row r="27" spans="1:11" ht="12" customHeight="1" x14ac:dyDescent="0.25">
      <c r="A27" s="2" t="str">
        <f>"Mar "&amp;RIGHT(A6,4)+1</f>
        <v>Mar 2025</v>
      </c>
      <c r="B27" s="11">
        <v>1532067</v>
      </c>
      <c r="C27" s="11">
        <v>1492112</v>
      </c>
      <c r="D27" s="11">
        <v>3823416</v>
      </c>
      <c r="E27" s="11">
        <v>6847595</v>
      </c>
      <c r="F27" s="11">
        <v>453604075</v>
      </c>
      <c r="G27" s="11" t="s">
        <v>413</v>
      </c>
      <c r="H27" s="11">
        <v>411924</v>
      </c>
      <c r="I27" s="11">
        <v>581821942</v>
      </c>
      <c r="J27" s="16">
        <v>66.242800000000003</v>
      </c>
      <c r="K27" s="16" t="s">
        <v>413</v>
      </c>
    </row>
    <row r="28" spans="1:11" ht="12" customHeight="1" x14ac:dyDescent="0.25">
      <c r="A28" s="2" t="str">
        <f>"Apr "&amp;RIGHT(A6,4)+1</f>
        <v>Apr 2025</v>
      </c>
      <c r="B28" s="11" t="s">
        <v>413</v>
      </c>
      <c r="C28" s="11" t="s">
        <v>413</v>
      </c>
      <c r="D28" s="11" t="s">
        <v>413</v>
      </c>
      <c r="E28" s="11" t="s">
        <v>413</v>
      </c>
      <c r="F28" s="11" t="s">
        <v>413</v>
      </c>
      <c r="G28" s="11" t="s">
        <v>413</v>
      </c>
      <c r="H28" s="11" t="s">
        <v>413</v>
      </c>
      <c r="I28" s="11" t="s">
        <v>413</v>
      </c>
      <c r="J28" s="16" t="s">
        <v>413</v>
      </c>
      <c r="K28" s="16" t="s">
        <v>413</v>
      </c>
    </row>
    <row r="29" spans="1:11" ht="12" customHeight="1" x14ac:dyDescent="0.25">
      <c r="A29" s="2" t="str">
        <f>"May "&amp;RIGHT(A6,4)+1</f>
        <v>May 2025</v>
      </c>
      <c r="B29" s="11" t="s">
        <v>413</v>
      </c>
      <c r="C29" s="11" t="s">
        <v>413</v>
      </c>
      <c r="D29" s="11" t="s">
        <v>413</v>
      </c>
      <c r="E29" s="11" t="s">
        <v>413</v>
      </c>
      <c r="F29" s="11" t="s">
        <v>413</v>
      </c>
      <c r="G29" s="11" t="s">
        <v>413</v>
      </c>
      <c r="H29" s="11" t="s">
        <v>413</v>
      </c>
      <c r="I29" s="11" t="s">
        <v>413</v>
      </c>
      <c r="J29" s="16" t="s">
        <v>413</v>
      </c>
      <c r="K29" s="16" t="s">
        <v>413</v>
      </c>
    </row>
    <row r="30" spans="1:11" ht="12" customHeight="1" x14ac:dyDescent="0.25">
      <c r="A30" s="2" t="str">
        <f>"Jun "&amp;RIGHT(A6,4)+1</f>
        <v>Jun 2025</v>
      </c>
      <c r="B30" s="11" t="s">
        <v>413</v>
      </c>
      <c r="C30" s="11" t="s">
        <v>413</v>
      </c>
      <c r="D30" s="11" t="s">
        <v>413</v>
      </c>
      <c r="E30" s="11" t="s">
        <v>413</v>
      </c>
      <c r="F30" s="11" t="s">
        <v>413</v>
      </c>
      <c r="G30" s="11" t="s">
        <v>413</v>
      </c>
      <c r="H30" s="11" t="s">
        <v>413</v>
      </c>
      <c r="I30" s="11" t="s">
        <v>413</v>
      </c>
      <c r="J30" s="16" t="s">
        <v>413</v>
      </c>
      <c r="K30" s="16" t="s">
        <v>413</v>
      </c>
    </row>
    <row r="31" spans="1:11" ht="12" customHeight="1" x14ac:dyDescent="0.25">
      <c r="A31" s="2" t="str">
        <f>"Jul "&amp;RIGHT(A6,4)+1</f>
        <v>Jul 2025</v>
      </c>
      <c r="B31" s="11" t="s">
        <v>413</v>
      </c>
      <c r="C31" s="11" t="s">
        <v>413</v>
      </c>
      <c r="D31" s="11" t="s">
        <v>413</v>
      </c>
      <c r="E31" s="11" t="s">
        <v>413</v>
      </c>
      <c r="F31" s="11" t="s">
        <v>413</v>
      </c>
      <c r="G31" s="11" t="s">
        <v>413</v>
      </c>
      <c r="H31" s="11" t="s">
        <v>413</v>
      </c>
      <c r="I31" s="11" t="s">
        <v>413</v>
      </c>
      <c r="J31" s="16" t="s">
        <v>413</v>
      </c>
      <c r="K31" s="16" t="s">
        <v>413</v>
      </c>
    </row>
    <row r="32" spans="1:11" ht="12" customHeight="1" x14ac:dyDescent="0.25">
      <c r="A32" s="2" t="str">
        <f>"Aug "&amp;RIGHT(A6,4)+1</f>
        <v>Aug 2025</v>
      </c>
      <c r="B32" s="11" t="s">
        <v>413</v>
      </c>
      <c r="C32" s="11" t="s">
        <v>413</v>
      </c>
      <c r="D32" s="11" t="s">
        <v>413</v>
      </c>
      <c r="E32" s="11" t="s">
        <v>413</v>
      </c>
      <c r="F32" s="11" t="s">
        <v>413</v>
      </c>
      <c r="G32" s="11" t="s">
        <v>413</v>
      </c>
      <c r="H32" s="11" t="s">
        <v>413</v>
      </c>
      <c r="I32" s="11" t="s">
        <v>413</v>
      </c>
      <c r="J32" s="16" t="s">
        <v>413</v>
      </c>
      <c r="K32" s="16" t="s">
        <v>413</v>
      </c>
    </row>
    <row r="33" spans="1:14" ht="12" customHeight="1" x14ac:dyDescent="0.25">
      <c r="A33" s="2" t="str">
        <f>"Sep "&amp;RIGHT(A6,4)+1</f>
        <v>Sep 2025</v>
      </c>
      <c r="B33" s="11" t="s">
        <v>413</v>
      </c>
      <c r="C33" s="11" t="s">
        <v>413</v>
      </c>
      <c r="D33" s="11" t="s">
        <v>413</v>
      </c>
      <c r="E33" s="11" t="s">
        <v>413</v>
      </c>
      <c r="F33" s="11" t="s">
        <v>413</v>
      </c>
      <c r="G33" s="11" t="s">
        <v>413</v>
      </c>
      <c r="H33" s="11" t="s">
        <v>413</v>
      </c>
      <c r="I33" s="11" t="s">
        <v>413</v>
      </c>
      <c r="J33" s="16" t="s">
        <v>413</v>
      </c>
      <c r="K33" s="16" t="s">
        <v>413</v>
      </c>
    </row>
    <row r="34" spans="1:14" ht="12" customHeight="1" x14ac:dyDescent="0.25">
      <c r="A34" s="12" t="s">
        <v>55</v>
      </c>
      <c r="B34" s="13">
        <v>1532629.6666999999</v>
      </c>
      <c r="C34" s="13">
        <v>1496684</v>
      </c>
      <c r="D34" s="13">
        <v>3802522.5</v>
      </c>
      <c r="E34" s="13">
        <v>6831836.1666999999</v>
      </c>
      <c r="F34" s="13">
        <v>2609588742</v>
      </c>
      <c r="G34" s="13">
        <v>1520915685</v>
      </c>
      <c r="H34" s="13">
        <v>4099627</v>
      </c>
      <c r="I34" s="13">
        <v>4134604054</v>
      </c>
      <c r="J34" s="17">
        <v>63.662500000000001</v>
      </c>
      <c r="K34" s="17">
        <v>37.1036</v>
      </c>
    </row>
    <row r="35" spans="1:14" ht="12" customHeight="1" x14ac:dyDescent="0.25">
      <c r="A35" s="14" t="str">
        <f>"Total "&amp;MID(A20,7,LEN(A20)-13)&amp;" Months"</f>
        <v>Total 6 Months</v>
      </c>
      <c r="B35" s="15">
        <v>1532629.6666999999</v>
      </c>
      <c r="C35" s="15">
        <v>1496684</v>
      </c>
      <c r="D35" s="15">
        <v>3802522.5</v>
      </c>
      <c r="E35" s="15">
        <v>6831836.1666999999</v>
      </c>
      <c r="F35" s="15">
        <v>2609588742</v>
      </c>
      <c r="G35" s="15">
        <v>1520915685</v>
      </c>
      <c r="H35" s="15">
        <v>4099627</v>
      </c>
      <c r="I35" s="15">
        <v>4134604054</v>
      </c>
      <c r="J35" s="18">
        <v>63.662500000000001</v>
      </c>
      <c r="K35" s="18">
        <v>37.1036</v>
      </c>
    </row>
    <row r="36" spans="1:14" ht="12" customHeight="1" x14ac:dyDescent="0.25">
      <c r="A36" s="85"/>
      <c r="B36" s="85"/>
      <c r="C36" s="85"/>
      <c r="D36" s="85"/>
      <c r="E36" s="85"/>
      <c r="F36" s="85"/>
      <c r="G36" s="85"/>
      <c r="H36" s="85"/>
      <c r="I36" s="85"/>
      <c r="J36" s="85"/>
    </row>
    <row r="37" spans="1:14" ht="12" customHeight="1" x14ac:dyDescent="0.25">
      <c r="A37" s="136" t="s">
        <v>353</v>
      </c>
      <c r="B37" s="136"/>
      <c r="C37" s="136"/>
      <c r="D37" s="136"/>
      <c r="E37" s="136"/>
      <c r="F37" s="136"/>
      <c r="G37" s="136"/>
      <c r="H37" s="136"/>
      <c r="I37" s="136"/>
      <c r="J37" s="136"/>
      <c r="K37" s="136"/>
      <c r="L37" s="136"/>
      <c r="M37" s="136"/>
      <c r="N37" s="136"/>
    </row>
    <row r="38" spans="1:14" ht="25.15" customHeight="1" x14ac:dyDescent="0.25">
      <c r="A38" s="136" t="s">
        <v>393</v>
      </c>
      <c r="B38" s="136"/>
      <c r="C38" s="136"/>
      <c r="D38" s="136"/>
      <c r="E38" s="136"/>
      <c r="F38" s="136"/>
      <c r="G38" s="136"/>
      <c r="H38" s="136"/>
      <c r="I38" s="136"/>
      <c r="J38" s="136"/>
      <c r="K38" s="136"/>
      <c r="L38" s="136"/>
      <c r="M38" s="136"/>
      <c r="N38" s="136"/>
    </row>
    <row r="39" spans="1:14" ht="33" hidden="1" customHeight="1" x14ac:dyDescent="0.25">
      <c r="A39" s="136"/>
      <c r="B39" s="136"/>
      <c r="C39" s="136"/>
      <c r="D39" s="136"/>
      <c r="E39" s="136"/>
      <c r="F39" s="136"/>
      <c r="G39" s="136"/>
      <c r="H39" s="136"/>
      <c r="I39" s="136"/>
      <c r="J39" s="136"/>
      <c r="K39" s="136"/>
      <c r="L39" s="136"/>
      <c r="M39" s="136"/>
      <c r="N39" s="136"/>
    </row>
    <row r="40" spans="1:14" ht="6.75" hidden="1" customHeight="1" x14ac:dyDescent="0.25">
      <c r="A40" s="136"/>
      <c r="B40" s="136"/>
      <c r="C40" s="136"/>
      <c r="D40" s="136"/>
      <c r="E40" s="136"/>
      <c r="F40" s="136"/>
      <c r="G40" s="136"/>
      <c r="H40" s="136"/>
      <c r="I40" s="136"/>
      <c r="J40" s="136"/>
      <c r="K40" s="136"/>
      <c r="L40" s="136"/>
      <c r="M40" s="136"/>
      <c r="N40" s="136"/>
    </row>
    <row r="41" spans="1:14" ht="49.15" hidden="1" customHeight="1" x14ac:dyDescent="0.25">
      <c r="A41" s="136"/>
      <c r="B41" s="136"/>
      <c r="C41" s="136"/>
      <c r="D41" s="136"/>
      <c r="E41" s="136"/>
      <c r="F41" s="136"/>
      <c r="G41" s="136"/>
      <c r="H41" s="136"/>
      <c r="I41" s="136"/>
      <c r="J41" s="136"/>
      <c r="K41" s="136"/>
      <c r="L41" s="136"/>
      <c r="M41" s="136"/>
      <c r="N41" s="136"/>
    </row>
    <row r="42" spans="1:14" ht="22.15" customHeight="1" x14ac:dyDescent="0.25">
      <c r="A42" s="136" t="s">
        <v>354</v>
      </c>
      <c r="B42" s="136"/>
      <c r="C42" s="136"/>
      <c r="D42" s="136"/>
      <c r="E42" s="136"/>
      <c r="F42" s="136"/>
      <c r="G42" s="136"/>
      <c r="H42" s="136"/>
      <c r="I42" s="136"/>
      <c r="J42" s="136"/>
      <c r="K42" s="136"/>
      <c r="L42" s="136"/>
      <c r="M42" s="136"/>
      <c r="N42" s="136"/>
    </row>
    <row r="43" spans="1:14" ht="35.5" customHeight="1" x14ac:dyDescent="0.25">
      <c r="A43" s="136"/>
      <c r="B43" s="136"/>
      <c r="C43" s="136"/>
      <c r="D43" s="136"/>
      <c r="E43" s="136"/>
      <c r="F43" s="136"/>
      <c r="G43" s="136"/>
      <c r="H43" s="136"/>
      <c r="I43" s="136"/>
      <c r="J43" s="136"/>
      <c r="K43" s="136"/>
      <c r="L43" s="136"/>
      <c r="M43" s="136"/>
      <c r="N43" s="136"/>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workbookViewId="0">
      <selection sqref="A1:L1"/>
    </sheetView>
  </sheetViews>
  <sheetFormatPr defaultRowHeight="12.5" x14ac:dyDescent="0.25"/>
  <cols>
    <col min="1" max="1" width="11.453125" customWidth="1"/>
    <col min="2" max="7" width="11" customWidth="1"/>
    <col min="8" max="9" width="12.453125" customWidth="1"/>
    <col min="10" max="13" width="11" customWidth="1"/>
  </cols>
  <sheetData>
    <row r="1" spans="1:13" ht="12" customHeight="1" x14ac:dyDescent="0.25">
      <c r="A1" s="86" t="s">
        <v>417</v>
      </c>
      <c r="B1" s="86"/>
      <c r="C1" s="86"/>
      <c r="D1" s="86"/>
      <c r="E1" s="86"/>
      <c r="F1" s="86"/>
      <c r="G1" s="86"/>
      <c r="H1" s="86"/>
      <c r="I1" s="86"/>
      <c r="J1" s="86"/>
      <c r="K1" s="86"/>
      <c r="L1" s="86"/>
      <c r="M1" s="81">
        <v>45821</v>
      </c>
    </row>
    <row r="2" spans="1:13" ht="12" customHeight="1" x14ac:dyDescent="0.25">
      <c r="A2" s="88" t="s">
        <v>227</v>
      </c>
      <c r="B2" s="88"/>
      <c r="C2" s="88"/>
      <c r="D2" s="88"/>
      <c r="E2" s="88"/>
      <c r="F2" s="88"/>
      <c r="G2" s="88"/>
      <c r="H2" s="88"/>
      <c r="I2" s="88"/>
      <c r="J2" s="88"/>
      <c r="K2" s="88"/>
      <c r="L2" s="88"/>
      <c r="M2" s="1"/>
    </row>
    <row r="3" spans="1:13" ht="24" customHeight="1" x14ac:dyDescent="0.25">
      <c r="A3" s="90" t="s">
        <v>50</v>
      </c>
      <c r="B3" s="94" t="s">
        <v>194</v>
      </c>
      <c r="C3" s="94"/>
      <c r="D3" s="94"/>
      <c r="E3" s="94"/>
      <c r="F3" s="93"/>
      <c r="G3" s="92" t="s">
        <v>228</v>
      </c>
      <c r="H3" s="92" t="s">
        <v>229</v>
      </c>
      <c r="I3" s="92" t="s">
        <v>382</v>
      </c>
      <c r="J3" s="92" t="s">
        <v>383</v>
      </c>
      <c r="K3" s="92" t="s">
        <v>58</v>
      </c>
      <c r="L3" s="94" t="s">
        <v>226</v>
      </c>
      <c r="M3" s="94"/>
    </row>
    <row r="4" spans="1:13" ht="27.65" customHeight="1" x14ac:dyDescent="0.25">
      <c r="A4" s="91"/>
      <c r="B4" s="10" t="s">
        <v>151</v>
      </c>
      <c r="C4" s="10" t="s">
        <v>152</v>
      </c>
      <c r="D4" s="10" t="s">
        <v>153</v>
      </c>
      <c r="E4" s="10" t="s">
        <v>155</v>
      </c>
      <c r="F4" s="10" t="s">
        <v>55</v>
      </c>
      <c r="G4" s="93"/>
      <c r="H4" s="93"/>
      <c r="I4" s="93"/>
      <c r="J4" s="93"/>
      <c r="K4" s="93"/>
      <c r="L4" s="10" t="s">
        <v>260</v>
      </c>
      <c r="M4" s="9" t="s">
        <v>155</v>
      </c>
    </row>
    <row r="5" spans="1:13" ht="12" customHeight="1" x14ac:dyDescent="0.25">
      <c r="A5" s="1"/>
      <c r="B5" s="85" t="str">
        <f>REPT("-",50)&amp;" Number "&amp;REPT("-",51)&amp;"   "&amp;REPT("-",62)&amp;" Dollars "&amp;REPT("-",63)</f>
        <v>-------------------------------------------------- Number ---------------------------------------------------   -------------------------------------------------------------- Dollars ---------------------------------------------------------------</v>
      </c>
      <c r="C5" s="85"/>
      <c r="D5" s="85"/>
      <c r="E5" s="85"/>
      <c r="F5" s="85"/>
      <c r="G5" s="85"/>
      <c r="H5" s="85"/>
      <c r="I5" s="85"/>
      <c r="J5" s="85"/>
      <c r="K5" s="85"/>
      <c r="L5" s="85"/>
      <c r="M5" s="85"/>
    </row>
    <row r="6" spans="1:13" ht="12" customHeight="1" x14ac:dyDescent="0.25">
      <c r="A6" s="3" t="s">
        <v>414</v>
      </c>
    </row>
    <row r="7" spans="1:13" ht="12" customHeight="1" x14ac:dyDescent="0.25">
      <c r="A7" s="2" t="str">
        <f>"Oct "&amp;RIGHT(A6,4)-1</f>
        <v>Oct 2023</v>
      </c>
      <c r="B7" s="11">
        <v>0</v>
      </c>
      <c r="C7" s="11">
        <v>0</v>
      </c>
      <c r="D7" s="11">
        <v>0</v>
      </c>
      <c r="E7" s="11">
        <v>728308</v>
      </c>
      <c r="F7" s="11">
        <v>728308</v>
      </c>
      <c r="G7" s="11">
        <v>24104629.394699998</v>
      </c>
      <c r="H7" s="11" t="s">
        <v>413</v>
      </c>
      <c r="I7" s="11">
        <v>2144688</v>
      </c>
      <c r="J7" s="11" t="s">
        <v>413</v>
      </c>
      <c r="K7" s="11">
        <v>26249317.394699998</v>
      </c>
      <c r="L7" s="16" t="s">
        <v>413</v>
      </c>
      <c r="M7" s="16">
        <v>33.096800000000002</v>
      </c>
    </row>
    <row r="8" spans="1:13" ht="12" customHeight="1" x14ac:dyDescent="0.25">
      <c r="A8" s="2" t="str">
        <f>"Nov "&amp;RIGHT(A6,4)-1</f>
        <v>Nov 2023</v>
      </c>
      <c r="B8" s="11">
        <v>0</v>
      </c>
      <c r="C8" s="11">
        <v>0</v>
      </c>
      <c r="D8" s="11">
        <v>0</v>
      </c>
      <c r="E8" s="11">
        <v>732376</v>
      </c>
      <c r="F8" s="11">
        <v>732376</v>
      </c>
      <c r="G8" s="11">
        <v>24344422.8695</v>
      </c>
      <c r="H8" s="11" t="s">
        <v>413</v>
      </c>
      <c r="I8" s="11">
        <v>2144688</v>
      </c>
      <c r="J8" s="11" t="s">
        <v>413</v>
      </c>
      <c r="K8" s="11">
        <v>26489110.8695</v>
      </c>
      <c r="L8" s="16" t="s">
        <v>413</v>
      </c>
      <c r="M8" s="16">
        <v>33.240299999999998</v>
      </c>
    </row>
    <row r="9" spans="1:13" ht="12" customHeight="1" x14ac:dyDescent="0.25">
      <c r="A9" s="2" t="str">
        <f>"Dec "&amp;RIGHT(A6,4)-1</f>
        <v>Dec 2023</v>
      </c>
      <c r="B9" s="11">
        <v>0</v>
      </c>
      <c r="C9" s="11">
        <v>0</v>
      </c>
      <c r="D9" s="11">
        <v>0</v>
      </c>
      <c r="E9" s="11">
        <v>723812</v>
      </c>
      <c r="F9" s="11">
        <v>723812</v>
      </c>
      <c r="G9" s="11">
        <v>23774365.5121</v>
      </c>
      <c r="H9" s="11" t="s">
        <v>413</v>
      </c>
      <c r="I9" s="11">
        <v>2144688</v>
      </c>
      <c r="J9" s="11" t="s">
        <v>413</v>
      </c>
      <c r="K9" s="11">
        <v>25919053.5121</v>
      </c>
      <c r="L9" s="16" t="s">
        <v>413</v>
      </c>
      <c r="M9" s="16">
        <v>32.8461</v>
      </c>
    </row>
    <row r="10" spans="1:13" ht="12" customHeight="1" x14ac:dyDescent="0.25">
      <c r="A10" s="2" t="str">
        <f>"Jan "&amp;RIGHT(A6,4)</f>
        <v>Jan 2024</v>
      </c>
      <c r="B10" s="11">
        <v>0</v>
      </c>
      <c r="C10" s="11">
        <v>0</v>
      </c>
      <c r="D10" s="11">
        <v>0</v>
      </c>
      <c r="E10" s="11">
        <v>707660</v>
      </c>
      <c r="F10" s="11">
        <v>707660</v>
      </c>
      <c r="G10" s="11">
        <v>23964722.269200001</v>
      </c>
      <c r="H10" s="11" t="s">
        <v>413</v>
      </c>
      <c r="I10" s="11">
        <v>2144688</v>
      </c>
      <c r="J10" s="11" t="s">
        <v>413</v>
      </c>
      <c r="K10" s="11">
        <v>26109410.269200001</v>
      </c>
      <c r="L10" s="16" t="s">
        <v>413</v>
      </c>
      <c r="M10" s="16">
        <v>33.864699999999999</v>
      </c>
    </row>
    <row r="11" spans="1:13" ht="12" customHeight="1" x14ac:dyDescent="0.25">
      <c r="A11" s="2" t="str">
        <f>"Feb "&amp;RIGHT(A6,4)</f>
        <v>Feb 2024</v>
      </c>
      <c r="B11" s="11">
        <v>0</v>
      </c>
      <c r="C11" s="11">
        <v>0</v>
      </c>
      <c r="D11" s="11">
        <v>0</v>
      </c>
      <c r="E11" s="11">
        <v>716757</v>
      </c>
      <c r="F11" s="11">
        <v>716757</v>
      </c>
      <c r="G11" s="11">
        <v>23579549.5436</v>
      </c>
      <c r="H11" s="11" t="s">
        <v>413</v>
      </c>
      <c r="I11" s="11">
        <v>2144688</v>
      </c>
      <c r="J11" s="11" t="s">
        <v>413</v>
      </c>
      <c r="K11" s="11">
        <v>25724237.5436</v>
      </c>
      <c r="L11" s="16" t="s">
        <v>413</v>
      </c>
      <c r="M11" s="16">
        <v>32.897599999999997</v>
      </c>
    </row>
    <row r="12" spans="1:13" ht="12" customHeight="1" x14ac:dyDescent="0.25">
      <c r="A12" s="2" t="str">
        <f>"Mar "&amp;RIGHT(A6,4)</f>
        <v>Mar 2024</v>
      </c>
      <c r="B12" s="11">
        <v>0</v>
      </c>
      <c r="C12" s="11">
        <v>0</v>
      </c>
      <c r="D12" s="11">
        <v>0</v>
      </c>
      <c r="E12" s="11">
        <v>721640</v>
      </c>
      <c r="F12" s="11">
        <v>721640</v>
      </c>
      <c r="G12" s="11">
        <v>25797199.861099999</v>
      </c>
      <c r="H12" s="11" t="s">
        <v>413</v>
      </c>
      <c r="I12" s="11">
        <v>2144688</v>
      </c>
      <c r="J12" s="11" t="s">
        <v>413</v>
      </c>
      <c r="K12" s="11">
        <v>27941887.861099999</v>
      </c>
      <c r="L12" s="16" t="s">
        <v>413</v>
      </c>
      <c r="M12" s="16">
        <v>35.747999999999998</v>
      </c>
    </row>
    <row r="13" spans="1:13" ht="12" customHeight="1" x14ac:dyDescent="0.25">
      <c r="A13" s="2" t="str">
        <f>"Apr "&amp;RIGHT(A6,4)</f>
        <v>Apr 2024</v>
      </c>
      <c r="B13" s="11">
        <v>0</v>
      </c>
      <c r="C13" s="11">
        <v>0</v>
      </c>
      <c r="D13" s="11">
        <v>0</v>
      </c>
      <c r="E13" s="11">
        <v>723629</v>
      </c>
      <c r="F13" s="11">
        <v>723629</v>
      </c>
      <c r="G13" s="11">
        <v>25242696.980700001</v>
      </c>
      <c r="H13" s="11" t="s">
        <v>413</v>
      </c>
      <c r="I13" s="11">
        <v>2144688</v>
      </c>
      <c r="J13" s="11" t="s">
        <v>413</v>
      </c>
      <c r="K13" s="11">
        <v>27387384.980700001</v>
      </c>
      <c r="L13" s="16" t="s">
        <v>413</v>
      </c>
      <c r="M13" s="16">
        <v>34.883499999999998</v>
      </c>
    </row>
    <row r="14" spans="1:13" ht="12" customHeight="1" x14ac:dyDescent="0.25">
      <c r="A14" s="2" t="str">
        <f>"May "&amp;RIGHT(A6,4)</f>
        <v>May 2024</v>
      </c>
      <c r="B14" s="11">
        <v>0</v>
      </c>
      <c r="C14" s="11">
        <v>0</v>
      </c>
      <c r="D14" s="11">
        <v>0</v>
      </c>
      <c r="E14" s="11">
        <v>716927</v>
      </c>
      <c r="F14" s="11">
        <v>716927</v>
      </c>
      <c r="G14" s="11">
        <v>23966901.418699998</v>
      </c>
      <c r="H14" s="11" t="s">
        <v>413</v>
      </c>
      <c r="I14" s="11">
        <v>2144688</v>
      </c>
      <c r="J14" s="11" t="s">
        <v>413</v>
      </c>
      <c r="K14" s="11">
        <v>26111589.418699998</v>
      </c>
      <c r="L14" s="16" t="s">
        <v>413</v>
      </c>
      <c r="M14" s="16">
        <v>33.43</v>
      </c>
    </row>
    <row r="15" spans="1:13" ht="12" customHeight="1" x14ac:dyDescent="0.25">
      <c r="A15" s="2" t="str">
        <f>"Jun "&amp;RIGHT(A6,4)</f>
        <v>Jun 2024</v>
      </c>
      <c r="B15" s="11">
        <v>0</v>
      </c>
      <c r="C15" s="11">
        <v>0</v>
      </c>
      <c r="D15" s="11">
        <v>0</v>
      </c>
      <c r="E15" s="11">
        <v>712616</v>
      </c>
      <c r="F15" s="11">
        <v>712616</v>
      </c>
      <c r="G15" s="11">
        <v>23521015.908599999</v>
      </c>
      <c r="H15" s="11" t="s">
        <v>413</v>
      </c>
      <c r="I15" s="11">
        <v>2144688</v>
      </c>
      <c r="J15" s="11" t="s">
        <v>413</v>
      </c>
      <c r="K15" s="11">
        <v>25665703.908599999</v>
      </c>
      <c r="L15" s="16" t="s">
        <v>413</v>
      </c>
      <c r="M15" s="16">
        <v>33.006599999999999</v>
      </c>
    </row>
    <row r="16" spans="1:13" ht="12" customHeight="1" x14ac:dyDescent="0.25">
      <c r="A16" s="2" t="str">
        <f>"Jul "&amp;RIGHT(A6,4)</f>
        <v>Jul 2024</v>
      </c>
      <c r="B16" s="11">
        <v>0</v>
      </c>
      <c r="C16" s="11">
        <v>0</v>
      </c>
      <c r="D16" s="11">
        <v>0</v>
      </c>
      <c r="E16" s="11">
        <v>705012</v>
      </c>
      <c r="F16" s="11">
        <v>705012</v>
      </c>
      <c r="G16" s="11">
        <v>22489605.730099998</v>
      </c>
      <c r="H16" s="11" t="s">
        <v>413</v>
      </c>
      <c r="I16" s="11">
        <v>2144688</v>
      </c>
      <c r="J16" s="11" t="s">
        <v>413</v>
      </c>
      <c r="K16" s="11">
        <v>24634293.730099998</v>
      </c>
      <c r="L16" s="16" t="s">
        <v>413</v>
      </c>
      <c r="M16" s="16">
        <v>31.8996</v>
      </c>
    </row>
    <row r="17" spans="1:13" ht="12" customHeight="1" x14ac:dyDescent="0.25">
      <c r="A17" s="2" t="str">
        <f>"Aug "&amp;RIGHT(A6,4)</f>
        <v>Aug 2024</v>
      </c>
      <c r="B17" s="11">
        <v>0</v>
      </c>
      <c r="C17" s="11">
        <v>0</v>
      </c>
      <c r="D17" s="11">
        <v>0</v>
      </c>
      <c r="E17" s="11">
        <v>692784</v>
      </c>
      <c r="F17" s="11">
        <v>692784</v>
      </c>
      <c r="G17" s="11">
        <v>23558541.760499999</v>
      </c>
      <c r="H17" s="11" t="s">
        <v>413</v>
      </c>
      <c r="I17" s="11">
        <v>2144688</v>
      </c>
      <c r="J17" s="11" t="s">
        <v>413</v>
      </c>
      <c r="K17" s="11">
        <v>25703229.760499999</v>
      </c>
      <c r="L17" s="16" t="s">
        <v>413</v>
      </c>
      <c r="M17" s="16">
        <v>34.005600000000001</v>
      </c>
    </row>
    <row r="18" spans="1:13" ht="12" customHeight="1" x14ac:dyDescent="0.25">
      <c r="A18" s="2" t="str">
        <f>"Sep "&amp;RIGHT(A6,4)</f>
        <v>Sep 2024</v>
      </c>
      <c r="B18" s="11">
        <v>0</v>
      </c>
      <c r="C18" s="11">
        <v>0</v>
      </c>
      <c r="D18" s="11">
        <v>0</v>
      </c>
      <c r="E18" s="11">
        <v>710714</v>
      </c>
      <c r="F18" s="11">
        <v>710714</v>
      </c>
      <c r="G18" s="11">
        <v>23510216.9793</v>
      </c>
      <c r="H18" s="11">
        <v>71003398</v>
      </c>
      <c r="I18" s="11">
        <v>2144692</v>
      </c>
      <c r="J18" s="11" t="s">
        <v>413</v>
      </c>
      <c r="K18" s="11">
        <v>96658306.979300007</v>
      </c>
      <c r="L18" s="16" t="s">
        <v>413</v>
      </c>
      <c r="M18" s="16">
        <v>33.079700000000003</v>
      </c>
    </row>
    <row r="19" spans="1:13" ht="12" customHeight="1" x14ac:dyDescent="0.25">
      <c r="A19" s="12" t="s">
        <v>55</v>
      </c>
      <c r="B19" s="13">
        <v>0</v>
      </c>
      <c r="C19" s="13">
        <v>0</v>
      </c>
      <c r="D19" s="13">
        <v>0</v>
      </c>
      <c r="E19" s="13">
        <v>716019.58330000006</v>
      </c>
      <c r="F19" s="13">
        <v>716019.58330000006</v>
      </c>
      <c r="G19" s="13">
        <v>287853868.2281</v>
      </c>
      <c r="H19" s="13">
        <v>71003398</v>
      </c>
      <c r="I19" s="13">
        <v>25736260</v>
      </c>
      <c r="J19" s="13" t="s">
        <v>413</v>
      </c>
      <c r="K19" s="13">
        <v>384593526.2281</v>
      </c>
      <c r="L19" s="17" t="s">
        <v>413</v>
      </c>
      <c r="M19" s="17">
        <v>33.501600000000003</v>
      </c>
    </row>
    <row r="20" spans="1:13" ht="12" customHeight="1" x14ac:dyDescent="0.25">
      <c r="A20" s="14" t="s">
        <v>415</v>
      </c>
      <c r="B20" s="15">
        <v>0</v>
      </c>
      <c r="C20" s="15">
        <v>0</v>
      </c>
      <c r="D20" s="15">
        <v>0</v>
      </c>
      <c r="E20" s="15">
        <v>721758.83333333302</v>
      </c>
      <c r="F20" s="15">
        <v>721758.83333333302</v>
      </c>
      <c r="G20" s="15">
        <v>145564889.45019999</v>
      </c>
      <c r="H20" s="15" t="s">
        <v>413</v>
      </c>
      <c r="I20" s="15">
        <v>12868128</v>
      </c>
      <c r="J20" s="15" t="s">
        <v>413</v>
      </c>
      <c r="K20" s="15">
        <v>26405502.908366699</v>
      </c>
      <c r="L20" s="18" t="s">
        <v>413</v>
      </c>
      <c r="M20" s="18">
        <v>33.615583333333298</v>
      </c>
    </row>
    <row r="21" spans="1:13" ht="12" customHeight="1" x14ac:dyDescent="0.25">
      <c r="A21" s="3" t="str">
        <f>"FY "&amp;RIGHT(A6,4)+1</f>
        <v>FY 2025</v>
      </c>
    </row>
    <row r="22" spans="1:13" ht="12" customHeight="1" x14ac:dyDescent="0.25">
      <c r="A22" s="2" t="str">
        <f>"Oct "&amp;RIGHT(A6,4)</f>
        <v>Oct 2024</v>
      </c>
      <c r="B22" s="11">
        <v>0</v>
      </c>
      <c r="C22" s="11">
        <v>0</v>
      </c>
      <c r="D22" s="11">
        <v>0</v>
      </c>
      <c r="E22" s="11">
        <v>714324</v>
      </c>
      <c r="F22" s="11">
        <v>714324</v>
      </c>
      <c r="G22" s="11">
        <v>23640029.861499999</v>
      </c>
      <c r="H22" s="11" t="s">
        <v>413</v>
      </c>
      <c r="I22" s="11" t="s">
        <v>413</v>
      </c>
      <c r="J22" s="11" t="s">
        <v>413</v>
      </c>
      <c r="K22" s="11">
        <v>23640029.861499999</v>
      </c>
      <c r="L22" s="16" t="s">
        <v>413</v>
      </c>
      <c r="M22" s="16">
        <v>33.094299999999997</v>
      </c>
    </row>
    <row r="23" spans="1:13" ht="12" customHeight="1" x14ac:dyDescent="0.25">
      <c r="A23" s="2" t="str">
        <f>"Nov "&amp;RIGHT(A6,4)</f>
        <v>Nov 2024</v>
      </c>
      <c r="B23" s="11">
        <v>0</v>
      </c>
      <c r="C23" s="11">
        <v>0</v>
      </c>
      <c r="D23" s="11">
        <v>0</v>
      </c>
      <c r="E23" s="11">
        <v>714907</v>
      </c>
      <c r="F23" s="11">
        <v>714907</v>
      </c>
      <c r="G23" s="11">
        <v>23617313.781399999</v>
      </c>
      <c r="H23" s="11" t="s">
        <v>413</v>
      </c>
      <c r="I23" s="11" t="s">
        <v>413</v>
      </c>
      <c r="J23" s="11" t="s">
        <v>413</v>
      </c>
      <c r="K23" s="11">
        <v>23617313.781399999</v>
      </c>
      <c r="L23" s="16" t="s">
        <v>413</v>
      </c>
      <c r="M23" s="16">
        <v>33.035499999999999</v>
      </c>
    </row>
    <row r="24" spans="1:13" ht="12" customHeight="1" x14ac:dyDescent="0.25">
      <c r="A24" s="2" t="str">
        <f>"Dec "&amp;RIGHT(A6,4)</f>
        <v>Dec 2024</v>
      </c>
      <c r="B24" s="11">
        <v>0</v>
      </c>
      <c r="C24" s="11">
        <v>0</v>
      </c>
      <c r="D24" s="11">
        <v>0</v>
      </c>
      <c r="E24" s="11">
        <v>700743</v>
      </c>
      <c r="F24" s="11">
        <v>700743</v>
      </c>
      <c r="G24" s="11">
        <v>23367397.441</v>
      </c>
      <c r="H24" s="11">
        <v>22399334.5</v>
      </c>
      <c r="I24" s="11" t="s">
        <v>413</v>
      </c>
      <c r="J24" s="11" t="s">
        <v>413</v>
      </c>
      <c r="K24" s="11">
        <v>45766731.941</v>
      </c>
      <c r="L24" s="16" t="s">
        <v>413</v>
      </c>
      <c r="M24" s="16">
        <v>33.346600000000002</v>
      </c>
    </row>
    <row r="25" spans="1:13" ht="12" customHeight="1" x14ac:dyDescent="0.25">
      <c r="A25" s="2" t="str">
        <f>"Jan "&amp;RIGHT(A6,4)+1</f>
        <v>Jan 2025</v>
      </c>
      <c r="B25" s="11">
        <v>0</v>
      </c>
      <c r="C25" s="11">
        <v>0</v>
      </c>
      <c r="D25" s="11">
        <v>0</v>
      </c>
      <c r="E25" s="11">
        <v>696123</v>
      </c>
      <c r="F25" s="11">
        <v>696123</v>
      </c>
      <c r="G25" s="11">
        <v>23233184.785399999</v>
      </c>
      <c r="H25" s="11" t="s">
        <v>413</v>
      </c>
      <c r="I25" s="11" t="s">
        <v>413</v>
      </c>
      <c r="J25" s="11" t="s">
        <v>413</v>
      </c>
      <c r="K25" s="11">
        <v>23233184.785399999</v>
      </c>
      <c r="L25" s="16" t="s">
        <v>413</v>
      </c>
      <c r="M25" s="16">
        <v>33.375100000000003</v>
      </c>
    </row>
    <row r="26" spans="1:13" ht="12" customHeight="1" x14ac:dyDescent="0.25">
      <c r="A26" s="2" t="str">
        <f>"Feb "&amp;RIGHT(A6,4)+1</f>
        <v>Feb 2025</v>
      </c>
      <c r="B26" s="11">
        <v>0</v>
      </c>
      <c r="C26" s="11">
        <v>0</v>
      </c>
      <c r="D26" s="11">
        <v>0</v>
      </c>
      <c r="E26" s="11">
        <v>695302</v>
      </c>
      <c r="F26" s="11">
        <v>695302</v>
      </c>
      <c r="G26" s="11">
        <v>23245399.7018</v>
      </c>
      <c r="H26" s="11" t="s">
        <v>413</v>
      </c>
      <c r="I26" s="11" t="s">
        <v>413</v>
      </c>
      <c r="J26" s="11" t="s">
        <v>413</v>
      </c>
      <c r="K26" s="11">
        <v>23245399.7018</v>
      </c>
      <c r="L26" s="16" t="s">
        <v>413</v>
      </c>
      <c r="M26" s="16">
        <v>33.432099999999998</v>
      </c>
    </row>
    <row r="27" spans="1:13" ht="12" customHeight="1" x14ac:dyDescent="0.25">
      <c r="A27" s="2" t="str">
        <f>"Mar "&amp;RIGHT(A6,4)+1</f>
        <v>Mar 2025</v>
      </c>
      <c r="B27" s="11">
        <v>0</v>
      </c>
      <c r="C27" s="11">
        <v>0</v>
      </c>
      <c r="D27" s="11">
        <v>0</v>
      </c>
      <c r="E27" s="11">
        <v>705923</v>
      </c>
      <c r="F27" s="11">
        <v>705923</v>
      </c>
      <c r="G27" s="11">
        <v>23948893.219700001</v>
      </c>
      <c r="H27" s="11">
        <v>22295412.5</v>
      </c>
      <c r="I27" s="11" t="s">
        <v>413</v>
      </c>
      <c r="J27" s="11" t="s">
        <v>413</v>
      </c>
      <c r="K27" s="11">
        <v>46244305.719700001</v>
      </c>
      <c r="L27" s="16" t="s">
        <v>413</v>
      </c>
      <c r="M27" s="16">
        <v>33.925600000000003</v>
      </c>
    </row>
    <row r="28" spans="1:13"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c r="L28" s="16" t="s">
        <v>413</v>
      </c>
      <c r="M28" s="16" t="s">
        <v>413</v>
      </c>
    </row>
    <row r="29" spans="1:13"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c r="L29" s="16" t="s">
        <v>413</v>
      </c>
      <c r="M29" s="16" t="s">
        <v>413</v>
      </c>
    </row>
    <row r="30" spans="1:13"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c r="L30" s="16" t="s">
        <v>413</v>
      </c>
      <c r="M30" s="16" t="s">
        <v>413</v>
      </c>
    </row>
    <row r="31" spans="1:13"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c r="L31" s="16" t="s">
        <v>413</v>
      </c>
      <c r="M31" s="16" t="s">
        <v>413</v>
      </c>
    </row>
    <row r="32" spans="1:13"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c r="L32" s="16" t="s">
        <v>413</v>
      </c>
      <c r="M32" s="16" t="s">
        <v>413</v>
      </c>
    </row>
    <row r="33" spans="1:13"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c r="L33" s="16" t="s">
        <v>413</v>
      </c>
      <c r="M33" s="16" t="s">
        <v>413</v>
      </c>
    </row>
    <row r="34" spans="1:13" ht="12" customHeight="1" x14ac:dyDescent="0.25">
      <c r="A34" s="12" t="s">
        <v>55</v>
      </c>
      <c r="B34" s="13">
        <v>0</v>
      </c>
      <c r="C34" s="13">
        <v>0</v>
      </c>
      <c r="D34" s="13">
        <v>0</v>
      </c>
      <c r="E34" s="13">
        <v>704553.66669999994</v>
      </c>
      <c r="F34" s="13">
        <v>704553.66669999994</v>
      </c>
      <c r="G34" s="13">
        <v>141052218.79080001</v>
      </c>
      <c r="H34" s="13">
        <v>44694747</v>
      </c>
      <c r="I34" s="13" t="s">
        <v>413</v>
      </c>
      <c r="J34" s="13" t="s">
        <v>413</v>
      </c>
      <c r="K34" s="13">
        <v>185746965.79080001</v>
      </c>
      <c r="L34" s="17" t="s">
        <v>413</v>
      </c>
      <c r="M34" s="17">
        <v>33.366799999999998</v>
      </c>
    </row>
    <row r="35" spans="1:13" ht="12" customHeight="1" x14ac:dyDescent="0.25">
      <c r="A35" s="14" t="str">
        <f>"Total "&amp;MID(A20,7,LEN(A20)-13)&amp;" Months"</f>
        <v>Total 6 Months</v>
      </c>
      <c r="B35" s="15">
        <v>0</v>
      </c>
      <c r="C35" s="15">
        <v>0</v>
      </c>
      <c r="D35" s="15">
        <v>0</v>
      </c>
      <c r="E35" s="15">
        <v>704553.66669999994</v>
      </c>
      <c r="F35" s="15">
        <v>704553.66669999994</v>
      </c>
      <c r="G35" s="15">
        <v>141052218.79080001</v>
      </c>
      <c r="H35" s="15">
        <v>44694747</v>
      </c>
      <c r="I35" s="15" t="s">
        <v>413</v>
      </c>
      <c r="J35" s="15" t="s">
        <v>413</v>
      </c>
      <c r="K35" s="15">
        <v>185746965.79080001</v>
      </c>
      <c r="L35" s="18" t="s">
        <v>413</v>
      </c>
      <c r="M35" s="18">
        <v>33.366799999999998</v>
      </c>
    </row>
    <row r="36" spans="1:13" ht="12" customHeight="1" x14ac:dyDescent="0.25">
      <c r="A36" s="85"/>
      <c r="B36" s="85"/>
      <c r="C36" s="85"/>
      <c r="D36" s="85"/>
      <c r="E36" s="85"/>
      <c r="F36" s="85"/>
      <c r="G36" s="85"/>
      <c r="H36" s="85"/>
      <c r="I36" s="85"/>
      <c r="J36" s="85"/>
      <c r="K36" s="85"/>
    </row>
    <row r="37" spans="1:13" ht="79.5" customHeight="1" x14ac:dyDescent="0.25">
      <c r="A37" s="96" t="s">
        <v>392</v>
      </c>
      <c r="B37" s="96"/>
      <c r="C37" s="96"/>
      <c r="D37" s="96"/>
      <c r="E37" s="96"/>
      <c r="F37" s="96"/>
      <c r="G37" s="96"/>
      <c r="H37" s="96"/>
      <c r="I37" s="96"/>
      <c r="J37" s="96"/>
      <c r="K37" s="96"/>
      <c r="L37" s="96"/>
      <c r="M37" s="96"/>
    </row>
    <row r="101" spans="10:10" ht="14.5" x14ac:dyDescent="0.35">
      <c r="J101" s="56"/>
    </row>
  </sheetData>
  <mergeCells count="13">
    <mergeCell ref="A1:L1"/>
    <mergeCell ref="A2:L2"/>
    <mergeCell ref="K3:K4"/>
    <mergeCell ref="L3:M3"/>
    <mergeCell ref="B5:M5"/>
    <mergeCell ref="A36:K36"/>
    <mergeCell ref="A37:M37"/>
    <mergeCell ref="A3:A4"/>
    <mergeCell ref="B3:F3"/>
    <mergeCell ref="G3:G4"/>
    <mergeCell ref="H3:H4"/>
    <mergeCell ref="J3:J4"/>
    <mergeCell ref="I3:I4"/>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workbookViewId="0">
      <selection sqref="A1:H1"/>
    </sheetView>
  </sheetViews>
  <sheetFormatPr defaultRowHeight="12.5" x14ac:dyDescent="0.25"/>
  <cols>
    <col min="1" max="6" width="11.453125" customWidth="1"/>
    <col min="7" max="7" width="16.81640625" customWidth="1"/>
    <col min="8" max="8" width="11.453125" customWidth="1"/>
    <col min="9" max="9" width="11.1796875" customWidth="1"/>
    <col min="10" max="10" width="11.453125" customWidth="1"/>
  </cols>
  <sheetData>
    <row r="1" spans="1:10" ht="12" customHeight="1" x14ac:dyDescent="0.25">
      <c r="A1" s="86" t="s">
        <v>417</v>
      </c>
      <c r="B1" s="86"/>
      <c r="C1" s="86"/>
      <c r="D1" s="86"/>
      <c r="E1" s="86"/>
      <c r="F1" s="86"/>
      <c r="G1" s="86"/>
      <c r="H1" s="86"/>
      <c r="I1" s="81">
        <v>45821</v>
      </c>
      <c r="J1" s="2"/>
    </row>
    <row r="2" spans="1:10" ht="12" customHeight="1" x14ac:dyDescent="0.25">
      <c r="A2" s="88" t="s">
        <v>371</v>
      </c>
      <c r="B2" s="88"/>
      <c r="C2" s="88"/>
      <c r="D2" s="88"/>
      <c r="E2" s="88"/>
      <c r="F2" s="88"/>
      <c r="G2" s="88"/>
      <c r="H2" s="88"/>
      <c r="I2" s="5"/>
      <c r="J2" s="1"/>
    </row>
    <row r="3" spans="1:10" ht="24" customHeight="1" x14ac:dyDescent="0.25">
      <c r="A3" s="90" t="s">
        <v>50</v>
      </c>
      <c r="B3" s="94" t="s">
        <v>197</v>
      </c>
      <c r="C3" s="94"/>
      <c r="D3" s="93"/>
      <c r="E3" s="92" t="s">
        <v>228</v>
      </c>
      <c r="F3" s="92" t="s">
        <v>156</v>
      </c>
      <c r="G3" s="92" t="s">
        <v>374</v>
      </c>
      <c r="H3" s="92" t="s">
        <v>157</v>
      </c>
      <c r="I3" s="92" t="s">
        <v>375</v>
      </c>
      <c r="J3" s="97" t="s">
        <v>58</v>
      </c>
    </row>
    <row r="4" spans="1:10" ht="24" customHeight="1" x14ac:dyDescent="0.25">
      <c r="A4" s="91"/>
      <c r="B4" s="10" t="s">
        <v>158</v>
      </c>
      <c r="C4" s="10" t="s">
        <v>159</v>
      </c>
      <c r="D4" s="10" t="s">
        <v>55</v>
      </c>
      <c r="E4" s="93"/>
      <c r="F4" s="93"/>
      <c r="G4" s="93"/>
      <c r="H4" s="93"/>
      <c r="I4" s="93"/>
      <c r="J4" s="94"/>
    </row>
    <row r="5" spans="1:10" ht="12" customHeight="1" x14ac:dyDescent="0.25">
      <c r="A5" s="1"/>
      <c r="B5" s="85" t="str">
        <f>REPT("-",29)&amp;" Number "&amp;REPT("-",28)&amp;"   "&amp;REPT("-",55)&amp;" Dollars "&amp;REPT("-",155)</f>
        <v>----------------------------- Number ----------------------------   ------------------------------------------------------- Dollars -----------------------------------------------------------------------------------------------------------------------------------------------------------</v>
      </c>
      <c r="C5" s="85"/>
      <c r="D5" s="85"/>
      <c r="E5" s="85"/>
      <c r="F5" s="85"/>
      <c r="G5" s="85"/>
      <c r="H5" s="85"/>
      <c r="I5" s="85"/>
      <c r="J5" s="85"/>
    </row>
    <row r="6" spans="1:10" ht="12" customHeight="1" x14ac:dyDescent="0.25">
      <c r="A6" s="3" t="s">
        <v>414</v>
      </c>
    </row>
    <row r="7" spans="1:10" ht="12" customHeight="1" x14ac:dyDescent="0.25">
      <c r="A7" s="2" t="str">
        <f>"Oct "&amp;RIGHT(A6,4)-1</f>
        <v>Oct 2023</v>
      </c>
      <c r="B7" s="11" t="s">
        <v>413</v>
      </c>
      <c r="C7" s="11">
        <v>53513</v>
      </c>
      <c r="D7" s="11">
        <v>53513</v>
      </c>
      <c r="E7" s="11">
        <v>6900337.4784000004</v>
      </c>
      <c r="F7" s="11" t="s">
        <v>413</v>
      </c>
      <c r="G7" s="11">
        <v>1696214</v>
      </c>
      <c r="H7" s="11" t="s">
        <v>413</v>
      </c>
      <c r="I7" s="11" t="s">
        <v>413</v>
      </c>
      <c r="J7" s="11">
        <v>8596551.4783999994</v>
      </c>
    </row>
    <row r="8" spans="1:10" ht="12" customHeight="1" x14ac:dyDescent="0.25">
      <c r="A8" s="2" t="str">
        <f>"Nov "&amp;RIGHT(A6,4)-1</f>
        <v>Nov 2023</v>
      </c>
      <c r="B8" s="11" t="s">
        <v>413</v>
      </c>
      <c r="C8" s="11">
        <v>53509</v>
      </c>
      <c r="D8" s="11">
        <v>53509</v>
      </c>
      <c r="E8" s="11">
        <v>8634766.1283</v>
      </c>
      <c r="F8" s="11" t="s">
        <v>413</v>
      </c>
      <c r="G8" s="11">
        <v>1696214</v>
      </c>
      <c r="H8" s="11" t="s">
        <v>413</v>
      </c>
      <c r="I8" s="11" t="s">
        <v>413</v>
      </c>
      <c r="J8" s="11">
        <v>10330980.1283</v>
      </c>
    </row>
    <row r="9" spans="1:10" ht="12" customHeight="1" x14ac:dyDescent="0.25">
      <c r="A9" s="2" t="str">
        <f>"Dec "&amp;RIGHT(A6,4)-1</f>
        <v>Dec 2023</v>
      </c>
      <c r="B9" s="11" t="s">
        <v>413</v>
      </c>
      <c r="C9" s="11">
        <v>51006</v>
      </c>
      <c r="D9" s="11">
        <v>51006</v>
      </c>
      <c r="E9" s="11">
        <v>7339400.1985999998</v>
      </c>
      <c r="F9" s="11">
        <v>7523117</v>
      </c>
      <c r="G9" s="11">
        <v>1696214</v>
      </c>
      <c r="H9" s="11" t="s">
        <v>413</v>
      </c>
      <c r="I9" s="11" t="s">
        <v>413</v>
      </c>
      <c r="J9" s="11">
        <v>16558731.1986</v>
      </c>
    </row>
    <row r="10" spans="1:10" ht="12" customHeight="1" x14ac:dyDescent="0.25">
      <c r="A10" s="2" t="str">
        <f>"Jan "&amp;RIGHT(A6,4)</f>
        <v>Jan 2024</v>
      </c>
      <c r="B10" s="11" t="s">
        <v>413</v>
      </c>
      <c r="C10" s="11">
        <v>54000</v>
      </c>
      <c r="D10" s="11">
        <v>54000</v>
      </c>
      <c r="E10" s="11">
        <v>7104532.4271999998</v>
      </c>
      <c r="F10" s="11" t="s">
        <v>413</v>
      </c>
      <c r="G10" s="11">
        <v>1696214</v>
      </c>
      <c r="H10" s="11" t="s">
        <v>413</v>
      </c>
      <c r="I10" s="11" t="s">
        <v>413</v>
      </c>
      <c r="J10" s="11">
        <v>8800746.4272000007</v>
      </c>
    </row>
    <row r="11" spans="1:10" ht="12" customHeight="1" x14ac:dyDescent="0.25">
      <c r="A11" s="2" t="str">
        <f>"Feb "&amp;RIGHT(A6,4)</f>
        <v>Feb 2024</v>
      </c>
      <c r="B11" s="11" t="s">
        <v>413</v>
      </c>
      <c r="C11" s="11">
        <v>52698</v>
      </c>
      <c r="D11" s="11">
        <v>52698</v>
      </c>
      <c r="E11" s="11">
        <v>6781785.7444000002</v>
      </c>
      <c r="F11" s="11" t="s">
        <v>413</v>
      </c>
      <c r="G11" s="11">
        <v>1696214</v>
      </c>
      <c r="H11" s="11" t="s">
        <v>413</v>
      </c>
      <c r="I11" s="11" t="s">
        <v>413</v>
      </c>
      <c r="J11" s="11">
        <v>8477999.7444000002</v>
      </c>
    </row>
    <row r="12" spans="1:10" ht="12" customHeight="1" x14ac:dyDescent="0.25">
      <c r="A12" s="2" t="str">
        <f>"Mar "&amp;RIGHT(A6,4)</f>
        <v>Mar 2024</v>
      </c>
      <c r="B12" s="11" t="s">
        <v>413</v>
      </c>
      <c r="C12" s="11">
        <v>52202</v>
      </c>
      <c r="D12" s="11">
        <v>52202</v>
      </c>
      <c r="E12" s="11">
        <v>7071144.9363000002</v>
      </c>
      <c r="F12" s="11">
        <v>9496388</v>
      </c>
      <c r="G12" s="11">
        <v>1696214</v>
      </c>
      <c r="H12" s="11" t="s">
        <v>413</v>
      </c>
      <c r="I12" s="11" t="s">
        <v>413</v>
      </c>
      <c r="J12" s="11">
        <v>18263746.936299998</v>
      </c>
    </row>
    <row r="13" spans="1:10" ht="12" customHeight="1" x14ac:dyDescent="0.25">
      <c r="A13" s="2" t="str">
        <f>"Apr "&amp;RIGHT(A6,4)</f>
        <v>Apr 2024</v>
      </c>
      <c r="B13" s="11" t="s">
        <v>413</v>
      </c>
      <c r="C13" s="11">
        <v>53783</v>
      </c>
      <c r="D13" s="11">
        <v>53783</v>
      </c>
      <c r="E13" s="11">
        <v>7004751.0747999996</v>
      </c>
      <c r="F13" s="11" t="s">
        <v>413</v>
      </c>
      <c r="G13" s="11">
        <v>1696214</v>
      </c>
      <c r="H13" s="11" t="s">
        <v>413</v>
      </c>
      <c r="I13" s="11" t="s">
        <v>413</v>
      </c>
      <c r="J13" s="11">
        <v>8700965.0747999996</v>
      </c>
    </row>
    <row r="14" spans="1:10" ht="12" customHeight="1" x14ac:dyDescent="0.25">
      <c r="A14" s="2" t="str">
        <f>"May "&amp;RIGHT(A6,4)</f>
        <v>May 2024</v>
      </c>
      <c r="B14" s="11" t="s">
        <v>413</v>
      </c>
      <c r="C14" s="11">
        <v>53781</v>
      </c>
      <c r="D14" s="11">
        <v>53781</v>
      </c>
      <c r="E14" s="11">
        <v>6570830.1951000001</v>
      </c>
      <c r="F14" s="11" t="s">
        <v>413</v>
      </c>
      <c r="G14" s="11">
        <v>1696214</v>
      </c>
      <c r="H14" s="11" t="s">
        <v>413</v>
      </c>
      <c r="I14" s="11" t="s">
        <v>413</v>
      </c>
      <c r="J14" s="11">
        <v>8267044.1951000001</v>
      </c>
    </row>
    <row r="15" spans="1:10" ht="12" customHeight="1" x14ac:dyDescent="0.25">
      <c r="A15" s="2" t="str">
        <f>"Jun "&amp;RIGHT(A6,4)</f>
        <v>Jun 2024</v>
      </c>
      <c r="B15" s="11" t="s">
        <v>413</v>
      </c>
      <c r="C15" s="11">
        <v>52346</v>
      </c>
      <c r="D15" s="11">
        <v>52346</v>
      </c>
      <c r="E15" s="11">
        <v>7329642.1824000003</v>
      </c>
      <c r="F15" s="11">
        <v>13765956.5</v>
      </c>
      <c r="G15" s="11">
        <v>1696214</v>
      </c>
      <c r="H15" s="11" t="s">
        <v>413</v>
      </c>
      <c r="I15" s="11" t="s">
        <v>413</v>
      </c>
      <c r="J15" s="11">
        <v>22791812.682399999</v>
      </c>
    </row>
    <row r="16" spans="1:10" ht="12" customHeight="1" x14ac:dyDescent="0.25">
      <c r="A16" s="2" t="str">
        <f>"Jul "&amp;RIGHT(A6,4)</f>
        <v>Jul 2024</v>
      </c>
      <c r="B16" s="11" t="s">
        <v>413</v>
      </c>
      <c r="C16" s="11">
        <v>55544</v>
      </c>
      <c r="D16" s="11">
        <v>55544</v>
      </c>
      <c r="E16" s="11">
        <v>7858180.0680999998</v>
      </c>
      <c r="F16" s="11" t="s">
        <v>413</v>
      </c>
      <c r="G16" s="11">
        <v>1696214</v>
      </c>
      <c r="H16" s="11" t="s">
        <v>413</v>
      </c>
      <c r="I16" s="11" t="s">
        <v>413</v>
      </c>
      <c r="J16" s="11">
        <v>9554394.0680999998</v>
      </c>
    </row>
    <row r="17" spans="1:10" ht="12" customHeight="1" x14ac:dyDescent="0.25">
      <c r="A17" s="2" t="str">
        <f>"Aug "&amp;RIGHT(A6,4)</f>
        <v>Aug 2024</v>
      </c>
      <c r="B17" s="11" t="s">
        <v>413</v>
      </c>
      <c r="C17" s="11">
        <v>55521</v>
      </c>
      <c r="D17" s="11">
        <v>55521</v>
      </c>
      <c r="E17" s="11">
        <v>7637501.0338000003</v>
      </c>
      <c r="F17" s="11" t="s">
        <v>413</v>
      </c>
      <c r="G17" s="11">
        <v>1696214</v>
      </c>
      <c r="H17" s="11" t="s">
        <v>413</v>
      </c>
      <c r="I17" s="11" t="s">
        <v>413</v>
      </c>
      <c r="J17" s="11">
        <v>9333715.0338000003</v>
      </c>
    </row>
    <row r="18" spans="1:10" ht="12" customHeight="1" x14ac:dyDescent="0.25">
      <c r="A18" s="2" t="str">
        <f>"Sep "&amp;RIGHT(A6,4)</f>
        <v>Sep 2024</v>
      </c>
      <c r="B18" s="11" t="s">
        <v>413</v>
      </c>
      <c r="C18" s="11">
        <v>54204</v>
      </c>
      <c r="D18" s="11">
        <v>54204</v>
      </c>
      <c r="E18" s="11">
        <v>7432703.71</v>
      </c>
      <c r="F18" s="11">
        <v>35860774.833300002</v>
      </c>
      <c r="G18" s="11">
        <v>1696219</v>
      </c>
      <c r="H18" s="11">
        <v>696330</v>
      </c>
      <c r="I18" s="11" t="s">
        <v>413</v>
      </c>
      <c r="J18" s="11">
        <v>45686027.543300003</v>
      </c>
    </row>
    <row r="19" spans="1:10" ht="12" customHeight="1" x14ac:dyDescent="0.25">
      <c r="A19" s="12" t="s">
        <v>55</v>
      </c>
      <c r="B19" s="13" t="s">
        <v>413</v>
      </c>
      <c r="C19" s="13">
        <v>53508.916700000002</v>
      </c>
      <c r="D19" s="13">
        <v>53508.916700000002</v>
      </c>
      <c r="E19" s="13">
        <v>87665575.177399993</v>
      </c>
      <c r="F19" s="13">
        <v>66646236.333300002</v>
      </c>
      <c r="G19" s="13">
        <v>20354573</v>
      </c>
      <c r="H19" s="13">
        <v>696330</v>
      </c>
      <c r="I19" s="13" t="s">
        <v>413</v>
      </c>
      <c r="J19" s="13">
        <v>175362714.51069999</v>
      </c>
    </row>
    <row r="20" spans="1:10" ht="12" customHeight="1" x14ac:dyDescent="0.25">
      <c r="A20" s="14" t="s">
        <v>415</v>
      </c>
      <c r="B20" s="15" t="s">
        <v>413</v>
      </c>
      <c r="C20" s="15">
        <v>52821.333299999998</v>
      </c>
      <c r="D20" s="15">
        <v>52821.333299999998</v>
      </c>
      <c r="E20" s="15">
        <v>43831966.913199998</v>
      </c>
      <c r="F20" s="15">
        <v>17019505</v>
      </c>
      <c r="G20" s="15">
        <v>10177284</v>
      </c>
      <c r="H20" s="15" t="s">
        <v>413</v>
      </c>
      <c r="I20" s="15" t="s">
        <v>413</v>
      </c>
      <c r="J20" s="15">
        <v>71028755.913200006</v>
      </c>
    </row>
    <row r="21" spans="1:10" ht="12" customHeight="1" x14ac:dyDescent="0.25">
      <c r="A21" s="3" t="str">
        <f>"FY "&amp;RIGHT(A6,4)+1</f>
        <v>FY 2025</v>
      </c>
    </row>
    <row r="22" spans="1:10" ht="12" customHeight="1" x14ac:dyDescent="0.25">
      <c r="A22" s="2" t="str">
        <f>"Oct "&amp;RIGHT(A6,4)</f>
        <v>Oct 2024</v>
      </c>
      <c r="B22" s="11" t="s">
        <v>413</v>
      </c>
      <c r="C22" s="11">
        <v>56408</v>
      </c>
      <c r="D22" s="11">
        <v>56408</v>
      </c>
      <c r="E22" s="11">
        <v>7839759.0219999999</v>
      </c>
      <c r="F22" s="11" t="s">
        <v>413</v>
      </c>
      <c r="G22" s="11" t="s">
        <v>413</v>
      </c>
      <c r="H22" s="11" t="s">
        <v>413</v>
      </c>
      <c r="I22" s="11" t="s">
        <v>413</v>
      </c>
      <c r="J22" s="11">
        <v>7839759.0219999999</v>
      </c>
    </row>
    <row r="23" spans="1:10" ht="12" customHeight="1" x14ac:dyDescent="0.25">
      <c r="A23" s="2" t="str">
        <f>"Nov "&amp;RIGHT(A6,4)</f>
        <v>Nov 2024</v>
      </c>
      <c r="B23" s="11" t="s">
        <v>413</v>
      </c>
      <c r="C23" s="11">
        <v>54525</v>
      </c>
      <c r="D23" s="11">
        <v>54525</v>
      </c>
      <c r="E23" s="11">
        <v>7816361.5191000002</v>
      </c>
      <c r="F23" s="11" t="s">
        <v>413</v>
      </c>
      <c r="G23" s="11" t="s">
        <v>413</v>
      </c>
      <c r="H23" s="11" t="s">
        <v>413</v>
      </c>
      <c r="I23" s="11" t="s">
        <v>413</v>
      </c>
      <c r="J23" s="11">
        <v>7816361.5191000002</v>
      </c>
    </row>
    <row r="24" spans="1:10" ht="12" customHeight="1" x14ac:dyDescent="0.25">
      <c r="A24" s="2" t="str">
        <f>"Dec "&amp;RIGHT(A6,4)</f>
        <v>Dec 2024</v>
      </c>
      <c r="B24" s="11" t="s">
        <v>413</v>
      </c>
      <c r="C24" s="11">
        <v>53179</v>
      </c>
      <c r="D24" s="11">
        <v>53179</v>
      </c>
      <c r="E24" s="11">
        <v>7627913.0813999996</v>
      </c>
      <c r="F24" s="11">
        <v>6879080.5833000001</v>
      </c>
      <c r="G24" s="11" t="s">
        <v>413</v>
      </c>
      <c r="H24" s="11" t="s">
        <v>413</v>
      </c>
      <c r="I24" s="11" t="s">
        <v>413</v>
      </c>
      <c r="J24" s="11">
        <v>14506993.6647</v>
      </c>
    </row>
    <row r="25" spans="1:10" ht="12" customHeight="1" x14ac:dyDescent="0.25">
      <c r="A25" s="2" t="str">
        <f>"Jan "&amp;RIGHT(A6,4)+1</f>
        <v>Jan 2025</v>
      </c>
      <c r="B25" s="11" t="s">
        <v>413</v>
      </c>
      <c r="C25" s="11">
        <v>58073</v>
      </c>
      <c r="D25" s="11">
        <v>58073</v>
      </c>
      <c r="E25" s="11">
        <v>8287598.6595999999</v>
      </c>
      <c r="F25" s="11" t="s">
        <v>413</v>
      </c>
      <c r="G25" s="11" t="s">
        <v>413</v>
      </c>
      <c r="H25" s="11" t="s">
        <v>413</v>
      </c>
      <c r="I25" s="11" t="s">
        <v>413</v>
      </c>
      <c r="J25" s="11">
        <v>8287598.6595999999</v>
      </c>
    </row>
    <row r="26" spans="1:10" ht="12" customHeight="1" x14ac:dyDescent="0.25">
      <c r="A26" s="2" t="str">
        <f>"Feb "&amp;RIGHT(A6,4)+1</f>
        <v>Feb 2025</v>
      </c>
      <c r="B26" s="11" t="s">
        <v>413</v>
      </c>
      <c r="C26" s="11">
        <v>55116</v>
      </c>
      <c r="D26" s="11">
        <v>55116</v>
      </c>
      <c r="E26" s="11">
        <v>7767600.0689000003</v>
      </c>
      <c r="F26" s="11" t="s">
        <v>413</v>
      </c>
      <c r="G26" s="11" t="s">
        <v>413</v>
      </c>
      <c r="H26" s="11" t="s">
        <v>413</v>
      </c>
      <c r="I26" s="11" t="s">
        <v>413</v>
      </c>
      <c r="J26" s="11">
        <v>7767600.0689000003</v>
      </c>
    </row>
    <row r="27" spans="1:10" ht="12" customHeight="1" x14ac:dyDescent="0.25">
      <c r="A27" s="2" t="str">
        <f>"Mar "&amp;RIGHT(A6,4)+1</f>
        <v>Mar 2025</v>
      </c>
      <c r="B27" s="11" t="s">
        <v>413</v>
      </c>
      <c r="C27" s="11">
        <v>57668</v>
      </c>
      <c r="D27" s="11">
        <v>57668</v>
      </c>
      <c r="E27" s="11">
        <v>8135402.0417999998</v>
      </c>
      <c r="F27" s="11">
        <v>11045886.5833</v>
      </c>
      <c r="G27" s="11" t="s">
        <v>413</v>
      </c>
      <c r="H27" s="11" t="s">
        <v>413</v>
      </c>
      <c r="I27" s="11" t="s">
        <v>413</v>
      </c>
      <c r="J27" s="11">
        <v>19181288.625100002</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t="s">
        <v>413</v>
      </c>
      <c r="C34" s="13">
        <v>55828.166700000002</v>
      </c>
      <c r="D34" s="13">
        <v>55828.166700000002</v>
      </c>
      <c r="E34" s="13">
        <v>47474634.392800003</v>
      </c>
      <c r="F34" s="13">
        <v>17924967.1666</v>
      </c>
      <c r="G34" s="13" t="s">
        <v>413</v>
      </c>
      <c r="H34" s="13" t="s">
        <v>413</v>
      </c>
      <c r="I34" s="13" t="s">
        <v>413</v>
      </c>
      <c r="J34" s="13">
        <v>65399601.5594</v>
      </c>
    </row>
    <row r="35" spans="1:10" ht="12" customHeight="1" x14ac:dyDescent="0.25">
      <c r="A35" s="14" t="str">
        <f>"Total "&amp;MID(A20,7,LEN(A20)-13)&amp;" Months"</f>
        <v>Total 6 Months</v>
      </c>
      <c r="B35" s="15" t="s">
        <v>413</v>
      </c>
      <c r="C35" s="15">
        <v>55828.166700000002</v>
      </c>
      <c r="D35" s="15">
        <v>55828.166700000002</v>
      </c>
      <c r="E35" s="15">
        <v>47474634.392800003</v>
      </c>
      <c r="F35" s="15">
        <v>17924967.1666</v>
      </c>
      <c r="G35" s="15" t="s">
        <v>413</v>
      </c>
      <c r="H35" s="15" t="s">
        <v>413</v>
      </c>
      <c r="I35" s="15" t="s">
        <v>413</v>
      </c>
      <c r="J35" s="15">
        <v>65399601.5594</v>
      </c>
    </row>
    <row r="36" spans="1:10" ht="12" customHeight="1" x14ac:dyDescent="0.25">
      <c r="A36" s="85"/>
      <c r="B36" s="85"/>
      <c r="C36" s="85"/>
      <c r="D36" s="85"/>
      <c r="E36" s="85"/>
      <c r="F36" s="85"/>
      <c r="G36" s="1"/>
    </row>
    <row r="37" spans="1:10" ht="70" customHeight="1" x14ac:dyDescent="0.25">
      <c r="A37" s="96" t="s">
        <v>390</v>
      </c>
      <c r="B37" s="96"/>
      <c r="C37" s="96"/>
      <c r="D37" s="96"/>
      <c r="E37" s="96"/>
      <c r="F37" s="96"/>
      <c r="G37" s="96"/>
      <c r="H37" s="96"/>
      <c r="I37" s="96"/>
      <c r="J37" s="96"/>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86" t="s">
        <v>417</v>
      </c>
      <c r="B1" s="86"/>
      <c r="C1" s="86"/>
      <c r="D1" s="86"/>
      <c r="E1" s="86"/>
      <c r="F1" s="86"/>
      <c r="G1" s="86"/>
      <c r="H1" s="86"/>
      <c r="I1" s="86"/>
      <c r="J1" s="86"/>
      <c r="K1" s="81">
        <v>45821</v>
      </c>
    </row>
    <row r="2" spans="1:11" ht="12" customHeight="1" x14ac:dyDescent="0.25">
      <c r="A2" s="88" t="s">
        <v>160</v>
      </c>
      <c r="B2" s="88"/>
      <c r="C2" s="88"/>
      <c r="D2" s="88"/>
      <c r="E2" s="88"/>
      <c r="F2" s="88"/>
      <c r="G2" s="88"/>
      <c r="H2" s="88"/>
      <c r="I2" s="88"/>
      <c r="J2" s="88"/>
      <c r="K2" s="1"/>
    </row>
    <row r="3" spans="1:11" ht="24" customHeight="1" x14ac:dyDescent="0.25">
      <c r="A3" s="90" t="s">
        <v>50</v>
      </c>
      <c r="B3" s="94" t="s">
        <v>69</v>
      </c>
      <c r="C3" s="94"/>
      <c r="D3" s="93"/>
      <c r="E3" s="94" t="s">
        <v>134</v>
      </c>
      <c r="F3" s="94"/>
      <c r="G3" s="93"/>
      <c r="H3" s="92" t="s">
        <v>232</v>
      </c>
      <c r="I3" s="94" t="s">
        <v>161</v>
      </c>
      <c r="J3" s="94"/>
      <c r="K3" s="94"/>
    </row>
    <row r="4" spans="1:11" ht="24" customHeight="1" x14ac:dyDescent="0.25">
      <c r="A4" s="91"/>
      <c r="B4" s="10" t="s">
        <v>230</v>
      </c>
      <c r="C4" s="10" t="s">
        <v>162</v>
      </c>
      <c r="D4" s="10" t="s">
        <v>55</v>
      </c>
      <c r="E4" s="10" t="s">
        <v>230</v>
      </c>
      <c r="F4" s="10" t="s">
        <v>231</v>
      </c>
      <c r="G4" s="10" t="s">
        <v>55</v>
      </c>
      <c r="H4" s="93"/>
      <c r="I4" s="10" t="s">
        <v>230</v>
      </c>
      <c r="J4" s="10" t="s">
        <v>231</v>
      </c>
      <c r="K4" s="9" t="s">
        <v>55</v>
      </c>
    </row>
    <row r="5" spans="1:11" ht="12" customHeight="1" x14ac:dyDescent="0.25">
      <c r="A5" s="1"/>
      <c r="B5" s="85" t="str">
        <f>REPT("-",102)&amp;" Dollars "&amp;REPT("-",148)</f>
        <v>------------------------------------------------------------------------------------------------------ Dollars ----------------------------------------------------------------------------------------------------------------------------------------------------</v>
      </c>
      <c r="C5" s="85"/>
      <c r="D5" s="85"/>
      <c r="E5" s="85"/>
      <c r="F5" s="85"/>
      <c r="G5" s="85"/>
      <c r="H5" s="85"/>
      <c r="I5" s="85"/>
      <c r="J5" s="85"/>
      <c r="K5" s="85"/>
    </row>
    <row r="6" spans="1:11" ht="12" customHeight="1" x14ac:dyDescent="0.25">
      <c r="A6" s="3" t="s">
        <v>414</v>
      </c>
    </row>
    <row r="7" spans="1:11" ht="12" customHeight="1" x14ac:dyDescent="0.25">
      <c r="A7" s="2" t="str">
        <f>"Oct "&amp;RIGHT(A6,4)-1</f>
        <v>Oct 2023</v>
      </c>
      <c r="B7" s="11">
        <v>197247631.97999999</v>
      </c>
      <c r="C7" s="11">
        <v>1705574.0649999999</v>
      </c>
      <c r="D7" s="11">
        <v>198953206.04499999</v>
      </c>
      <c r="E7" s="11">
        <v>192700.1</v>
      </c>
      <c r="F7" s="11" t="s">
        <v>413</v>
      </c>
      <c r="G7" s="11">
        <v>192700.1</v>
      </c>
      <c r="H7" s="11">
        <v>84083.87</v>
      </c>
      <c r="I7" s="11">
        <v>197524415.94999999</v>
      </c>
      <c r="J7" s="11">
        <v>1705574.0649999999</v>
      </c>
      <c r="K7" s="11">
        <v>199229990.01499999</v>
      </c>
    </row>
    <row r="8" spans="1:11" ht="12" customHeight="1" x14ac:dyDescent="0.25">
      <c r="A8" s="2" t="str">
        <f>"Nov "&amp;RIGHT(A6,4)-1</f>
        <v>Nov 2023</v>
      </c>
      <c r="B8" s="11">
        <v>154030192.96000001</v>
      </c>
      <c r="C8" s="11">
        <v>1535626.04</v>
      </c>
      <c r="D8" s="11">
        <v>155565819</v>
      </c>
      <c r="E8" s="11">
        <v>65527.13</v>
      </c>
      <c r="F8" s="11" t="s">
        <v>413</v>
      </c>
      <c r="G8" s="11">
        <v>65527.13</v>
      </c>
      <c r="H8" s="11">
        <v>77836.679999999993</v>
      </c>
      <c r="I8" s="11">
        <v>154173556.77000001</v>
      </c>
      <c r="J8" s="11">
        <v>1535626.04</v>
      </c>
      <c r="K8" s="11">
        <v>155709182.81</v>
      </c>
    </row>
    <row r="9" spans="1:11" ht="12" customHeight="1" x14ac:dyDescent="0.25">
      <c r="A9" s="2" t="str">
        <f>"Dec "&amp;RIGHT(A6,4)-1</f>
        <v>Dec 2023</v>
      </c>
      <c r="B9" s="11">
        <v>122274033.75</v>
      </c>
      <c r="C9" s="11">
        <v>1099111.5900000001</v>
      </c>
      <c r="D9" s="11">
        <v>123373145.34</v>
      </c>
      <c r="E9" s="11">
        <v>335775.22</v>
      </c>
      <c r="F9" s="11">
        <v>42948526</v>
      </c>
      <c r="G9" s="11">
        <v>43284301.219999999</v>
      </c>
      <c r="H9" s="11" t="s">
        <v>413</v>
      </c>
      <c r="I9" s="11">
        <v>122609808.97</v>
      </c>
      <c r="J9" s="11">
        <v>44047637.590000004</v>
      </c>
      <c r="K9" s="11">
        <v>166657446.56</v>
      </c>
    </row>
    <row r="10" spans="1:11" ht="12" customHeight="1" x14ac:dyDescent="0.25">
      <c r="A10" s="2" t="str">
        <f>"Jan "&amp;RIGHT(A6,4)</f>
        <v>Jan 2024</v>
      </c>
      <c r="B10" s="11">
        <v>167388204.68000001</v>
      </c>
      <c r="C10" s="11">
        <v>1318528.165</v>
      </c>
      <c r="D10" s="11">
        <v>168706732.845</v>
      </c>
      <c r="E10" s="11">
        <v>146450.84</v>
      </c>
      <c r="F10" s="11" t="s">
        <v>413</v>
      </c>
      <c r="G10" s="11">
        <v>146450.84</v>
      </c>
      <c r="H10" s="11">
        <v>55531.23</v>
      </c>
      <c r="I10" s="11">
        <v>167590186.75</v>
      </c>
      <c r="J10" s="11">
        <v>1318528.165</v>
      </c>
      <c r="K10" s="11">
        <v>168908714.91499999</v>
      </c>
    </row>
    <row r="11" spans="1:11" ht="12" customHeight="1" x14ac:dyDescent="0.25">
      <c r="A11" s="2" t="str">
        <f>"Feb "&amp;RIGHT(A6,4)</f>
        <v>Feb 2024</v>
      </c>
      <c r="B11" s="11">
        <v>121419067.09999999</v>
      </c>
      <c r="C11" s="11">
        <v>1592352.77</v>
      </c>
      <c r="D11" s="11">
        <v>123011419.87</v>
      </c>
      <c r="E11" s="11">
        <v>234992.59</v>
      </c>
      <c r="F11" s="11" t="s">
        <v>413</v>
      </c>
      <c r="G11" s="11">
        <v>234992.59</v>
      </c>
      <c r="H11" s="11">
        <v>110246.25</v>
      </c>
      <c r="I11" s="11">
        <v>121764305.94</v>
      </c>
      <c r="J11" s="11">
        <v>1592352.77</v>
      </c>
      <c r="K11" s="11">
        <v>123356658.70999999</v>
      </c>
    </row>
    <row r="12" spans="1:11" ht="12" customHeight="1" x14ac:dyDescent="0.25">
      <c r="A12" s="2" t="str">
        <f>"Mar "&amp;RIGHT(A6,4)</f>
        <v>Mar 2024</v>
      </c>
      <c r="B12" s="11">
        <v>108877999.3</v>
      </c>
      <c r="C12" s="11">
        <v>1247182.1200000001</v>
      </c>
      <c r="D12" s="11">
        <v>110125181.42</v>
      </c>
      <c r="E12" s="11">
        <v>226808.86</v>
      </c>
      <c r="F12" s="11">
        <v>38493636</v>
      </c>
      <c r="G12" s="11">
        <v>38720444.859999999</v>
      </c>
      <c r="H12" s="11">
        <v>201265.81</v>
      </c>
      <c r="I12" s="11">
        <v>109306073.97</v>
      </c>
      <c r="J12" s="11">
        <v>39740818.119999997</v>
      </c>
      <c r="K12" s="11">
        <v>149046892.09</v>
      </c>
    </row>
    <row r="13" spans="1:11" ht="12" customHeight="1" x14ac:dyDescent="0.25">
      <c r="A13" s="2" t="str">
        <f>"Apr "&amp;RIGHT(A6,4)</f>
        <v>Apr 2024</v>
      </c>
      <c r="B13" s="11">
        <v>72909775.260000005</v>
      </c>
      <c r="C13" s="11">
        <v>1763056.585</v>
      </c>
      <c r="D13" s="11">
        <v>74672831.844999999</v>
      </c>
      <c r="E13" s="11">
        <v>100719.87</v>
      </c>
      <c r="F13" s="11" t="s">
        <v>413</v>
      </c>
      <c r="G13" s="11">
        <v>100719.87</v>
      </c>
      <c r="H13" s="11">
        <v>114382.1</v>
      </c>
      <c r="I13" s="11">
        <v>73124877.230000004</v>
      </c>
      <c r="J13" s="11">
        <v>1763056.585</v>
      </c>
      <c r="K13" s="11">
        <v>74887933.814999998</v>
      </c>
    </row>
    <row r="14" spans="1:11" ht="12" customHeight="1" x14ac:dyDescent="0.25">
      <c r="A14" s="2" t="str">
        <f>"May "&amp;RIGHT(A6,4)</f>
        <v>May 2024</v>
      </c>
      <c r="B14" s="11">
        <v>34300390.329999998</v>
      </c>
      <c r="C14" s="11">
        <v>1231547.71</v>
      </c>
      <c r="D14" s="11">
        <v>35531938.039999999</v>
      </c>
      <c r="E14" s="11">
        <v>220320</v>
      </c>
      <c r="F14" s="11" t="s">
        <v>413</v>
      </c>
      <c r="G14" s="11">
        <v>220320</v>
      </c>
      <c r="H14" s="11">
        <v>-209957.07</v>
      </c>
      <c r="I14" s="11">
        <v>34310753.259999998</v>
      </c>
      <c r="J14" s="11">
        <v>1231547.71</v>
      </c>
      <c r="K14" s="11">
        <v>35542300.969999999</v>
      </c>
    </row>
    <row r="15" spans="1:11" ht="12" customHeight="1" x14ac:dyDescent="0.25">
      <c r="A15" s="2" t="str">
        <f>"Jun "&amp;RIGHT(A6,4)</f>
        <v>Jun 2024</v>
      </c>
      <c r="B15" s="11">
        <v>37993883.259999998</v>
      </c>
      <c r="C15" s="11">
        <v>18579.689999999999</v>
      </c>
      <c r="D15" s="11">
        <v>38012462.950000003</v>
      </c>
      <c r="E15" s="11" t="s">
        <v>413</v>
      </c>
      <c r="F15" s="11">
        <v>53010982</v>
      </c>
      <c r="G15" s="11">
        <v>53010982</v>
      </c>
      <c r="H15" s="11">
        <v>105838.13</v>
      </c>
      <c r="I15" s="11">
        <v>38099721.390000001</v>
      </c>
      <c r="J15" s="11">
        <v>53029561.689999998</v>
      </c>
      <c r="K15" s="11">
        <v>91129283.079999998</v>
      </c>
    </row>
    <row r="16" spans="1:11" ht="12" customHeight="1" x14ac:dyDescent="0.25">
      <c r="A16" s="2" t="str">
        <f>"Jul "&amp;RIGHT(A6,4)</f>
        <v>Jul 2024</v>
      </c>
      <c r="B16" s="11">
        <v>154682350.88</v>
      </c>
      <c r="C16" s="11">
        <v>8535.6</v>
      </c>
      <c r="D16" s="11">
        <v>154690886.47999999</v>
      </c>
      <c r="E16" s="11">
        <v>64844.81</v>
      </c>
      <c r="F16" s="11" t="s">
        <v>413</v>
      </c>
      <c r="G16" s="11">
        <v>64844.81</v>
      </c>
      <c r="H16" s="11">
        <v>56529.38</v>
      </c>
      <c r="I16" s="11">
        <v>154803725.06999999</v>
      </c>
      <c r="J16" s="11">
        <v>8535.6</v>
      </c>
      <c r="K16" s="11">
        <v>154812260.66999999</v>
      </c>
    </row>
    <row r="17" spans="1:11" ht="12" customHeight="1" x14ac:dyDescent="0.25">
      <c r="A17" s="2" t="str">
        <f>"Aug "&amp;RIGHT(A6,4)</f>
        <v>Aug 2024</v>
      </c>
      <c r="B17" s="11">
        <v>192078799.02000001</v>
      </c>
      <c r="C17" s="11">
        <v>1062660</v>
      </c>
      <c r="D17" s="11">
        <v>193141459.02000001</v>
      </c>
      <c r="E17" s="11">
        <v>195053.39</v>
      </c>
      <c r="F17" s="11" t="s">
        <v>413</v>
      </c>
      <c r="G17" s="11">
        <v>195053.39</v>
      </c>
      <c r="H17" s="11">
        <v>43212.36</v>
      </c>
      <c r="I17" s="11">
        <v>192317064.77000001</v>
      </c>
      <c r="J17" s="11">
        <v>1062660</v>
      </c>
      <c r="K17" s="11">
        <v>193379724.77000001</v>
      </c>
    </row>
    <row r="18" spans="1:11" ht="12" customHeight="1" x14ac:dyDescent="0.25">
      <c r="A18" s="2" t="str">
        <f>"Sep "&amp;RIGHT(A6,4)</f>
        <v>Sep 2024</v>
      </c>
      <c r="B18" s="11">
        <v>177000872.65000001</v>
      </c>
      <c r="C18" s="11">
        <v>1708174.2</v>
      </c>
      <c r="D18" s="11">
        <v>178709046.84999999</v>
      </c>
      <c r="E18" s="11">
        <v>110498.27</v>
      </c>
      <c r="F18" s="11">
        <v>47279485</v>
      </c>
      <c r="G18" s="11">
        <v>47389983.270000003</v>
      </c>
      <c r="H18" s="11">
        <v>13054.93</v>
      </c>
      <c r="I18" s="11">
        <v>177124425.84999999</v>
      </c>
      <c r="J18" s="11">
        <v>48987659.200000003</v>
      </c>
      <c r="K18" s="11">
        <v>226112085.05000001</v>
      </c>
    </row>
    <row r="19" spans="1:11" ht="12" customHeight="1" x14ac:dyDescent="0.25">
      <c r="A19" s="12" t="s">
        <v>55</v>
      </c>
      <c r="B19" s="13">
        <v>1540203201.1700001</v>
      </c>
      <c r="C19" s="13">
        <v>14290928.535</v>
      </c>
      <c r="D19" s="13">
        <v>1554494129.7049999</v>
      </c>
      <c r="E19" s="13">
        <v>1893691.08</v>
      </c>
      <c r="F19" s="13">
        <v>181732629</v>
      </c>
      <c r="G19" s="13">
        <v>183626320.08000001</v>
      </c>
      <c r="H19" s="13">
        <v>652023.67000000004</v>
      </c>
      <c r="I19" s="13">
        <v>1542748915.9200001</v>
      </c>
      <c r="J19" s="13">
        <v>196023557.535</v>
      </c>
      <c r="K19" s="13">
        <v>1738772473.4549999</v>
      </c>
    </row>
    <row r="20" spans="1:11" ht="12" customHeight="1" x14ac:dyDescent="0.25">
      <c r="A20" s="14" t="s">
        <v>415</v>
      </c>
      <c r="B20" s="15">
        <v>871237129.76999998</v>
      </c>
      <c r="C20" s="15">
        <v>8498374.75</v>
      </c>
      <c r="D20" s="15">
        <v>879735504.51999998</v>
      </c>
      <c r="E20" s="15">
        <v>1202254.74</v>
      </c>
      <c r="F20" s="15">
        <v>81442162</v>
      </c>
      <c r="G20" s="15">
        <v>82644416.739999995</v>
      </c>
      <c r="H20" s="15">
        <v>528963.83999999997</v>
      </c>
      <c r="I20" s="15">
        <v>872968348.35000002</v>
      </c>
      <c r="J20" s="15">
        <v>89940536.75</v>
      </c>
      <c r="K20" s="15">
        <v>962908885.10000002</v>
      </c>
    </row>
    <row r="21" spans="1:11" ht="12" customHeight="1" x14ac:dyDescent="0.25">
      <c r="A21" s="3" t="str">
        <f>"FY "&amp;RIGHT(A6,4)+1</f>
        <v>FY 2025</v>
      </c>
    </row>
    <row r="22" spans="1:11" ht="12" customHeight="1" x14ac:dyDescent="0.25">
      <c r="A22" s="2" t="str">
        <f>"Oct "&amp;RIGHT(A6,4)</f>
        <v>Oct 2024</v>
      </c>
      <c r="B22" s="11">
        <v>225245719.53999999</v>
      </c>
      <c r="C22" s="11">
        <v>1807062.3</v>
      </c>
      <c r="D22" s="11">
        <v>227052781.84</v>
      </c>
      <c r="E22" s="11">
        <v>142358.22</v>
      </c>
      <c r="F22" s="11" t="s">
        <v>413</v>
      </c>
      <c r="G22" s="11">
        <v>142358.22</v>
      </c>
      <c r="H22" s="11">
        <v>531.87</v>
      </c>
      <c r="I22" s="11">
        <v>225388609.63</v>
      </c>
      <c r="J22" s="11">
        <v>1807062.3</v>
      </c>
      <c r="K22" s="11">
        <v>227195671.93000001</v>
      </c>
    </row>
    <row r="23" spans="1:11" ht="12" customHeight="1" x14ac:dyDescent="0.25">
      <c r="A23" s="2" t="str">
        <f>"Nov "&amp;RIGHT(A6,4)</f>
        <v>Nov 2024</v>
      </c>
      <c r="B23" s="11">
        <v>164832421.94</v>
      </c>
      <c r="C23" s="11">
        <v>1427762.7</v>
      </c>
      <c r="D23" s="11">
        <v>166260184.63999999</v>
      </c>
      <c r="E23" s="11">
        <v>47811.54</v>
      </c>
      <c r="F23" s="11" t="s">
        <v>413</v>
      </c>
      <c r="G23" s="11">
        <v>47811.54</v>
      </c>
      <c r="H23" s="11">
        <v>4450.1400000000003</v>
      </c>
      <c r="I23" s="11">
        <v>164884683.62</v>
      </c>
      <c r="J23" s="11">
        <v>1427762.7</v>
      </c>
      <c r="K23" s="11">
        <v>166312446.31999999</v>
      </c>
    </row>
    <row r="24" spans="1:11" ht="12" customHeight="1" x14ac:dyDescent="0.25">
      <c r="A24" s="2" t="str">
        <f>"Dec "&amp;RIGHT(A6,4)</f>
        <v>Dec 2024</v>
      </c>
      <c r="B24" s="11">
        <v>130132236.98</v>
      </c>
      <c r="C24" s="11">
        <v>1257243.3</v>
      </c>
      <c r="D24" s="11">
        <v>131389480.28</v>
      </c>
      <c r="E24" s="11">
        <v>185934.35</v>
      </c>
      <c r="F24" s="11">
        <v>34460805</v>
      </c>
      <c r="G24" s="11">
        <v>34646739.350000001</v>
      </c>
      <c r="H24" s="11">
        <v>26128.080000000002</v>
      </c>
      <c r="I24" s="11">
        <v>130344299.41</v>
      </c>
      <c r="J24" s="11">
        <v>35718048.299999997</v>
      </c>
      <c r="K24" s="11">
        <v>166062347.71000001</v>
      </c>
    </row>
    <row r="25" spans="1:11" ht="12" customHeight="1" x14ac:dyDescent="0.25">
      <c r="A25" s="2" t="str">
        <f>"Jan "&amp;RIGHT(A6,4)+1</f>
        <v>Jan 2025</v>
      </c>
      <c r="B25" s="11">
        <v>166251739.55000001</v>
      </c>
      <c r="C25" s="11">
        <v>1324603.8</v>
      </c>
      <c r="D25" s="11">
        <v>167576343.34999999</v>
      </c>
      <c r="E25" s="11">
        <v>412214.21</v>
      </c>
      <c r="F25" s="11" t="s">
        <v>413</v>
      </c>
      <c r="G25" s="11">
        <v>412214.21</v>
      </c>
      <c r="H25" s="11">
        <v>12950.1</v>
      </c>
      <c r="I25" s="11">
        <v>166676903.86000001</v>
      </c>
      <c r="J25" s="11">
        <v>1324603.8</v>
      </c>
      <c r="K25" s="11">
        <v>168001507.66</v>
      </c>
    </row>
    <row r="26" spans="1:11" ht="12" customHeight="1" x14ac:dyDescent="0.25">
      <c r="A26" s="2" t="str">
        <f>"Feb "&amp;RIGHT(A6,4)+1</f>
        <v>Feb 2025</v>
      </c>
      <c r="B26" s="11">
        <v>135805269.31</v>
      </c>
      <c r="C26" s="11">
        <v>1099725.3</v>
      </c>
      <c r="D26" s="11">
        <v>136904994.61000001</v>
      </c>
      <c r="E26" s="11">
        <v>283700.49</v>
      </c>
      <c r="F26" s="11" t="s">
        <v>413</v>
      </c>
      <c r="G26" s="11">
        <v>283700.49</v>
      </c>
      <c r="H26" s="11">
        <v>920.32</v>
      </c>
      <c r="I26" s="11">
        <v>136089890.12</v>
      </c>
      <c r="J26" s="11">
        <v>1099725.3</v>
      </c>
      <c r="K26" s="11">
        <v>137189615.41999999</v>
      </c>
    </row>
    <row r="27" spans="1:11" ht="12" customHeight="1" x14ac:dyDescent="0.25">
      <c r="A27" s="2" t="str">
        <f>"Mar "&amp;RIGHT(A6,4)+1</f>
        <v>Mar 2025</v>
      </c>
      <c r="B27" s="11">
        <v>119520998.83</v>
      </c>
      <c r="C27" s="11">
        <v>1265727.8999999999</v>
      </c>
      <c r="D27" s="11">
        <v>120786726.73</v>
      </c>
      <c r="E27" s="11">
        <v>95022.1</v>
      </c>
      <c r="F27" s="11">
        <v>44836275</v>
      </c>
      <c r="G27" s="11">
        <v>44931297.100000001</v>
      </c>
      <c r="H27" s="11">
        <v>111307.74</v>
      </c>
      <c r="I27" s="11">
        <v>119727328.67</v>
      </c>
      <c r="J27" s="11">
        <v>46102002.899999999</v>
      </c>
      <c r="K27" s="11">
        <v>165829331.56999999</v>
      </c>
    </row>
    <row r="28" spans="1:11"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c r="K28" s="11" t="s">
        <v>413</v>
      </c>
    </row>
    <row r="29" spans="1:11"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c r="K29" s="11" t="s">
        <v>413</v>
      </c>
    </row>
    <row r="30" spans="1:11"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c r="K30" s="11" t="s">
        <v>413</v>
      </c>
    </row>
    <row r="31" spans="1:11"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c r="K31" s="11" t="s">
        <v>413</v>
      </c>
    </row>
    <row r="32" spans="1:11"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c r="K32" s="11" t="s">
        <v>413</v>
      </c>
    </row>
    <row r="33" spans="1:11"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c r="K33" s="11" t="s">
        <v>413</v>
      </c>
    </row>
    <row r="34" spans="1:11" ht="12" customHeight="1" x14ac:dyDescent="0.25">
      <c r="A34" s="12" t="s">
        <v>55</v>
      </c>
      <c r="B34" s="13">
        <v>941788386.14999998</v>
      </c>
      <c r="C34" s="13">
        <v>8182125.2999999998</v>
      </c>
      <c r="D34" s="13">
        <v>949970511.45000005</v>
      </c>
      <c r="E34" s="13">
        <v>1167040.9099999999</v>
      </c>
      <c r="F34" s="13">
        <v>79297080</v>
      </c>
      <c r="G34" s="13">
        <v>80464120.909999996</v>
      </c>
      <c r="H34" s="13">
        <v>156288.25</v>
      </c>
      <c r="I34" s="13">
        <v>943111715.30999994</v>
      </c>
      <c r="J34" s="13">
        <v>87479205.299999997</v>
      </c>
      <c r="K34" s="13">
        <v>1030590920.61</v>
      </c>
    </row>
    <row r="35" spans="1:11" ht="12" customHeight="1" x14ac:dyDescent="0.25">
      <c r="A35" s="14" t="str">
        <f>"Total "&amp;MID(A20,7,LEN(A20)-13)&amp;" Months"</f>
        <v>Total 6 Months</v>
      </c>
      <c r="B35" s="15">
        <v>941788386.14999998</v>
      </c>
      <c r="C35" s="15">
        <v>8182125.2999999998</v>
      </c>
      <c r="D35" s="15">
        <v>949970511.45000005</v>
      </c>
      <c r="E35" s="15">
        <v>1167040.9099999999</v>
      </c>
      <c r="F35" s="15">
        <v>79297080</v>
      </c>
      <c r="G35" s="15">
        <v>80464120.909999996</v>
      </c>
      <c r="H35" s="15">
        <v>156288.25</v>
      </c>
      <c r="I35" s="15">
        <v>943111715.30999994</v>
      </c>
      <c r="J35" s="15">
        <v>87479205.299999997</v>
      </c>
      <c r="K35" s="15">
        <v>1030590920.61</v>
      </c>
    </row>
    <row r="36" spans="1:11" ht="12" customHeight="1" x14ac:dyDescent="0.25">
      <c r="A36" s="85"/>
      <c r="B36" s="85"/>
      <c r="C36" s="85"/>
      <c r="D36" s="85"/>
      <c r="E36" s="85"/>
      <c r="F36" s="85"/>
      <c r="G36" s="85"/>
      <c r="H36" s="85"/>
      <c r="I36" s="85"/>
      <c r="J36" s="85"/>
    </row>
    <row r="37" spans="1:11" ht="70" customHeight="1" x14ac:dyDescent="0.25">
      <c r="A37" s="96" t="s">
        <v>323</v>
      </c>
      <c r="B37" s="96"/>
      <c r="C37" s="96"/>
      <c r="D37" s="96"/>
      <c r="E37" s="96"/>
      <c r="F37" s="96"/>
      <c r="G37" s="96"/>
      <c r="H37" s="96"/>
      <c r="I37" s="96"/>
      <c r="J37" s="96"/>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workbookViewId="0">
      <selection sqref="A1:I1"/>
    </sheetView>
  </sheetViews>
  <sheetFormatPr defaultRowHeight="12.5" x14ac:dyDescent="0.25"/>
  <cols>
    <col min="1" max="1" width="11.453125" customWidth="1"/>
    <col min="2" max="2" width="12.1796875" customWidth="1"/>
    <col min="3" max="10" width="11.453125" customWidth="1"/>
  </cols>
  <sheetData>
    <row r="1" spans="1:10" ht="12" customHeight="1" x14ac:dyDescent="0.25">
      <c r="A1" s="86" t="s">
        <v>417</v>
      </c>
      <c r="B1" s="86"/>
      <c r="C1" s="86"/>
      <c r="D1" s="86"/>
      <c r="E1" s="86"/>
      <c r="F1" s="86"/>
      <c r="G1" s="86"/>
      <c r="H1" s="86"/>
      <c r="I1" s="86"/>
      <c r="J1" s="81">
        <v>45821</v>
      </c>
    </row>
    <row r="2" spans="1:10" ht="12" customHeight="1" x14ac:dyDescent="0.25">
      <c r="A2" s="88" t="s">
        <v>163</v>
      </c>
      <c r="B2" s="88"/>
      <c r="C2" s="88"/>
      <c r="D2" s="88"/>
      <c r="E2" s="88"/>
      <c r="F2" s="88"/>
      <c r="G2" s="88"/>
      <c r="H2" s="88"/>
      <c r="I2" s="88"/>
      <c r="J2" s="1"/>
    </row>
    <row r="3" spans="1:10" ht="24" customHeight="1" x14ac:dyDescent="0.25">
      <c r="A3" s="90" t="s">
        <v>50</v>
      </c>
      <c r="B3" s="92" t="s">
        <v>233</v>
      </c>
      <c r="C3" s="92" t="s">
        <v>234</v>
      </c>
      <c r="D3" s="94" t="s">
        <v>164</v>
      </c>
      <c r="E3" s="94"/>
      <c r="F3" s="93"/>
      <c r="G3" s="94" t="s">
        <v>165</v>
      </c>
      <c r="H3" s="94"/>
      <c r="I3" s="93"/>
      <c r="J3" s="97" t="s">
        <v>238</v>
      </c>
    </row>
    <row r="4" spans="1:10" ht="24" customHeight="1" x14ac:dyDescent="0.25">
      <c r="A4" s="91"/>
      <c r="B4" s="93"/>
      <c r="C4" s="93"/>
      <c r="D4" s="10" t="s">
        <v>235</v>
      </c>
      <c r="E4" s="10" t="s">
        <v>236</v>
      </c>
      <c r="F4" s="10" t="s">
        <v>237</v>
      </c>
      <c r="G4" s="10" t="s">
        <v>154</v>
      </c>
      <c r="H4" s="10" t="s">
        <v>162</v>
      </c>
      <c r="I4" s="10" t="s">
        <v>55</v>
      </c>
      <c r="J4" s="94"/>
    </row>
    <row r="5" spans="1:10" ht="12" customHeight="1" x14ac:dyDescent="0.25">
      <c r="A5" s="1"/>
      <c r="B5" s="85" t="str">
        <f>REPT("-",100)&amp;" Dollars "&amp;REPT("-",136)</f>
        <v>---------------------------------------------------------------------------------------------------- Dollars ----------------------------------------------------------------------------------------------------------------------------------------</v>
      </c>
      <c r="C5" s="85"/>
      <c r="D5" s="85"/>
      <c r="E5" s="85"/>
      <c r="F5" s="85"/>
      <c r="G5" s="85"/>
      <c r="H5" s="85"/>
      <c r="I5" s="85"/>
      <c r="J5" s="85"/>
    </row>
    <row r="6" spans="1:10" ht="12" customHeight="1" x14ac:dyDescent="0.25">
      <c r="A6" s="3" t="s">
        <v>414</v>
      </c>
    </row>
    <row r="7" spans="1:10" ht="12" customHeight="1" x14ac:dyDescent="0.25">
      <c r="A7" s="2" t="str">
        <f>"Oct "&amp;RIGHT(A6,4)-1</f>
        <v>Oct 2023</v>
      </c>
      <c r="B7" s="11">
        <v>24104629.394699998</v>
      </c>
      <c r="C7" s="11">
        <v>6900337.4784000004</v>
      </c>
      <c r="D7" s="11" t="s">
        <v>413</v>
      </c>
      <c r="E7" s="11" t="s">
        <v>413</v>
      </c>
      <c r="F7" s="11" t="s">
        <v>413</v>
      </c>
      <c r="G7" s="11">
        <v>6900337.4784000004</v>
      </c>
      <c r="H7" s="11" t="str">
        <f t="shared" ref="H7:H20" si="0">IF(ISBLANK(E7),"",E7)</f>
        <v>--</v>
      </c>
      <c r="I7" s="11">
        <v>6900337.4784000004</v>
      </c>
      <c r="J7" s="11" t="s">
        <v>413</v>
      </c>
    </row>
    <row r="8" spans="1:10" ht="12" customHeight="1" x14ac:dyDescent="0.25">
      <c r="A8" s="2" t="str">
        <f>"Nov "&amp;RIGHT(A6,4)-1</f>
        <v>Nov 2023</v>
      </c>
      <c r="B8" s="11">
        <v>24344422.8695</v>
      </c>
      <c r="C8" s="11">
        <v>8634766.1283</v>
      </c>
      <c r="D8" s="11">
        <v>39313.31</v>
      </c>
      <c r="E8" s="11">
        <v>0</v>
      </c>
      <c r="F8" s="11">
        <v>39313.31</v>
      </c>
      <c r="G8" s="11">
        <v>8674079.4383000005</v>
      </c>
      <c r="H8" s="11">
        <f t="shared" si="0"/>
        <v>0</v>
      </c>
      <c r="I8" s="11">
        <v>8674079.4383000005</v>
      </c>
      <c r="J8" s="11" t="s">
        <v>413</v>
      </c>
    </row>
    <row r="9" spans="1:10" ht="12" customHeight="1" x14ac:dyDescent="0.25">
      <c r="A9" s="2" t="str">
        <f>"Dec "&amp;RIGHT(A6,4)-1</f>
        <v>Dec 2023</v>
      </c>
      <c r="B9" s="11">
        <v>23774365.5121</v>
      </c>
      <c r="C9" s="11">
        <v>7339400.1985999998</v>
      </c>
      <c r="D9" s="11" t="s">
        <v>413</v>
      </c>
      <c r="E9" s="11" t="s">
        <v>413</v>
      </c>
      <c r="F9" s="11" t="s">
        <v>413</v>
      </c>
      <c r="G9" s="11">
        <v>7339400.1985999998</v>
      </c>
      <c r="H9" s="11" t="str">
        <f t="shared" si="0"/>
        <v>--</v>
      </c>
      <c r="I9" s="11">
        <v>7339400.1985999998</v>
      </c>
      <c r="J9" s="11" t="s">
        <v>413</v>
      </c>
    </row>
    <row r="10" spans="1:10" ht="12" customHeight="1" x14ac:dyDescent="0.25">
      <c r="A10" s="2" t="str">
        <f>"Jan "&amp;RIGHT(A6,4)</f>
        <v>Jan 2024</v>
      </c>
      <c r="B10" s="11">
        <v>23964722.269200001</v>
      </c>
      <c r="C10" s="11">
        <v>7104532.4271999998</v>
      </c>
      <c r="D10" s="11" t="s">
        <v>413</v>
      </c>
      <c r="E10" s="11" t="s">
        <v>413</v>
      </c>
      <c r="F10" s="11" t="s">
        <v>413</v>
      </c>
      <c r="G10" s="11">
        <v>7104532.4271999998</v>
      </c>
      <c r="H10" s="11" t="str">
        <f t="shared" si="0"/>
        <v>--</v>
      </c>
      <c r="I10" s="11">
        <v>7104532.4271999998</v>
      </c>
      <c r="J10" s="11" t="s">
        <v>413</v>
      </c>
    </row>
    <row r="11" spans="1:10" ht="12" customHeight="1" x14ac:dyDescent="0.25">
      <c r="A11" s="2" t="str">
        <f>"Feb "&amp;RIGHT(A6,4)</f>
        <v>Feb 2024</v>
      </c>
      <c r="B11" s="11">
        <v>23579549.5436</v>
      </c>
      <c r="C11" s="11">
        <v>6781785.7444000002</v>
      </c>
      <c r="D11" s="11" t="s">
        <v>413</v>
      </c>
      <c r="E11" s="11" t="s">
        <v>413</v>
      </c>
      <c r="F11" s="11" t="s">
        <v>413</v>
      </c>
      <c r="G11" s="11">
        <v>6781785.7444000002</v>
      </c>
      <c r="H11" s="11" t="str">
        <f t="shared" si="0"/>
        <v>--</v>
      </c>
      <c r="I11" s="11">
        <v>6781785.7444000002</v>
      </c>
      <c r="J11" s="11" t="s">
        <v>413</v>
      </c>
    </row>
    <row r="12" spans="1:10" ht="12" customHeight="1" x14ac:dyDescent="0.25">
      <c r="A12" s="2" t="str">
        <f>"Mar "&amp;RIGHT(A6,4)</f>
        <v>Mar 2024</v>
      </c>
      <c r="B12" s="11">
        <v>25797199.861099999</v>
      </c>
      <c r="C12" s="11">
        <v>7071144.9363000002</v>
      </c>
      <c r="D12" s="11" t="s">
        <v>413</v>
      </c>
      <c r="E12" s="11" t="s">
        <v>413</v>
      </c>
      <c r="F12" s="11" t="s">
        <v>413</v>
      </c>
      <c r="G12" s="11">
        <v>7071144.9363000002</v>
      </c>
      <c r="H12" s="11" t="str">
        <f t="shared" si="0"/>
        <v>--</v>
      </c>
      <c r="I12" s="11">
        <v>7071144.9363000002</v>
      </c>
      <c r="J12" s="11" t="s">
        <v>413</v>
      </c>
    </row>
    <row r="13" spans="1:10" ht="12" customHeight="1" x14ac:dyDescent="0.25">
      <c r="A13" s="2" t="str">
        <f>"Apr "&amp;RIGHT(A6,4)</f>
        <v>Apr 2024</v>
      </c>
      <c r="B13" s="11">
        <v>25242696.980700001</v>
      </c>
      <c r="C13" s="11">
        <v>7004751.0747999996</v>
      </c>
      <c r="D13" s="11" t="s">
        <v>413</v>
      </c>
      <c r="E13" s="11" t="s">
        <v>413</v>
      </c>
      <c r="F13" s="11" t="s">
        <v>413</v>
      </c>
      <c r="G13" s="11">
        <v>7004751.0747999996</v>
      </c>
      <c r="H13" s="11" t="str">
        <f t="shared" si="0"/>
        <v>--</v>
      </c>
      <c r="I13" s="11">
        <v>7004751.0747999996</v>
      </c>
      <c r="J13" s="11" t="s">
        <v>413</v>
      </c>
    </row>
    <row r="14" spans="1:10" ht="12" customHeight="1" x14ac:dyDescent="0.25">
      <c r="A14" s="2" t="str">
        <f>"May "&amp;RIGHT(A6,4)</f>
        <v>May 2024</v>
      </c>
      <c r="B14" s="11">
        <v>23966901.418699998</v>
      </c>
      <c r="C14" s="11">
        <v>6570830.1951000001</v>
      </c>
      <c r="D14" s="11" t="s">
        <v>413</v>
      </c>
      <c r="E14" s="11" t="s">
        <v>413</v>
      </c>
      <c r="F14" s="11" t="s">
        <v>413</v>
      </c>
      <c r="G14" s="11">
        <v>6570830.1951000001</v>
      </c>
      <c r="H14" s="11" t="str">
        <f t="shared" si="0"/>
        <v>--</v>
      </c>
      <c r="I14" s="11">
        <v>6570830.1951000001</v>
      </c>
      <c r="J14" s="11" t="s">
        <v>413</v>
      </c>
    </row>
    <row r="15" spans="1:10" ht="12" customHeight="1" x14ac:dyDescent="0.25">
      <c r="A15" s="2" t="str">
        <f>"Jun "&amp;RIGHT(A6,4)</f>
        <v>Jun 2024</v>
      </c>
      <c r="B15" s="11">
        <v>23521015.908599999</v>
      </c>
      <c r="C15" s="11">
        <v>7329642.1824000003</v>
      </c>
      <c r="D15" s="11" t="s">
        <v>413</v>
      </c>
      <c r="E15" s="11" t="s">
        <v>413</v>
      </c>
      <c r="F15" s="11" t="s">
        <v>413</v>
      </c>
      <c r="G15" s="11">
        <v>7329642.1824000003</v>
      </c>
      <c r="H15" s="11" t="str">
        <f t="shared" si="0"/>
        <v>--</v>
      </c>
      <c r="I15" s="11">
        <v>7329642.1824000003</v>
      </c>
      <c r="J15" s="11" t="s">
        <v>413</v>
      </c>
    </row>
    <row r="16" spans="1:10" ht="12" customHeight="1" x14ac:dyDescent="0.25">
      <c r="A16" s="2" t="str">
        <f>"Jul "&amp;RIGHT(A6,4)</f>
        <v>Jul 2024</v>
      </c>
      <c r="B16" s="11">
        <v>22489605.730099998</v>
      </c>
      <c r="C16" s="11">
        <v>7858180.0680999998</v>
      </c>
      <c r="D16" s="11">
        <v>893679.77</v>
      </c>
      <c r="E16" s="11">
        <v>0</v>
      </c>
      <c r="F16" s="11">
        <v>893679.77</v>
      </c>
      <c r="G16" s="11">
        <v>8751859.8380999994</v>
      </c>
      <c r="H16" s="11">
        <f t="shared" si="0"/>
        <v>0</v>
      </c>
      <c r="I16" s="11">
        <v>8751859.8380999994</v>
      </c>
      <c r="J16" s="11" t="s">
        <v>413</v>
      </c>
    </row>
    <row r="17" spans="1:10" ht="12" customHeight="1" x14ac:dyDescent="0.25">
      <c r="A17" s="2" t="str">
        <f>"Aug "&amp;RIGHT(A6,4)</f>
        <v>Aug 2024</v>
      </c>
      <c r="B17" s="11">
        <v>23558541.760499999</v>
      </c>
      <c r="C17" s="11">
        <v>7637501.0338000003</v>
      </c>
      <c r="D17" s="11">
        <v>477136.28</v>
      </c>
      <c r="E17" s="11">
        <v>0</v>
      </c>
      <c r="F17" s="11">
        <v>477136.28</v>
      </c>
      <c r="G17" s="11">
        <v>8114637.3137999997</v>
      </c>
      <c r="H17" s="11">
        <f t="shared" si="0"/>
        <v>0</v>
      </c>
      <c r="I17" s="11">
        <v>8114637.3137999997</v>
      </c>
      <c r="J17" s="11" t="s">
        <v>413</v>
      </c>
    </row>
    <row r="18" spans="1:10" ht="12" customHeight="1" x14ac:dyDescent="0.25">
      <c r="A18" s="2" t="str">
        <f>"Sep "&amp;RIGHT(A6,4)</f>
        <v>Sep 2024</v>
      </c>
      <c r="B18" s="11">
        <v>23510216.9793</v>
      </c>
      <c r="C18" s="11">
        <v>7432703.71</v>
      </c>
      <c r="D18" s="11">
        <v>475949.44</v>
      </c>
      <c r="E18" s="11">
        <v>0</v>
      </c>
      <c r="F18" s="11">
        <v>475949.44</v>
      </c>
      <c r="G18" s="11">
        <v>7908653.1500000004</v>
      </c>
      <c r="H18" s="11">
        <f t="shared" si="0"/>
        <v>0</v>
      </c>
      <c r="I18" s="11">
        <v>7908653.1500000004</v>
      </c>
      <c r="J18" s="11" t="s">
        <v>413</v>
      </c>
    </row>
    <row r="19" spans="1:10" ht="12" customHeight="1" x14ac:dyDescent="0.25">
      <c r="A19" s="12" t="s">
        <v>55</v>
      </c>
      <c r="B19" s="13">
        <v>287853868.2281</v>
      </c>
      <c r="C19" s="13">
        <v>87665575.177399993</v>
      </c>
      <c r="D19" s="13">
        <v>1886078.8</v>
      </c>
      <c r="E19" s="13">
        <v>0</v>
      </c>
      <c r="F19" s="13">
        <v>1886078.8</v>
      </c>
      <c r="G19" s="13">
        <v>89551653.977400005</v>
      </c>
      <c r="H19" s="13">
        <f t="shared" si="0"/>
        <v>0</v>
      </c>
      <c r="I19" s="13">
        <v>89551653.977400005</v>
      </c>
      <c r="J19" s="13" t="s">
        <v>413</v>
      </c>
    </row>
    <row r="20" spans="1:10" ht="12" customHeight="1" x14ac:dyDescent="0.25">
      <c r="A20" s="14" t="s">
        <v>415</v>
      </c>
      <c r="B20" s="15">
        <v>145564889.45019999</v>
      </c>
      <c r="C20" s="15">
        <v>43831966.913199998</v>
      </c>
      <c r="D20" s="15">
        <v>39313.31</v>
      </c>
      <c r="E20" s="15">
        <v>0</v>
      </c>
      <c r="F20" s="15">
        <v>39313.31</v>
      </c>
      <c r="G20" s="15">
        <v>43871280.223200001</v>
      </c>
      <c r="H20" s="15">
        <f t="shared" si="0"/>
        <v>0</v>
      </c>
      <c r="I20" s="15">
        <v>43871280.223200001</v>
      </c>
      <c r="J20" s="15" t="s">
        <v>413</v>
      </c>
    </row>
    <row r="21" spans="1:10" ht="12" customHeight="1" x14ac:dyDescent="0.25">
      <c r="A21" s="3" t="str">
        <f>"FY "&amp;RIGHT(A6,4)+1</f>
        <v>FY 2025</v>
      </c>
    </row>
    <row r="22" spans="1:10" ht="12" customHeight="1" x14ac:dyDescent="0.25">
      <c r="A22" s="2" t="str">
        <f>"Oct "&amp;RIGHT(A6,4)</f>
        <v>Oct 2024</v>
      </c>
      <c r="B22" s="11">
        <v>23640029.861499999</v>
      </c>
      <c r="C22" s="11">
        <v>7839759.0219999999</v>
      </c>
      <c r="D22" s="11" t="s">
        <v>413</v>
      </c>
      <c r="E22" s="11" t="s">
        <v>413</v>
      </c>
      <c r="F22" s="11" t="s">
        <v>413</v>
      </c>
      <c r="G22" s="11">
        <v>7839759.0219999999</v>
      </c>
      <c r="H22" s="11" t="str">
        <f t="shared" ref="H22:H35" si="1">IF(ISBLANK(E22),"",E22)</f>
        <v>--</v>
      </c>
      <c r="I22" s="11">
        <v>7839759.0219999999</v>
      </c>
      <c r="J22" s="11" t="s">
        <v>413</v>
      </c>
    </row>
    <row r="23" spans="1:10" ht="12" customHeight="1" x14ac:dyDescent="0.25">
      <c r="A23" s="2" t="str">
        <f>"Nov "&amp;RIGHT(A6,4)</f>
        <v>Nov 2024</v>
      </c>
      <c r="B23" s="11">
        <v>23617313.781399999</v>
      </c>
      <c r="C23" s="11">
        <v>7816361.5191000002</v>
      </c>
      <c r="D23" s="11" t="s">
        <v>413</v>
      </c>
      <c r="E23" s="11" t="s">
        <v>413</v>
      </c>
      <c r="F23" s="11" t="s">
        <v>413</v>
      </c>
      <c r="G23" s="11">
        <v>7816361.5191000002</v>
      </c>
      <c r="H23" s="11" t="str">
        <f t="shared" si="1"/>
        <v>--</v>
      </c>
      <c r="I23" s="11">
        <v>7816361.5191000002</v>
      </c>
      <c r="J23" s="11" t="s">
        <v>413</v>
      </c>
    </row>
    <row r="24" spans="1:10" ht="12" customHeight="1" x14ac:dyDescent="0.25">
      <c r="A24" s="2" t="str">
        <f>"Dec "&amp;RIGHT(A6,4)</f>
        <v>Dec 2024</v>
      </c>
      <c r="B24" s="11">
        <v>23367397.441</v>
      </c>
      <c r="C24" s="11">
        <v>7627913.0813999996</v>
      </c>
      <c r="D24" s="11" t="s">
        <v>413</v>
      </c>
      <c r="E24" s="11" t="s">
        <v>413</v>
      </c>
      <c r="F24" s="11" t="s">
        <v>413</v>
      </c>
      <c r="G24" s="11">
        <v>7627913.0813999996</v>
      </c>
      <c r="H24" s="11" t="str">
        <f t="shared" si="1"/>
        <v>--</v>
      </c>
      <c r="I24" s="11">
        <v>7627913.0813999996</v>
      </c>
      <c r="J24" s="11" t="s">
        <v>413</v>
      </c>
    </row>
    <row r="25" spans="1:10" ht="12" customHeight="1" x14ac:dyDescent="0.25">
      <c r="A25" s="2" t="str">
        <f>"Jan "&amp;RIGHT(A6,4)+1</f>
        <v>Jan 2025</v>
      </c>
      <c r="B25" s="11">
        <v>23233184.785399999</v>
      </c>
      <c r="C25" s="11">
        <v>8287598.6595999999</v>
      </c>
      <c r="D25" s="11" t="s">
        <v>413</v>
      </c>
      <c r="E25" s="11" t="s">
        <v>413</v>
      </c>
      <c r="F25" s="11" t="s">
        <v>413</v>
      </c>
      <c r="G25" s="11">
        <v>8287598.6595999999</v>
      </c>
      <c r="H25" s="11" t="str">
        <f t="shared" si="1"/>
        <v>--</v>
      </c>
      <c r="I25" s="11">
        <v>8287598.6595999999</v>
      </c>
      <c r="J25" s="11" t="s">
        <v>413</v>
      </c>
    </row>
    <row r="26" spans="1:10" ht="12" customHeight="1" x14ac:dyDescent="0.25">
      <c r="A26" s="2" t="str">
        <f>"Feb "&amp;RIGHT(A6,4)+1</f>
        <v>Feb 2025</v>
      </c>
      <c r="B26" s="11">
        <v>23245399.7018</v>
      </c>
      <c r="C26" s="11">
        <v>7767600.0689000003</v>
      </c>
      <c r="D26" s="11" t="s">
        <v>413</v>
      </c>
      <c r="E26" s="11" t="s">
        <v>413</v>
      </c>
      <c r="F26" s="11" t="s">
        <v>413</v>
      </c>
      <c r="G26" s="11">
        <v>7767600.0689000003</v>
      </c>
      <c r="H26" s="11" t="str">
        <f t="shared" si="1"/>
        <v>--</v>
      </c>
      <c r="I26" s="11">
        <v>7767600.0689000003</v>
      </c>
      <c r="J26" s="11" t="s">
        <v>413</v>
      </c>
    </row>
    <row r="27" spans="1:10" ht="12" customHeight="1" x14ac:dyDescent="0.25">
      <c r="A27" s="2" t="str">
        <f>"Mar "&amp;RIGHT(A6,4)+1</f>
        <v>Mar 2025</v>
      </c>
      <c r="B27" s="11">
        <v>23948893.219700001</v>
      </c>
      <c r="C27" s="11">
        <v>8135402.0417999998</v>
      </c>
      <c r="D27" s="11" t="s">
        <v>413</v>
      </c>
      <c r="E27" s="11" t="s">
        <v>413</v>
      </c>
      <c r="F27" s="11" t="s">
        <v>413</v>
      </c>
      <c r="G27" s="11">
        <v>8135402.0417999998</v>
      </c>
      <c r="H27" s="11" t="str">
        <f t="shared" si="1"/>
        <v>--</v>
      </c>
      <c r="I27" s="11">
        <v>8135402.0417999998</v>
      </c>
      <c r="J27" s="11" t="s">
        <v>413</v>
      </c>
    </row>
    <row r="28" spans="1:10" ht="12" customHeight="1" x14ac:dyDescent="0.25">
      <c r="A28" s="2" t="str">
        <f>"Apr "&amp;RIGHT(A6,4)+1</f>
        <v>Apr 2025</v>
      </c>
      <c r="B28" s="11" t="s">
        <v>413</v>
      </c>
      <c r="C28" s="11" t="s">
        <v>413</v>
      </c>
      <c r="D28" s="11" t="s">
        <v>413</v>
      </c>
      <c r="E28" s="11" t="s">
        <v>413</v>
      </c>
      <c r="F28" s="11" t="s">
        <v>413</v>
      </c>
      <c r="G28" s="11" t="s">
        <v>413</v>
      </c>
      <c r="H28" s="11" t="str">
        <f t="shared" si="1"/>
        <v>--</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tr">
        <f t="shared" si="1"/>
        <v>--</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tr">
        <f t="shared" si="1"/>
        <v>--</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tr">
        <f t="shared" si="1"/>
        <v>--</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tr">
        <f t="shared" si="1"/>
        <v>--</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tr">
        <f t="shared" si="1"/>
        <v>--</v>
      </c>
      <c r="I33" s="11" t="s">
        <v>413</v>
      </c>
      <c r="J33" s="11" t="s">
        <v>413</v>
      </c>
    </row>
    <row r="34" spans="1:10" ht="12" customHeight="1" x14ac:dyDescent="0.25">
      <c r="A34" s="12" t="s">
        <v>55</v>
      </c>
      <c r="B34" s="13">
        <v>141052218.79080001</v>
      </c>
      <c r="C34" s="13">
        <v>47474634.392800003</v>
      </c>
      <c r="D34" s="13" t="s">
        <v>413</v>
      </c>
      <c r="E34" s="13" t="s">
        <v>413</v>
      </c>
      <c r="F34" s="13" t="s">
        <v>413</v>
      </c>
      <c r="G34" s="13">
        <v>47474634.392800003</v>
      </c>
      <c r="H34" s="13" t="str">
        <f t="shared" si="1"/>
        <v>--</v>
      </c>
      <c r="I34" s="13">
        <v>47474634.392800003</v>
      </c>
      <c r="J34" s="13" t="s">
        <v>413</v>
      </c>
    </row>
    <row r="35" spans="1:10" ht="12" customHeight="1" x14ac:dyDescent="0.25">
      <c r="A35" s="14" t="str">
        <f>"Total "&amp;MID(A20,7,LEN(A20)-13)&amp;" Months"</f>
        <v>Total 6 Months</v>
      </c>
      <c r="B35" s="15">
        <v>141052218.79080001</v>
      </c>
      <c r="C35" s="15">
        <v>47474634.392800003</v>
      </c>
      <c r="D35" s="15" t="s">
        <v>413</v>
      </c>
      <c r="E35" s="15" t="s">
        <v>413</v>
      </c>
      <c r="F35" s="15" t="s">
        <v>413</v>
      </c>
      <c r="G35" s="15">
        <v>47474634.392800003</v>
      </c>
      <c r="H35" s="15" t="str">
        <f t="shared" si="1"/>
        <v>--</v>
      </c>
      <c r="I35" s="15">
        <v>47474634.392800003</v>
      </c>
      <c r="J35" s="15" t="s">
        <v>413</v>
      </c>
    </row>
    <row r="36" spans="1:10" ht="12" customHeight="1" x14ac:dyDescent="0.25">
      <c r="A36" s="85"/>
      <c r="B36" s="85"/>
      <c r="C36" s="85"/>
      <c r="D36" s="85"/>
      <c r="E36" s="85"/>
      <c r="F36" s="85"/>
      <c r="G36" s="85"/>
      <c r="H36" s="85"/>
      <c r="I36" s="85"/>
      <c r="J36" s="85"/>
    </row>
    <row r="37" spans="1:10" ht="70" customHeight="1" x14ac:dyDescent="0.25">
      <c r="A37" s="96" t="s">
        <v>389</v>
      </c>
      <c r="B37" s="96"/>
      <c r="C37" s="96"/>
      <c r="D37" s="96"/>
      <c r="E37" s="96"/>
      <c r="F37" s="96"/>
      <c r="G37" s="96"/>
      <c r="H37" s="96"/>
      <c r="I37" s="96"/>
      <c r="J37" s="96"/>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166</v>
      </c>
      <c r="B2" s="88"/>
      <c r="C2" s="88"/>
      <c r="D2" s="88"/>
      <c r="E2" s="88"/>
      <c r="F2" s="88"/>
      <c r="G2" s="88"/>
      <c r="H2" s="88"/>
      <c r="I2" s="1"/>
    </row>
    <row r="3" spans="1:9" ht="24" customHeight="1" x14ac:dyDescent="0.25">
      <c r="A3" s="90" t="s">
        <v>50</v>
      </c>
      <c r="B3" s="92" t="s">
        <v>240</v>
      </c>
      <c r="C3" s="94" t="s">
        <v>167</v>
      </c>
      <c r="D3" s="94"/>
      <c r="E3" s="93"/>
      <c r="F3" s="94" t="s">
        <v>239</v>
      </c>
      <c r="G3" s="94"/>
      <c r="H3" s="93"/>
      <c r="I3" s="97" t="s">
        <v>241</v>
      </c>
    </row>
    <row r="4" spans="1:9" ht="24" customHeight="1" x14ac:dyDescent="0.25">
      <c r="A4" s="91"/>
      <c r="B4" s="93"/>
      <c r="C4" s="10" t="s">
        <v>154</v>
      </c>
      <c r="D4" s="10" t="s">
        <v>162</v>
      </c>
      <c r="E4" s="10" t="s">
        <v>55</v>
      </c>
      <c r="F4" s="10" t="s">
        <v>141</v>
      </c>
      <c r="G4" s="10" t="s">
        <v>168</v>
      </c>
      <c r="H4" s="10" t="s">
        <v>55</v>
      </c>
      <c r="I4" s="94"/>
    </row>
    <row r="5" spans="1:9" ht="12" customHeight="1" x14ac:dyDescent="0.25">
      <c r="A5" s="1"/>
      <c r="B5" s="85" t="str">
        <f>REPT("-",88)&amp;" Dollars "&amp;REPT("-",148)</f>
        <v>---------------------------------------------------------------------------------------- Dollars ----------------------------------------------------------------------------------------------------------------------------------------------------</v>
      </c>
      <c r="C5" s="85"/>
      <c r="D5" s="85"/>
      <c r="E5" s="85"/>
      <c r="F5" s="85"/>
      <c r="G5" s="85"/>
      <c r="H5" s="85"/>
      <c r="I5" s="85"/>
    </row>
    <row r="6" spans="1:9" ht="12" customHeight="1" x14ac:dyDescent="0.25">
      <c r="A6" s="3" t="s">
        <v>414</v>
      </c>
    </row>
    <row r="7" spans="1:9" ht="12" customHeight="1" x14ac:dyDescent="0.25">
      <c r="A7" s="2" t="str">
        <f>"Oct "&amp;RIGHT(A6,4)-1</f>
        <v>Oct 2023</v>
      </c>
      <c r="B7" s="11" t="s">
        <v>413</v>
      </c>
      <c r="C7" s="11">
        <v>228529382.8231</v>
      </c>
      <c r="D7" s="11">
        <v>1705574.0649999999</v>
      </c>
      <c r="E7" s="11">
        <v>230234956.8881</v>
      </c>
      <c r="F7" s="11" t="s">
        <v>413</v>
      </c>
      <c r="G7" s="11" t="s">
        <v>413</v>
      </c>
      <c r="H7" s="11" t="s">
        <v>413</v>
      </c>
      <c r="I7" s="11">
        <v>230234956.8881</v>
      </c>
    </row>
    <row r="8" spans="1:9" ht="12" customHeight="1" x14ac:dyDescent="0.25">
      <c r="A8" s="2" t="str">
        <f>"Nov "&amp;RIGHT(A6,4)-1</f>
        <v>Nov 2023</v>
      </c>
      <c r="B8" s="11" t="s">
        <v>413</v>
      </c>
      <c r="C8" s="11">
        <v>187192059.07780001</v>
      </c>
      <c r="D8" s="11">
        <v>1535626.04</v>
      </c>
      <c r="E8" s="11">
        <v>188727685.1178</v>
      </c>
      <c r="F8" s="11" t="s">
        <v>413</v>
      </c>
      <c r="G8" s="11" t="s">
        <v>413</v>
      </c>
      <c r="H8" s="11" t="s">
        <v>413</v>
      </c>
      <c r="I8" s="11">
        <v>188727685.1178</v>
      </c>
    </row>
    <row r="9" spans="1:9" ht="12" customHeight="1" x14ac:dyDescent="0.25">
      <c r="A9" s="2" t="str">
        <f>"Dec "&amp;RIGHT(A6,4)-1</f>
        <v>Dec 2023</v>
      </c>
      <c r="B9" s="11" t="s">
        <v>413</v>
      </c>
      <c r="C9" s="11">
        <v>153723574.6807</v>
      </c>
      <c r="D9" s="11">
        <v>44047637.590000004</v>
      </c>
      <c r="E9" s="11">
        <v>197771212.27070001</v>
      </c>
      <c r="F9" s="11" t="s">
        <v>413</v>
      </c>
      <c r="G9" s="11" t="s">
        <v>413</v>
      </c>
      <c r="H9" s="11" t="s">
        <v>413</v>
      </c>
      <c r="I9" s="11">
        <v>197771212.27070001</v>
      </c>
    </row>
    <row r="10" spans="1:9" ht="12" customHeight="1" x14ac:dyDescent="0.25">
      <c r="A10" s="2" t="str">
        <f>"Jan "&amp;RIGHT(A6,4)</f>
        <v>Jan 2024</v>
      </c>
      <c r="B10" s="11" t="s">
        <v>413</v>
      </c>
      <c r="C10" s="11">
        <v>198659441.44639999</v>
      </c>
      <c r="D10" s="11">
        <v>1318528.165</v>
      </c>
      <c r="E10" s="11">
        <v>199977969.61140001</v>
      </c>
      <c r="F10" s="11" t="s">
        <v>413</v>
      </c>
      <c r="G10" s="11" t="s">
        <v>413</v>
      </c>
      <c r="H10" s="11" t="s">
        <v>413</v>
      </c>
      <c r="I10" s="11">
        <v>199977969.61140001</v>
      </c>
    </row>
    <row r="11" spans="1:9" ht="12" customHeight="1" x14ac:dyDescent="0.25">
      <c r="A11" s="2" t="str">
        <f>"Feb "&amp;RIGHT(A6,4)</f>
        <v>Feb 2024</v>
      </c>
      <c r="B11" s="11" t="s">
        <v>413</v>
      </c>
      <c r="C11" s="11">
        <v>152125641.22799999</v>
      </c>
      <c r="D11" s="11">
        <v>1592352.77</v>
      </c>
      <c r="E11" s="11">
        <v>153717993.998</v>
      </c>
      <c r="F11" s="11" t="s">
        <v>413</v>
      </c>
      <c r="G11" s="11" t="s">
        <v>413</v>
      </c>
      <c r="H11" s="11" t="s">
        <v>413</v>
      </c>
      <c r="I11" s="11">
        <v>153717993.998</v>
      </c>
    </row>
    <row r="12" spans="1:9" ht="12" customHeight="1" x14ac:dyDescent="0.25">
      <c r="A12" s="2" t="str">
        <f>"Mar "&amp;RIGHT(A6,4)</f>
        <v>Mar 2024</v>
      </c>
      <c r="B12" s="11" t="s">
        <v>413</v>
      </c>
      <c r="C12" s="11">
        <v>142174418.7674</v>
      </c>
      <c r="D12" s="11">
        <v>39740818.119999997</v>
      </c>
      <c r="E12" s="11">
        <v>181915236.8874</v>
      </c>
      <c r="F12" s="11" t="s">
        <v>413</v>
      </c>
      <c r="G12" s="11" t="s">
        <v>413</v>
      </c>
      <c r="H12" s="11" t="s">
        <v>413</v>
      </c>
      <c r="I12" s="11">
        <v>181915236.8874</v>
      </c>
    </row>
    <row r="13" spans="1:9" ht="12" customHeight="1" x14ac:dyDescent="0.25">
      <c r="A13" s="2" t="str">
        <f>"Apr "&amp;RIGHT(A6,4)</f>
        <v>Apr 2024</v>
      </c>
      <c r="B13" s="11" t="s">
        <v>413</v>
      </c>
      <c r="C13" s="11">
        <v>105372325.2855</v>
      </c>
      <c r="D13" s="11">
        <v>1763056.585</v>
      </c>
      <c r="E13" s="11">
        <v>107135381.8705</v>
      </c>
      <c r="F13" s="11" t="s">
        <v>413</v>
      </c>
      <c r="G13" s="11" t="s">
        <v>413</v>
      </c>
      <c r="H13" s="11" t="s">
        <v>413</v>
      </c>
      <c r="I13" s="11">
        <v>107135381.8705</v>
      </c>
    </row>
    <row r="14" spans="1:9" ht="12" customHeight="1" x14ac:dyDescent="0.25">
      <c r="A14" s="2" t="str">
        <f>"May "&amp;RIGHT(A6,4)</f>
        <v>May 2024</v>
      </c>
      <c r="B14" s="11" t="s">
        <v>413</v>
      </c>
      <c r="C14" s="11">
        <v>64848484.873800002</v>
      </c>
      <c r="D14" s="11">
        <v>1231547.71</v>
      </c>
      <c r="E14" s="11">
        <v>66080032.583800003</v>
      </c>
      <c r="F14" s="11" t="s">
        <v>413</v>
      </c>
      <c r="G14" s="11" t="s">
        <v>413</v>
      </c>
      <c r="H14" s="11" t="s">
        <v>413</v>
      </c>
      <c r="I14" s="11">
        <v>66080032.583800003</v>
      </c>
    </row>
    <row r="15" spans="1:9" ht="12" customHeight="1" x14ac:dyDescent="0.25">
      <c r="A15" s="2" t="str">
        <f>"Jun "&amp;RIGHT(A6,4)</f>
        <v>Jun 2024</v>
      </c>
      <c r="B15" s="11" t="s">
        <v>413</v>
      </c>
      <c r="C15" s="11">
        <v>68950379.481000006</v>
      </c>
      <c r="D15" s="11">
        <v>53029561.689999998</v>
      </c>
      <c r="E15" s="11">
        <v>121979941.171</v>
      </c>
      <c r="F15" s="11" t="s">
        <v>413</v>
      </c>
      <c r="G15" s="11" t="s">
        <v>413</v>
      </c>
      <c r="H15" s="11" t="s">
        <v>413</v>
      </c>
      <c r="I15" s="11">
        <v>121979941.171</v>
      </c>
    </row>
    <row r="16" spans="1:9" ht="12" customHeight="1" x14ac:dyDescent="0.25">
      <c r="A16" s="2" t="str">
        <f>"Jul "&amp;RIGHT(A6,4)</f>
        <v>Jul 2024</v>
      </c>
      <c r="B16" s="11" t="s">
        <v>413</v>
      </c>
      <c r="C16" s="11">
        <v>186045190.63820001</v>
      </c>
      <c r="D16" s="11">
        <v>8535.6</v>
      </c>
      <c r="E16" s="11">
        <v>186053726.23820001</v>
      </c>
      <c r="F16" s="11" t="s">
        <v>413</v>
      </c>
      <c r="G16" s="11" t="s">
        <v>413</v>
      </c>
      <c r="H16" s="11" t="s">
        <v>413</v>
      </c>
      <c r="I16" s="11">
        <v>186053726.23820001</v>
      </c>
    </row>
    <row r="17" spans="1:9" ht="12" customHeight="1" x14ac:dyDescent="0.25">
      <c r="A17" s="2" t="str">
        <f>"Aug "&amp;RIGHT(A6,4)</f>
        <v>Aug 2024</v>
      </c>
      <c r="B17" s="11" t="s">
        <v>413</v>
      </c>
      <c r="C17" s="11">
        <v>223990243.8443</v>
      </c>
      <c r="D17" s="11">
        <v>1062660</v>
      </c>
      <c r="E17" s="11">
        <v>225052903.8443</v>
      </c>
      <c r="F17" s="11" t="s">
        <v>413</v>
      </c>
      <c r="G17" s="11" t="s">
        <v>413</v>
      </c>
      <c r="H17" s="11" t="s">
        <v>413</v>
      </c>
      <c r="I17" s="11">
        <v>225052903.8443</v>
      </c>
    </row>
    <row r="18" spans="1:9" ht="12" customHeight="1" x14ac:dyDescent="0.25">
      <c r="A18" s="2" t="str">
        <f>"Sep "&amp;RIGHT(A6,4)</f>
        <v>Sep 2024</v>
      </c>
      <c r="B18" s="11" t="s">
        <v>413</v>
      </c>
      <c r="C18" s="11">
        <v>208543295.97929999</v>
      </c>
      <c r="D18" s="11">
        <v>48987659.200000003</v>
      </c>
      <c r="E18" s="11">
        <v>257530955.17930001</v>
      </c>
      <c r="F18" s="11" t="s">
        <v>413</v>
      </c>
      <c r="G18" s="11" t="s">
        <v>413</v>
      </c>
      <c r="H18" s="11" t="s">
        <v>413</v>
      </c>
      <c r="I18" s="11">
        <v>257530955.17930001</v>
      </c>
    </row>
    <row r="19" spans="1:9" ht="12" customHeight="1" x14ac:dyDescent="0.25">
      <c r="A19" s="12" t="s">
        <v>55</v>
      </c>
      <c r="B19" s="13" t="s">
        <v>413</v>
      </c>
      <c r="C19" s="13">
        <v>1920154438.1255</v>
      </c>
      <c r="D19" s="13">
        <v>196023557.535</v>
      </c>
      <c r="E19" s="13">
        <v>2116177995.6605</v>
      </c>
      <c r="F19" s="13" t="s">
        <v>413</v>
      </c>
      <c r="G19" s="13" t="s">
        <v>413</v>
      </c>
      <c r="H19" s="13" t="s">
        <v>413</v>
      </c>
      <c r="I19" s="13">
        <v>2116177995.6605</v>
      </c>
    </row>
    <row r="20" spans="1:9" ht="12" customHeight="1" x14ac:dyDescent="0.25">
      <c r="A20" s="14" t="s">
        <v>415</v>
      </c>
      <c r="B20" s="15" t="s">
        <v>413</v>
      </c>
      <c r="C20" s="15">
        <v>1062404518.0233999</v>
      </c>
      <c r="D20" s="15">
        <v>89940536.75</v>
      </c>
      <c r="E20" s="15">
        <v>1152345054.7734001</v>
      </c>
      <c r="F20" s="15" t="s">
        <v>413</v>
      </c>
      <c r="G20" s="15" t="s">
        <v>413</v>
      </c>
      <c r="H20" s="15" t="s">
        <v>413</v>
      </c>
      <c r="I20" s="15">
        <v>1152345054.7734001</v>
      </c>
    </row>
    <row r="21" spans="1:9" ht="12" customHeight="1" x14ac:dyDescent="0.25">
      <c r="A21" s="3" t="str">
        <f>"FY "&amp;RIGHT(A6,4)+1</f>
        <v>FY 2025</v>
      </c>
    </row>
    <row r="22" spans="1:9" ht="12" customHeight="1" x14ac:dyDescent="0.25">
      <c r="A22" s="2" t="str">
        <f>"Oct "&amp;RIGHT(A6,4)</f>
        <v>Oct 2024</v>
      </c>
      <c r="B22" s="11" t="s">
        <v>413</v>
      </c>
      <c r="C22" s="11">
        <v>256868398.51350001</v>
      </c>
      <c r="D22" s="11">
        <v>1807062.3</v>
      </c>
      <c r="E22" s="11">
        <v>258675460.81349999</v>
      </c>
      <c r="F22" s="11" t="s">
        <v>413</v>
      </c>
      <c r="G22" s="11" t="s">
        <v>413</v>
      </c>
      <c r="H22" s="11" t="s">
        <v>413</v>
      </c>
      <c r="I22" s="11">
        <v>258675460.81349999</v>
      </c>
    </row>
    <row r="23" spans="1:9" ht="12" customHeight="1" x14ac:dyDescent="0.25">
      <c r="A23" s="2" t="str">
        <f>"Nov "&amp;RIGHT(A6,4)</f>
        <v>Nov 2024</v>
      </c>
      <c r="B23" s="11" t="s">
        <v>413</v>
      </c>
      <c r="C23" s="11">
        <v>196318358.92050001</v>
      </c>
      <c r="D23" s="11">
        <v>1427762.7</v>
      </c>
      <c r="E23" s="11">
        <v>197746121.6205</v>
      </c>
      <c r="F23" s="11" t="s">
        <v>413</v>
      </c>
      <c r="G23" s="11" t="s">
        <v>413</v>
      </c>
      <c r="H23" s="11" t="s">
        <v>413</v>
      </c>
      <c r="I23" s="11">
        <v>197746121.6205</v>
      </c>
    </row>
    <row r="24" spans="1:9" ht="12" customHeight="1" x14ac:dyDescent="0.25">
      <c r="A24" s="2" t="str">
        <f>"Dec "&amp;RIGHT(A6,4)</f>
        <v>Dec 2024</v>
      </c>
      <c r="B24" s="11" t="s">
        <v>413</v>
      </c>
      <c r="C24" s="11">
        <v>161339609.93239999</v>
      </c>
      <c r="D24" s="11">
        <v>35718048.299999997</v>
      </c>
      <c r="E24" s="11">
        <v>197057658.2324</v>
      </c>
      <c r="F24" s="11" t="s">
        <v>413</v>
      </c>
      <c r="G24" s="11" t="s">
        <v>413</v>
      </c>
      <c r="H24" s="11" t="s">
        <v>413</v>
      </c>
      <c r="I24" s="11">
        <v>197057658.2324</v>
      </c>
    </row>
    <row r="25" spans="1:9" ht="12" customHeight="1" x14ac:dyDescent="0.25">
      <c r="A25" s="2" t="str">
        <f>"Jan "&amp;RIGHT(A6,4)+1</f>
        <v>Jan 2025</v>
      </c>
      <c r="B25" s="11" t="s">
        <v>413</v>
      </c>
      <c r="C25" s="11">
        <v>198197687.30500001</v>
      </c>
      <c r="D25" s="11">
        <v>1324603.8</v>
      </c>
      <c r="E25" s="11">
        <v>199522291.10499999</v>
      </c>
      <c r="F25" s="11" t="s">
        <v>413</v>
      </c>
      <c r="G25" s="11" t="s">
        <v>413</v>
      </c>
      <c r="H25" s="11" t="s">
        <v>413</v>
      </c>
      <c r="I25" s="11">
        <v>199522291.10499999</v>
      </c>
    </row>
    <row r="26" spans="1:9" ht="12" customHeight="1" x14ac:dyDescent="0.25">
      <c r="A26" s="2" t="str">
        <f>"Feb "&amp;RIGHT(A6,4)+1</f>
        <v>Feb 2025</v>
      </c>
      <c r="B26" s="11" t="s">
        <v>413</v>
      </c>
      <c r="C26" s="11">
        <v>167102889.89070001</v>
      </c>
      <c r="D26" s="11">
        <v>1099725.3</v>
      </c>
      <c r="E26" s="11">
        <v>168202615.19069999</v>
      </c>
      <c r="F26" s="11" t="s">
        <v>413</v>
      </c>
      <c r="G26" s="11" t="s">
        <v>413</v>
      </c>
      <c r="H26" s="11" t="s">
        <v>413</v>
      </c>
      <c r="I26" s="11">
        <v>168202615.19069999</v>
      </c>
    </row>
    <row r="27" spans="1:9" ht="12" customHeight="1" x14ac:dyDescent="0.25">
      <c r="A27" s="2" t="str">
        <f>"Mar "&amp;RIGHT(A6,4)+1</f>
        <v>Mar 2025</v>
      </c>
      <c r="B27" s="11" t="s">
        <v>413</v>
      </c>
      <c r="C27" s="11">
        <v>151811623.93149999</v>
      </c>
      <c r="D27" s="11">
        <v>46102002.899999999</v>
      </c>
      <c r="E27" s="11">
        <v>197913626.83149999</v>
      </c>
      <c r="F27" s="11" t="s">
        <v>413</v>
      </c>
      <c r="G27" s="11" t="s">
        <v>413</v>
      </c>
      <c r="H27" s="11" t="s">
        <v>413</v>
      </c>
      <c r="I27" s="11">
        <v>197913626.83149999</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t="s">
        <v>413</v>
      </c>
      <c r="C34" s="13">
        <v>1131638568.4935999</v>
      </c>
      <c r="D34" s="13">
        <v>87479205.299999997</v>
      </c>
      <c r="E34" s="13">
        <v>1219117773.7936001</v>
      </c>
      <c r="F34" s="13" t="s">
        <v>413</v>
      </c>
      <c r="G34" s="13" t="s">
        <v>413</v>
      </c>
      <c r="H34" s="13" t="s">
        <v>413</v>
      </c>
      <c r="I34" s="13">
        <v>1219117773.7936001</v>
      </c>
    </row>
    <row r="35" spans="1:9" ht="12" customHeight="1" x14ac:dyDescent="0.25">
      <c r="A35" s="14" t="str">
        <f>"Total "&amp;MID(A20,7,LEN(A20)-13)&amp;" Months"</f>
        <v>Total 6 Months</v>
      </c>
      <c r="B35" s="15" t="s">
        <v>413</v>
      </c>
      <c r="C35" s="15">
        <v>1131638568.4935999</v>
      </c>
      <c r="D35" s="15">
        <v>87479205.299999997</v>
      </c>
      <c r="E35" s="15">
        <v>1219117773.7936001</v>
      </c>
      <c r="F35" s="15" t="s">
        <v>413</v>
      </c>
      <c r="G35" s="15" t="s">
        <v>413</v>
      </c>
      <c r="H35" s="15" t="s">
        <v>413</v>
      </c>
      <c r="I35" s="15">
        <v>1219117773.7936001</v>
      </c>
    </row>
    <row r="36" spans="1:9" ht="12" customHeight="1" x14ac:dyDescent="0.25">
      <c r="A36" s="85"/>
      <c r="B36" s="85"/>
      <c r="C36" s="85"/>
      <c r="D36" s="85"/>
      <c r="E36" s="85"/>
      <c r="F36" s="85"/>
      <c r="G36" s="85"/>
      <c r="H36" s="85"/>
      <c r="I36" s="85"/>
    </row>
    <row r="37" spans="1:9" ht="70" customHeight="1" x14ac:dyDescent="0.25">
      <c r="A37" s="96" t="s">
        <v>325</v>
      </c>
      <c r="B37" s="96"/>
      <c r="C37" s="96"/>
      <c r="D37" s="96"/>
      <c r="E37" s="96"/>
      <c r="F37" s="96"/>
      <c r="G37" s="96"/>
      <c r="H37" s="96"/>
      <c r="I37" s="96"/>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workbookViewId="0">
      <selection sqref="A1:G1"/>
    </sheetView>
  </sheetViews>
  <sheetFormatPr defaultRowHeight="12.5" x14ac:dyDescent="0.25"/>
  <cols>
    <col min="1" max="1" width="12.1796875" customWidth="1"/>
    <col min="2" max="6" width="11.453125" customWidth="1"/>
    <col min="7" max="7" width="12.26953125" customWidth="1"/>
    <col min="8" max="8" width="12.1796875" customWidth="1"/>
  </cols>
  <sheetData>
    <row r="1" spans="1:8" ht="12" customHeight="1" x14ac:dyDescent="0.25">
      <c r="A1" s="86" t="s">
        <v>417</v>
      </c>
      <c r="B1" s="86"/>
      <c r="C1" s="86"/>
      <c r="D1" s="86"/>
      <c r="E1" s="86"/>
      <c r="F1" s="86"/>
      <c r="G1" s="86"/>
      <c r="H1" s="81">
        <v>45821</v>
      </c>
    </row>
    <row r="2" spans="1:8" ht="12" customHeight="1" x14ac:dyDescent="0.25">
      <c r="A2" s="88" t="s">
        <v>169</v>
      </c>
      <c r="B2" s="88"/>
      <c r="C2" s="88"/>
      <c r="D2" s="88"/>
      <c r="E2" s="88"/>
      <c r="F2" s="88"/>
      <c r="G2" s="88"/>
      <c r="H2" s="1"/>
    </row>
    <row r="3" spans="1:8" ht="24" customHeight="1" x14ac:dyDescent="0.25">
      <c r="A3" s="90" t="s">
        <v>50</v>
      </c>
      <c r="B3" s="94" t="s">
        <v>242</v>
      </c>
      <c r="C3" s="94"/>
      <c r="D3" s="94"/>
      <c r="E3" s="93"/>
      <c r="F3" s="92" t="s">
        <v>243</v>
      </c>
      <c r="G3" s="92" t="s">
        <v>244</v>
      </c>
      <c r="H3" s="97" t="s">
        <v>245</v>
      </c>
    </row>
    <row r="4" spans="1:8" ht="24" customHeight="1" x14ac:dyDescent="0.25">
      <c r="A4" s="91"/>
      <c r="B4" s="10" t="s">
        <v>170</v>
      </c>
      <c r="C4" s="10" t="s">
        <v>171</v>
      </c>
      <c r="D4" s="10" t="s">
        <v>135</v>
      </c>
      <c r="E4" s="10" t="s">
        <v>55</v>
      </c>
      <c r="F4" s="93"/>
      <c r="G4" s="93"/>
      <c r="H4" s="94"/>
    </row>
    <row r="5" spans="1:8" ht="12" customHeight="1" x14ac:dyDescent="0.25">
      <c r="A5" s="1"/>
      <c r="B5" s="85" t="str">
        <f>REPT("-",80)&amp;" Dollars "&amp;REPT("-",80)</f>
        <v>-------------------------------------------------------------------------------- Dollars --------------------------------------------------------------------------------</v>
      </c>
      <c r="C5" s="85"/>
      <c r="D5" s="85"/>
      <c r="E5" s="85"/>
      <c r="F5" s="85"/>
      <c r="G5" s="85"/>
      <c r="H5" s="85"/>
    </row>
    <row r="6" spans="1:8" ht="12" customHeight="1" x14ac:dyDescent="0.25">
      <c r="A6" s="3" t="s">
        <v>414</v>
      </c>
    </row>
    <row r="7" spans="1:8" ht="12" customHeight="1" x14ac:dyDescent="0.25">
      <c r="A7" s="2" t="str">
        <f>"Oct "&amp;RIGHT(A6,4)-1</f>
        <v>Oct 2023</v>
      </c>
      <c r="B7" s="11">
        <v>0</v>
      </c>
      <c r="C7" s="11" t="s">
        <v>413</v>
      </c>
      <c r="D7" s="11" t="s">
        <v>413</v>
      </c>
      <c r="E7" s="11">
        <v>0</v>
      </c>
      <c r="F7" s="11" t="s">
        <v>413</v>
      </c>
      <c r="G7" s="11">
        <v>0</v>
      </c>
      <c r="H7" s="11" t="s">
        <v>413</v>
      </c>
    </row>
    <row r="8" spans="1:8" ht="12" customHeight="1" x14ac:dyDescent="0.25">
      <c r="A8" s="2" t="str">
        <f>"Nov "&amp;RIGHT(A6,4)-1</f>
        <v>Nov 2023</v>
      </c>
      <c r="B8" s="11">
        <v>686154</v>
      </c>
      <c r="C8" s="11" t="s">
        <v>413</v>
      </c>
      <c r="D8" s="11" t="s">
        <v>413</v>
      </c>
      <c r="E8" s="11">
        <v>686154</v>
      </c>
      <c r="F8" s="11" t="s">
        <v>413</v>
      </c>
      <c r="G8" s="11">
        <v>0</v>
      </c>
      <c r="H8" s="11" t="s">
        <v>413</v>
      </c>
    </row>
    <row r="9" spans="1:8" ht="12" customHeight="1" x14ac:dyDescent="0.25">
      <c r="A9" s="2" t="str">
        <f>"Dec "&amp;RIGHT(A6,4)-1</f>
        <v>Dec 2023</v>
      </c>
      <c r="B9" s="11" t="s">
        <v>413</v>
      </c>
      <c r="C9" s="11" t="s">
        <v>413</v>
      </c>
      <c r="D9" s="11" t="s">
        <v>413</v>
      </c>
      <c r="E9" s="11" t="s">
        <v>413</v>
      </c>
      <c r="F9" s="11" t="s">
        <v>413</v>
      </c>
      <c r="G9" s="11">
        <v>0</v>
      </c>
      <c r="H9" s="11" t="s">
        <v>413</v>
      </c>
    </row>
    <row r="10" spans="1:8" ht="12" customHeight="1" x14ac:dyDescent="0.25">
      <c r="A10" s="2" t="str">
        <f>"Jan "&amp;RIGHT(A6,4)</f>
        <v>Jan 2024</v>
      </c>
      <c r="B10" s="11" t="s">
        <v>413</v>
      </c>
      <c r="C10" s="11" t="s">
        <v>413</v>
      </c>
      <c r="D10" s="11" t="s">
        <v>413</v>
      </c>
      <c r="E10" s="11" t="s">
        <v>413</v>
      </c>
      <c r="F10" s="11" t="s">
        <v>413</v>
      </c>
      <c r="G10" s="11">
        <v>0</v>
      </c>
      <c r="H10" s="11" t="s">
        <v>413</v>
      </c>
    </row>
    <row r="11" spans="1:8" ht="12" customHeight="1" x14ac:dyDescent="0.25">
      <c r="A11" s="2" t="str">
        <f>"Feb "&amp;RIGHT(A6,4)</f>
        <v>Feb 2024</v>
      </c>
      <c r="B11" s="11">
        <v>981927.81</v>
      </c>
      <c r="C11" s="11" t="s">
        <v>413</v>
      </c>
      <c r="D11" s="11" t="s">
        <v>413</v>
      </c>
      <c r="E11" s="11">
        <v>981927.81</v>
      </c>
      <c r="F11" s="11" t="s">
        <v>413</v>
      </c>
      <c r="G11" s="11">
        <v>0</v>
      </c>
      <c r="H11" s="11" t="s">
        <v>413</v>
      </c>
    </row>
    <row r="12" spans="1:8" ht="12" customHeight="1" x14ac:dyDescent="0.25">
      <c r="A12" s="2" t="str">
        <f>"Mar "&amp;RIGHT(A6,4)</f>
        <v>Mar 2024</v>
      </c>
      <c r="B12" s="11">
        <v>1760059.3</v>
      </c>
      <c r="C12" s="11" t="s">
        <v>413</v>
      </c>
      <c r="D12" s="11" t="s">
        <v>413</v>
      </c>
      <c r="E12" s="11">
        <v>1760059.3</v>
      </c>
      <c r="F12" s="11" t="s">
        <v>413</v>
      </c>
      <c r="G12" s="11">
        <v>0</v>
      </c>
      <c r="H12" s="11" t="s">
        <v>413</v>
      </c>
    </row>
    <row r="13" spans="1:8" ht="12" customHeight="1" x14ac:dyDescent="0.25">
      <c r="A13" s="2" t="str">
        <f>"Apr "&amp;RIGHT(A6,4)</f>
        <v>Apr 2024</v>
      </c>
      <c r="B13" s="11">
        <v>1760059.31</v>
      </c>
      <c r="C13" s="11" t="s">
        <v>413</v>
      </c>
      <c r="D13" s="11" t="s">
        <v>413</v>
      </c>
      <c r="E13" s="11">
        <v>1760059.31</v>
      </c>
      <c r="F13" s="11" t="s">
        <v>413</v>
      </c>
      <c r="G13" s="11">
        <v>0</v>
      </c>
      <c r="H13" s="11" t="s">
        <v>413</v>
      </c>
    </row>
    <row r="14" spans="1:8" ht="12" customHeight="1" x14ac:dyDescent="0.25">
      <c r="A14" s="2" t="str">
        <f>"May "&amp;RIGHT(A6,4)</f>
        <v>May 2024</v>
      </c>
      <c r="B14" s="11">
        <v>1537736.03</v>
      </c>
      <c r="C14" s="11" t="s">
        <v>413</v>
      </c>
      <c r="D14" s="11" t="s">
        <v>413</v>
      </c>
      <c r="E14" s="11">
        <v>1537736.03</v>
      </c>
      <c r="F14" s="11" t="s">
        <v>413</v>
      </c>
      <c r="G14" s="11">
        <v>0</v>
      </c>
      <c r="H14" s="11" t="s">
        <v>413</v>
      </c>
    </row>
    <row r="15" spans="1:8" ht="12" customHeight="1" x14ac:dyDescent="0.25">
      <c r="A15" s="2" t="str">
        <f>"Jun "&amp;RIGHT(A6,4)</f>
        <v>Jun 2024</v>
      </c>
      <c r="B15" s="11">
        <v>722550.67</v>
      </c>
      <c r="C15" s="11" t="s">
        <v>413</v>
      </c>
      <c r="D15" s="11" t="s">
        <v>413</v>
      </c>
      <c r="E15" s="11">
        <v>722550.67</v>
      </c>
      <c r="F15" s="11" t="s">
        <v>413</v>
      </c>
      <c r="G15" s="11">
        <v>0</v>
      </c>
      <c r="H15" s="11" t="s">
        <v>413</v>
      </c>
    </row>
    <row r="16" spans="1:8" ht="12" customHeight="1" x14ac:dyDescent="0.25">
      <c r="A16" s="2" t="str">
        <f>"Jul "&amp;RIGHT(A6,4)</f>
        <v>Jul 2024</v>
      </c>
      <c r="B16" s="11">
        <v>389065.74</v>
      </c>
      <c r="C16" s="11" t="s">
        <v>413</v>
      </c>
      <c r="D16" s="11" t="s">
        <v>413</v>
      </c>
      <c r="E16" s="11">
        <v>389065.74</v>
      </c>
      <c r="F16" s="11" t="s">
        <v>413</v>
      </c>
      <c r="G16" s="11">
        <v>2559.06</v>
      </c>
      <c r="H16" s="11" t="s">
        <v>413</v>
      </c>
    </row>
    <row r="17" spans="1:8" ht="12" customHeight="1" x14ac:dyDescent="0.25">
      <c r="A17" s="2" t="str">
        <f>"Aug "&amp;RIGHT(A6,4)</f>
        <v>Aug 2024</v>
      </c>
      <c r="B17" s="11">
        <v>1000454.76</v>
      </c>
      <c r="C17" s="11" t="s">
        <v>413</v>
      </c>
      <c r="D17" s="11" t="s">
        <v>413</v>
      </c>
      <c r="E17" s="11">
        <v>1000454.76</v>
      </c>
      <c r="F17" s="11" t="s">
        <v>413</v>
      </c>
      <c r="G17" s="11">
        <v>0</v>
      </c>
      <c r="H17" s="11" t="s">
        <v>413</v>
      </c>
    </row>
    <row r="18" spans="1:8" ht="12" customHeight="1" x14ac:dyDescent="0.25">
      <c r="A18" s="2" t="str">
        <f>"Sep "&amp;RIGHT(A6,4)</f>
        <v>Sep 2024</v>
      </c>
      <c r="B18" s="11" t="s">
        <v>413</v>
      </c>
      <c r="C18" s="11" t="s">
        <v>413</v>
      </c>
      <c r="D18" s="11" t="s">
        <v>413</v>
      </c>
      <c r="E18" s="11" t="s">
        <v>413</v>
      </c>
      <c r="F18" s="11" t="s">
        <v>413</v>
      </c>
      <c r="G18" s="11">
        <v>0</v>
      </c>
      <c r="H18" s="11" t="s">
        <v>413</v>
      </c>
    </row>
    <row r="19" spans="1:8" ht="12" customHeight="1" x14ac:dyDescent="0.25">
      <c r="A19" s="12" t="s">
        <v>55</v>
      </c>
      <c r="B19" s="13">
        <v>8838007.6199999992</v>
      </c>
      <c r="C19" s="13" t="s">
        <v>413</v>
      </c>
      <c r="D19" s="13" t="s">
        <v>413</v>
      </c>
      <c r="E19" s="13">
        <v>8838007.6199999992</v>
      </c>
      <c r="F19" s="13" t="s">
        <v>413</v>
      </c>
      <c r="G19" s="13">
        <v>2559.06</v>
      </c>
      <c r="H19" s="13" t="s">
        <v>413</v>
      </c>
    </row>
    <row r="20" spans="1:8" ht="12" customHeight="1" x14ac:dyDescent="0.25">
      <c r="A20" s="14" t="s">
        <v>415</v>
      </c>
      <c r="B20" s="15">
        <v>3428141.11</v>
      </c>
      <c r="C20" s="15" t="s">
        <v>413</v>
      </c>
      <c r="D20" s="15" t="s">
        <v>413</v>
      </c>
      <c r="E20" s="15">
        <v>3428141.11</v>
      </c>
      <c r="F20" s="15" t="s">
        <v>413</v>
      </c>
      <c r="G20" s="15">
        <v>0</v>
      </c>
      <c r="H20" s="15" t="s">
        <v>413</v>
      </c>
    </row>
    <row r="21" spans="1:8" ht="12" customHeight="1" x14ac:dyDescent="0.25">
      <c r="A21" s="3" t="str">
        <f>"FY "&amp;RIGHT(A6,4)+1</f>
        <v>FY 2025</v>
      </c>
    </row>
    <row r="22" spans="1:8" ht="12" customHeight="1" x14ac:dyDescent="0.25">
      <c r="A22" s="2" t="str">
        <f>"Oct "&amp;RIGHT(A6,4)</f>
        <v>Oct 2024</v>
      </c>
      <c r="B22" s="11" t="s">
        <v>413</v>
      </c>
      <c r="C22" s="11" t="s">
        <v>413</v>
      </c>
      <c r="D22" s="11" t="s">
        <v>413</v>
      </c>
      <c r="E22" s="11" t="s">
        <v>413</v>
      </c>
      <c r="F22" s="11" t="s">
        <v>413</v>
      </c>
      <c r="G22" s="11">
        <v>0</v>
      </c>
      <c r="H22" s="11" t="s">
        <v>413</v>
      </c>
    </row>
    <row r="23" spans="1:8" ht="12" customHeight="1" x14ac:dyDescent="0.25">
      <c r="A23" s="2" t="str">
        <f>"Nov "&amp;RIGHT(A6,4)</f>
        <v>Nov 2024</v>
      </c>
      <c r="B23" s="11" t="s">
        <v>413</v>
      </c>
      <c r="C23" s="11" t="s">
        <v>413</v>
      </c>
      <c r="D23" s="11" t="s">
        <v>413</v>
      </c>
      <c r="E23" s="11" t="s">
        <v>413</v>
      </c>
      <c r="F23" s="11">
        <v>80481.600000000006</v>
      </c>
      <c r="G23" s="11">
        <v>0</v>
      </c>
      <c r="H23" s="11" t="s">
        <v>413</v>
      </c>
    </row>
    <row r="24" spans="1:8" ht="12" customHeight="1" x14ac:dyDescent="0.25">
      <c r="A24" s="2" t="str">
        <f>"Dec "&amp;RIGHT(A6,4)</f>
        <v>Dec 2024</v>
      </c>
      <c r="B24" s="11" t="s">
        <v>413</v>
      </c>
      <c r="C24" s="11" t="s">
        <v>413</v>
      </c>
      <c r="D24" s="11" t="s">
        <v>413</v>
      </c>
      <c r="E24" s="11" t="s">
        <v>413</v>
      </c>
      <c r="F24" s="11">
        <v>20102.02</v>
      </c>
      <c r="G24" s="11">
        <v>0</v>
      </c>
      <c r="H24" s="11" t="s">
        <v>413</v>
      </c>
    </row>
    <row r="25" spans="1:8" ht="12" customHeight="1" x14ac:dyDescent="0.25">
      <c r="A25" s="2" t="str">
        <f>"Jan "&amp;RIGHT(A6,4)+1</f>
        <v>Jan 2025</v>
      </c>
      <c r="B25" s="11" t="s">
        <v>413</v>
      </c>
      <c r="C25" s="11" t="s">
        <v>413</v>
      </c>
      <c r="D25" s="11" t="s">
        <v>413</v>
      </c>
      <c r="E25" s="11" t="s">
        <v>413</v>
      </c>
      <c r="F25" s="11" t="s">
        <v>413</v>
      </c>
      <c r="G25" s="11">
        <v>0</v>
      </c>
      <c r="H25" s="11" t="s">
        <v>413</v>
      </c>
    </row>
    <row r="26" spans="1:8" ht="12" customHeight="1" x14ac:dyDescent="0.25">
      <c r="A26" s="2" t="str">
        <f>"Feb "&amp;RIGHT(A6,4)+1</f>
        <v>Feb 2025</v>
      </c>
      <c r="B26" s="11" t="s">
        <v>413</v>
      </c>
      <c r="C26" s="11" t="s">
        <v>413</v>
      </c>
      <c r="D26" s="11" t="s">
        <v>413</v>
      </c>
      <c r="E26" s="11" t="s">
        <v>413</v>
      </c>
      <c r="F26" s="11" t="s">
        <v>413</v>
      </c>
      <c r="G26" s="11">
        <v>0</v>
      </c>
      <c r="H26" s="11" t="s">
        <v>413</v>
      </c>
    </row>
    <row r="27" spans="1:8" ht="12" customHeight="1" x14ac:dyDescent="0.25">
      <c r="A27" s="2" t="str">
        <f>"Mar "&amp;RIGHT(A6,4)+1</f>
        <v>Mar 2025</v>
      </c>
      <c r="B27" s="11" t="s">
        <v>413</v>
      </c>
      <c r="C27" s="11" t="s">
        <v>413</v>
      </c>
      <c r="D27" s="11" t="s">
        <v>413</v>
      </c>
      <c r="E27" s="11" t="s">
        <v>413</v>
      </c>
      <c r="F27" s="11" t="s">
        <v>413</v>
      </c>
      <c r="G27" s="11">
        <v>0</v>
      </c>
      <c r="H27" s="11" t="s">
        <v>413</v>
      </c>
    </row>
    <row r="28" spans="1:8" ht="12" customHeight="1" x14ac:dyDescent="0.25">
      <c r="A28" s="2" t="str">
        <f>"Apr "&amp;RIGHT(A6,4)+1</f>
        <v>Apr 2025</v>
      </c>
      <c r="B28" s="11" t="s">
        <v>413</v>
      </c>
      <c r="C28" s="11" t="s">
        <v>413</v>
      </c>
      <c r="D28" s="11" t="s">
        <v>413</v>
      </c>
      <c r="E28" s="11" t="s">
        <v>413</v>
      </c>
      <c r="F28" s="11" t="s">
        <v>413</v>
      </c>
      <c r="G28" s="11" t="s">
        <v>413</v>
      </c>
      <c r="H28" s="11" t="s">
        <v>413</v>
      </c>
    </row>
    <row r="29" spans="1:8" ht="12" customHeight="1" x14ac:dyDescent="0.25">
      <c r="A29" s="2" t="str">
        <f>"May "&amp;RIGHT(A6,4)+1</f>
        <v>May 2025</v>
      </c>
      <c r="B29" s="11" t="s">
        <v>413</v>
      </c>
      <c r="C29" s="11" t="s">
        <v>413</v>
      </c>
      <c r="D29" s="11" t="s">
        <v>413</v>
      </c>
      <c r="E29" s="11" t="s">
        <v>413</v>
      </c>
      <c r="F29" s="11" t="s">
        <v>413</v>
      </c>
      <c r="G29" s="11" t="s">
        <v>413</v>
      </c>
      <c r="H29" s="11" t="s">
        <v>413</v>
      </c>
    </row>
    <row r="30" spans="1:8" ht="12" customHeight="1" x14ac:dyDescent="0.25">
      <c r="A30" s="2" t="str">
        <f>"Jun "&amp;RIGHT(A6,4)+1</f>
        <v>Jun 2025</v>
      </c>
      <c r="B30" s="11" t="s">
        <v>413</v>
      </c>
      <c r="C30" s="11" t="s">
        <v>413</v>
      </c>
      <c r="D30" s="11" t="s">
        <v>413</v>
      </c>
      <c r="E30" s="11" t="s">
        <v>413</v>
      </c>
      <c r="F30" s="11" t="s">
        <v>413</v>
      </c>
      <c r="G30" s="11" t="s">
        <v>413</v>
      </c>
      <c r="H30" s="11" t="s">
        <v>413</v>
      </c>
    </row>
    <row r="31" spans="1:8" ht="12" customHeight="1" x14ac:dyDescent="0.25">
      <c r="A31" s="2" t="str">
        <f>"Jul "&amp;RIGHT(A6,4)+1</f>
        <v>Jul 2025</v>
      </c>
      <c r="B31" s="11" t="s">
        <v>413</v>
      </c>
      <c r="C31" s="11" t="s">
        <v>413</v>
      </c>
      <c r="D31" s="11" t="s">
        <v>413</v>
      </c>
      <c r="E31" s="11" t="s">
        <v>413</v>
      </c>
      <c r="F31" s="11" t="s">
        <v>413</v>
      </c>
      <c r="G31" s="11" t="s">
        <v>413</v>
      </c>
      <c r="H31" s="11" t="s">
        <v>413</v>
      </c>
    </row>
    <row r="32" spans="1:8" ht="12" customHeight="1" x14ac:dyDescent="0.25">
      <c r="A32" s="2" t="str">
        <f>"Aug "&amp;RIGHT(A6,4)+1</f>
        <v>Aug 2025</v>
      </c>
      <c r="B32" s="11" t="s">
        <v>413</v>
      </c>
      <c r="C32" s="11" t="s">
        <v>413</v>
      </c>
      <c r="D32" s="11" t="s">
        <v>413</v>
      </c>
      <c r="E32" s="11" t="s">
        <v>413</v>
      </c>
      <c r="F32" s="11" t="s">
        <v>413</v>
      </c>
      <c r="G32" s="11" t="s">
        <v>413</v>
      </c>
      <c r="H32" s="11" t="s">
        <v>413</v>
      </c>
    </row>
    <row r="33" spans="1:8" ht="12" customHeight="1" x14ac:dyDescent="0.25">
      <c r="A33" s="2" t="str">
        <f>"Sep "&amp;RIGHT(A6,4)+1</f>
        <v>Sep 2025</v>
      </c>
      <c r="B33" s="11" t="s">
        <v>413</v>
      </c>
      <c r="C33" s="11" t="s">
        <v>413</v>
      </c>
      <c r="D33" s="11" t="s">
        <v>413</v>
      </c>
      <c r="E33" s="11" t="s">
        <v>413</v>
      </c>
      <c r="F33" s="11" t="s">
        <v>413</v>
      </c>
      <c r="G33" s="11" t="s">
        <v>413</v>
      </c>
      <c r="H33" s="11" t="s">
        <v>413</v>
      </c>
    </row>
    <row r="34" spans="1:8" ht="12" customHeight="1" x14ac:dyDescent="0.25">
      <c r="A34" s="12" t="s">
        <v>55</v>
      </c>
      <c r="B34" s="13" t="s">
        <v>413</v>
      </c>
      <c r="C34" s="13" t="s">
        <v>413</v>
      </c>
      <c r="D34" s="13" t="s">
        <v>413</v>
      </c>
      <c r="E34" s="13" t="s">
        <v>413</v>
      </c>
      <c r="F34" s="13">
        <v>100583.62</v>
      </c>
      <c r="G34" s="13">
        <v>0</v>
      </c>
      <c r="H34" s="13" t="s">
        <v>413</v>
      </c>
    </row>
    <row r="35" spans="1:8" ht="12" customHeight="1" x14ac:dyDescent="0.25">
      <c r="A35" s="14" t="str">
        <f>"Total "&amp;MID(A20,7,LEN(A20)-13)&amp;" Months"</f>
        <v>Total 6 Months</v>
      </c>
      <c r="B35" s="15" t="s">
        <v>413</v>
      </c>
      <c r="C35" s="15" t="s">
        <v>413</v>
      </c>
      <c r="D35" s="15" t="s">
        <v>413</v>
      </c>
      <c r="E35" s="15" t="s">
        <v>413</v>
      </c>
      <c r="F35" s="15">
        <v>100583.62</v>
      </c>
      <c r="G35" s="15">
        <v>0</v>
      </c>
      <c r="H35" s="15" t="s">
        <v>413</v>
      </c>
    </row>
    <row r="36" spans="1:8" ht="12" customHeight="1" x14ac:dyDescent="0.25">
      <c r="A36" s="85"/>
      <c r="B36" s="85"/>
      <c r="C36" s="85"/>
      <c r="D36" s="85"/>
      <c r="E36" s="85"/>
      <c r="F36" s="85"/>
      <c r="G36" s="85"/>
      <c r="H36" s="85"/>
    </row>
    <row r="37" spans="1:8" ht="70" customHeight="1" x14ac:dyDescent="0.25">
      <c r="A37" s="96" t="s">
        <v>388</v>
      </c>
      <c r="B37" s="96"/>
      <c r="C37" s="96"/>
      <c r="D37" s="96"/>
      <c r="E37" s="96"/>
      <c r="F37" s="96"/>
      <c r="G37" s="96"/>
      <c r="H37" s="96"/>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workbookViewId="0">
      <selection sqref="A1:H1"/>
    </sheetView>
  </sheetViews>
  <sheetFormatPr defaultRowHeight="12.5" x14ac:dyDescent="0.25"/>
  <cols>
    <col min="1" max="1" width="12.1796875" customWidth="1"/>
    <col min="2" max="9" width="11.453125" customWidth="1"/>
    <col min="10" max="10" width="27.453125" customWidth="1"/>
  </cols>
  <sheetData>
    <row r="1" spans="1:9" ht="12" customHeight="1" x14ac:dyDescent="0.25">
      <c r="A1" s="86" t="s">
        <v>417</v>
      </c>
      <c r="B1" s="86"/>
      <c r="C1" s="86"/>
      <c r="D1" s="86"/>
      <c r="E1" s="86"/>
      <c r="F1" s="86"/>
      <c r="G1" s="86"/>
      <c r="H1" s="86"/>
      <c r="I1" s="81">
        <v>45821</v>
      </c>
    </row>
    <row r="2" spans="1:9" ht="12" customHeight="1" x14ac:dyDescent="0.25">
      <c r="A2" s="88" t="s">
        <v>247</v>
      </c>
      <c r="B2" s="88"/>
      <c r="C2" s="88"/>
      <c r="D2" s="88"/>
      <c r="E2" s="88"/>
      <c r="F2" s="88"/>
      <c r="G2" s="88"/>
      <c r="H2" s="88"/>
      <c r="I2" s="1"/>
    </row>
    <row r="3" spans="1:9" ht="24" customHeight="1" x14ac:dyDescent="0.25">
      <c r="A3" s="90" t="s">
        <v>50</v>
      </c>
      <c r="B3" s="94" t="s">
        <v>172</v>
      </c>
      <c r="C3" s="94"/>
      <c r="D3" s="93"/>
      <c r="E3" s="92" t="s">
        <v>173</v>
      </c>
      <c r="F3" s="92" t="s">
        <v>174</v>
      </c>
      <c r="G3" s="92" t="s">
        <v>175</v>
      </c>
      <c r="H3" s="92" t="s">
        <v>248</v>
      </c>
      <c r="I3" s="97" t="s">
        <v>176</v>
      </c>
    </row>
    <row r="4" spans="1:9" ht="24" customHeight="1" x14ac:dyDescent="0.25">
      <c r="A4" s="91"/>
      <c r="B4" s="10" t="s">
        <v>246</v>
      </c>
      <c r="C4" s="10" t="s">
        <v>177</v>
      </c>
      <c r="D4" s="10" t="s">
        <v>55</v>
      </c>
      <c r="E4" s="93"/>
      <c r="F4" s="93"/>
      <c r="G4" s="93"/>
      <c r="H4" s="93"/>
      <c r="I4" s="94"/>
    </row>
    <row r="5" spans="1:9" ht="12" customHeight="1" x14ac:dyDescent="0.25">
      <c r="A5" s="1"/>
      <c r="B5" s="85" t="str">
        <f>REPT("-",88)&amp;" Dollars "&amp;REPT("-",148)</f>
        <v>---------------------------------------------------------------------------------------- Dollars ----------------------------------------------------------------------------------------------------------------------------------------------------</v>
      </c>
      <c r="C5" s="85"/>
      <c r="D5" s="85"/>
      <c r="E5" s="85"/>
      <c r="F5" s="85"/>
      <c r="G5" s="85"/>
      <c r="H5" s="85"/>
      <c r="I5" s="85"/>
    </row>
    <row r="6" spans="1:9" ht="12" customHeight="1" x14ac:dyDescent="0.25">
      <c r="A6" s="3" t="s">
        <v>414</v>
      </c>
    </row>
    <row r="7" spans="1:9" ht="12" customHeight="1" x14ac:dyDescent="0.25">
      <c r="A7" s="2" t="str">
        <f>"Oct "&amp;RIGHT(A6,4)-1</f>
        <v>Oct 2023</v>
      </c>
      <c r="B7" s="11">
        <v>1741.76</v>
      </c>
      <c r="C7" s="11" t="s">
        <v>413</v>
      </c>
      <c r="D7" s="11">
        <v>1741.76</v>
      </c>
      <c r="E7" s="11" t="s">
        <v>413</v>
      </c>
      <c r="F7" s="11" t="s">
        <v>413</v>
      </c>
      <c r="G7" s="11">
        <v>1741.76</v>
      </c>
      <c r="H7" s="11">
        <v>264760602.53999999</v>
      </c>
      <c r="I7" s="11">
        <v>264762344.30000001</v>
      </c>
    </row>
    <row r="8" spans="1:9" ht="12" customHeight="1" x14ac:dyDescent="0.25">
      <c r="A8" s="2" t="str">
        <f>"Nov "&amp;RIGHT(A6,4)-1</f>
        <v>Nov 2023</v>
      </c>
      <c r="B8" s="11">
        <v>1738.1842999999999</v>
      </c>
      <c r="C8" s="11" t="s">
        <v>413</v>
      </c>
      <c r="D8" s="11">
        <v>1738.1842999999999</v>
      </c>
      <c r="E8" s="11" t="s">
        <v>413</v>
      </c>
      <c r="F8" s="11" t="s">
        <v>413</v>
      </c>
      <c r="G8" s="11">
        <v>687892.18429999996</v>
      </c>
      <c r="H8" s="11">
        <v>213931127.71000001</v>
      </c>
      <c r="I8" s="11">
        <v>214619019.89430001</v>
      </c>
    </row>
    <row r="9" spans="1:9" ht="12" customHeight="1" x14ac:dyDescent="0.25">
      <c r="A9" s="2" t="str">
        <f>"Dec "&amp;RIGHT(A6,4)-1</f>
        <v>Dec 2023</v>
      </c>
      <c r="B9" s="11">
        <v>1196.807</v>
      </c>
      <c r="C9" s="11" t="s">
        <v>413</v>
      </c>
      <c r="D9" s="11">
        <v>1196.807</v>
      </c>
      <c r="E9" s="11" t="s">
        <v>413</v>
      </c>
      <c r="F9" s="11" t="s">
        <v>413</v>
      </c>
      <c r="G9" s="11">
        <v>1196.807</v>
      </c>
      <c r="H9" s="11">
        <v>186028620.72</v>
      </c>
      <c r="I9" s="11">
        <v>186029817.52700001</v>
      </c>
    </row>
    <row r="10" spans="1:9" ht="12" customHeight="1" x14ac:dyDescent="0.25">
      <c r="A10" s="2" t="str">
        <f>"Jan "&amp;RIGHT(A6,4)</f>
        <v>Jan 2024</v>
      </c>
      <c r="B10" s="11">
        <v>1366.88</v>
      </c>
      <c r="C10" s="11" t="s">
        <v>413</v>
      </c>
      <c r="D10" s="11">
        <v>1366.88</v>
      </c>
      <c r="E10" s="11" t="s">
        <v>413</v>
      </c>
      <c r="F10" s="11" t="s">
        <v>413</v>
      </c>
      <c r="G10" s="11">
        <v>1366.88</v>
      </c>
      <c r="H10" s="11">
        <v>163115760.66</v>
      </c>
      <c r="I10" s="11">
        <v>163117127.53999999</v>
      </c>
    </row>
    <row r="11" spans="1:9" ht="12" customHeight="1" x14ac:dyDescent="0.25">
      <c r="A11" s="2" t="str">
        <f>"Feb "&amp;RIGHT(A6,4)</f>
        <v>Feb 2024</v>
      </c>
      <c r="B11" s="11">
        <v>1973.62</v>
      </c>
      <c r="C11" s="11" t="s">
        <v>413</v>
      </c>
      <c r="D11" s="11">
        <v>1973.62</v>
      </c>
      <c r="E11" s="11" t="s">
        <v>413</v>
      </c>
      <c r="F11" s="11" t="s">
        <v>413</v>
      </c>
      <c r="G11" s="11">
        <v>983901.43</v>
      </c>
      <c r="H11" s="11">
        <v>157404464.28999999</v>
      </c>
      <c r="I11" s="11">
        <v>158388365.72</v>
      </c>
    </row>
    <row r="12" spans="1:9" ht="12" customHeight="1" x14ac:dyDescent="0.25">
      <c r="A12" s="2" t="str">
        <f>"Mar "&amp;RIGHT(A6,4)</f>
        <v>Mar 2024</v>
      </c>
      <c r="B12" s="11">
        <v>1286.2143000000001</v>
      </c>
      <c r="C12" s="11" t="s">
        <v>413</v>
      </c>
      <c r="D12" s="11">
        <v>1286.2143000000001</v>
      </c>
      <c r="E12" s="11" t="s">
        <v>413</v>
      </c>
      <c r="F12" s="11" t="s">
        <v>413</v>
      </c>
      <c r="G12" s="11">
        <v>1761345.5142999999</v>
      </c>
      <c r="H12" s="11">
        <v>163657342.93000001</v>
      </c>
      <c r="I12" s="11">
        <v>165418688.4443</v>
      </c>
    </row>
    <row r="13" spans="1:9" ht="12" customHeight="1" x14ac:dyDescent="0.25">
      <c r="A13" s="2" t="str">
        <f>"Apr "&amp;RIGHT(A6,4)</f>
        <v>Apr 2024</v>
      </c>
      <c r="B13" s="11">
        <v>1091.9449</v>
      </c>
      <c r="C13" s="11" t="s">
        <v>413</v>
      </c>
      <c r="D13" s="11">
        <v>1091.9449</v>
      </c>
      <c r="E13" s="11" t="s">
        <v>413</v>
      </c>
      <c r="F13" s="11" t="s">
        <v>413</v>
      </c>
      <c r="G13" s="11">
        <v>1761151.2549000001</v>
      </c>
      <c r="H13" s="11">
        <v>202410621.16</v>
      </c>
      <c r="I13" s="11">
        <v>204171772.4149</v>
      </c>
    </row>
    <row r="14" spans="1:9" ht="12" customHeight="1" x14ac:dyDescent="0.25">
      <c r="A14" s="2" t="str">
        <f>"May "&amp;RIGHT(A6,4)</f>
        <v>May 2024</v>
      </c>
      <c r="B14" s="11">
        <v>1043.0373</v>
      </c>
      <c r="C14" s="11">
        <v>36712.19</v>
      </c>
      <c r="D14" s="11">
        <v>37755.227299999999</v>
      </c>
      <c r="E14" s="11" t="s">
        <v>413</v>
      </c>
      <c r="F14" s="11" t="s">
        <v>413</v>
      </c>
      <c r="G14" s="11">
        <v>1575491.2572999999</v>
      </c>
      <c r="H14" s="11">
        <v>181387408.72999999</v>
      </c>
      <c r="I14" s="11">
        <v>182962899.98730001</v>
      </c>
    </row>
    <row r="15" spans="1:9" ht="12" customHeight="1" x14ac:dyDescent="0.25">
      <c r="A15" s="2" t="str">
        <f>"Jun "&amp;RIGHT(A6,4)</f>
        <v>Jun 2024</v>
      </c>
      <c r="B15" s="11">
        <v>1172.8047999999999</v>
      </c>
      <c r="C15" s="11" t="s">
        <v>413</v>
      </c>
      <c r="D15" s="11">
        <v>1172.8047999999999</v>
      </c>
      <c r="E15" s="11" t="s">
        <v>413</v>
      </c>
      <c r="F15" s="11" t="s">
        <v>413</v>
      </c>
      <c r="G15" s="11">
        <v>723723.47479999997</v>
      </c>
      <c r="H15" s="11">
        <v>179073920.41999999</v>
      </c>
      <c r="I15" s="11">
        <v>179797643.89480001</v>
      </c>
    </row>
    <row r="16" spans="1:9" ht="12" customHeight="1" x14ac:dyDescent="0.25">
      <c r="A16" s="2" t="str">
        <f>"Jul "&amp;RIGHT(A6,4)</f>
        <v>Jul 2024</v>
      </c>
      <c r="B16" s="11">
        <v>1943.915</v>
      </c>
      <c r="C16" s="11">
        <v>73424.38</v>
      </c>
      <c r="D16" s="11">
        <v>75368.294999999998</v>
      </c>
      <c r="E16" s="11" t="s">
        <v>413</v>
      </c>
      <c r="F16" s="11" t="s">
        <v>413</v>
      </c>
      <c r="G16" s="11">
        <v>466993.09499999997</v>
      </c>
      <c r="H16" s="11">
        <v>186099807.97999999</v>
      </c>
      <c r="I16" s="11">
        <v>186566801.07499999</v>
      </c>
    </row>
    <row r="17" spans="1:9" ht="12" customHeight="1" x14ac:dyDescent="0.25">
      <c r="A17" s="2" t="str">
        <f>"Aug "&amp;RIGHT(A6,4)</f>
        <v>Aug 2024</v>
      </c>
      <c r="B17" s="11">
        <v>1981.71</v>
      </c>
      <c r="C17" s="11">
        <v>179324.52</v>
      </c>
      <c r="D17" s="11">
        <v>181306.23</v>
      </c>
      <c r="E17" s="11" t="s">
        <v>413</v>
      </c>
      <c r="F17" s="11" t="s">
        <v>413</v>
      </c>
      <c r="G17" s="11">
        <v>1181760.99</v>
      </c>
      <c r="H17" s="11">
        <v>215728349.19</v>
      </c>
      <c r="I17" s="11">
        <v>216910110.18000001</v>
      </c>
    </row>
    <row r="18" spans="1:9" ht="12" customHeight="1" x14ac:dyDescent="0.25">
      <c r="A18" s="2" t="str">
        <f>"Sep "&amp;RIGHT(A6,4)</f>
        <v>Sep 2024</v>
      </c>
      <c r="B18" s="11">
        <v>504.38240000000002</v>
      </c>
      <c r="C18" s="11">
        <v>73424.38</v>
      </c>
      <c r="D18" s="11">
        <v>73928.762400000007</v>
      </c>
      <c r="E18" s="11" t="s">
        <v>413</v>
      </c>
      <c r="F18" s="11" t="s">
        <v>413</v>
      </c>
      <c r="G18" s="11">
        <v>73928.762400000007</v>
      </c>
      <c r="H18" s="11">
        <v>165544880.43000001</v>
      </c>
      <c r="I18" s="11">
        <v>165618809.19240001</v>
      </c>
    </row>
    <row r="19" spans="1:9" ht="12" customHeight="1" x14ac:dyDescent="0.25">
      <c r="A19" s="12" t="s">
        <v>55</v>
      </c>
      <c r="B19" s="13">
        <v>17041.259999999998</v>
      </c>
      <c r="C19" s="13">
        <v>362885.47</v>
      </c>
      <c r="D19" s="13">
        <v>379926.73</v>
      </c>
      <c r="E19" s="13" t="s">
        <v>413</v>
      </c>
      <c r="F19" s="13" t="s">
        <v>413</v>
      </c>
      <c r="G19" s="13">
        <v>9220493.4100000001</v>
      </c>
      <c r="H19" s="13">
        <v>2279142906.7600002</v>
      </c>
      <c r="I19" s="13">
        <v>2288363400.1700001</v>
      </c>
    </row>
    <row r="20" spans="1:9" ht="12" customHeight="1" x14ac:dyDescent="0.25">
      <c r="A20" s="14" t="s">
        <v>415</v>
      </c>
      <c r="B20" s="15">
        <v>9303.4655999999995</v>
      </c>
      <c r="C20" s="15" t="s">
        <v>413</v>
      </c>
      <c r="D20" s="15">
        <v>9303.4655999999995</v>
      </c>
      <c r="E20" s="15" t="s">
        <v>413</v>
      </c>
      <c r="F20" s="15" t="s">
        <v>413</v>
      </c>
      <c r="G20" s="15">
        <v>3437444.5756000001</v>
      </c>
      <c r="H20" s="15">
        <v>1148897918.8499999</v>
      </c>
      <c r="I20" s="15">
        <v>1152335363.4256001</v>
      </c>
    </row>
    <row r="21" spans="1:9" ht="12" customHeight="1" x14ac:dyDescent="0.25">
      <c r="A21" s="3" t="str">
        <f>"FY "&amp;RIGHT(A6,4)+1</f>
        <v>FY 2025</v>
      </c>
    </row>
    <row r="22" spans="1:9" ht="12" customHeight="1" x14ac:dyDescent="0.25">
      <c r="A22" s="2" t="str">
        <f>"Oct "&amp;RIGHT(A6,4)</f>
        <v>Oct 2024</v>
      </c>
      <c r="B22" s="11">
        <v>793.22</v>
      </c>
      <c r="C22" s="11">
        <v>112322.34</v>
      </c>
      <c r="D22" s="11">
        <v>113115.56</v>
      </c>
      <c r="E22" s="11" t="s">
        <v>413</v>
      </c>
      <c r="F22" s="11" t="s">
        <v>413</v>
      </c>
      <c r="G22" s="11">
        <v>113115.56</v>
      </c>
      <c r="H22" s="11">
        <v>198081553.69999999</v>
      </c>
      <c r="I22" s="11">
        <v>198194669.25999999</v>
      </c>
    </row>
    <row r="23" spans="1:9" ht="12" customHeight="1" x14ac:dyDescent="0.25">
      <c r="A23" s="2" t="str">
        <f>"Nov "&amp;RIGHT(A6,4)</f>
        <v>Nov 2024</v>
      </c>
      <c r="B23" s="11">
        <v>1103.1849</v>
      </c>
      <c r="C23" s="11">
        <v>157733.42000000001</v>
      </c>
      <c r="D23" s="11">
        <v>158836.60490000001</v>
      </c>
      <c r="E23" s="11" t="s">
        <v>413</v>
      </c>
      <c r="F23" s="11" t="s">
        <v>413</v>
      </c>
      <c r="G23" s="11">
        <v>239318.20490000001</v>
      </c>
      <c r="H23" s="11">
        <v>175741344.49000001</v>
      </c>
      <c r="I23" s="11">
        <v>175980662.69490001</v>
      </c>
    </row>
    <row r="24" spans="1:9" ht="12" customHeight="1" x14ac:dyDescent="0.25">
      <c r="A24" s="2" t="str">
        <f>"Dec "&amp;RIGHT(A6,4)</f>
        <v>Dec 2024</v>
      </c>
      <c r="B24" s="11">
        <v>844.51229999999998</v>
      </c>
      <c r="C24" s="11">
        <v>77135.5</v>
      </c>
      <c r="D24" s="11">
        <v>77980.012300000002</v>
      </c>
      <c r="E24" s="11" t="s">
        <v>413</v>
      </c>
      <c r="F24" s="11" t="s">
        <v>413</v>
      </c>
      <c r="G24" s="11">
        <v>98082.032300000006</v>
      </c>
      <c r="H24" s="11">
        <v>163044351.71000001</v>
      </c>
      <c r="I24" s="11">
        <v>163142433.7423</v>
      </c>
    </row>
    <row r="25" spans="1:9" ht="12" customHeight="1" x14ac:dyDescent="0.25">
      <c r="A25" s="2" t="str">
        <f>"Jan "&amp;RIGHT(A6,4)+1</f>
        <v>Jan 2025</v>
      </c>
      <c r="B25" s="11">
        <v>662.03</v>
      </c>
      <c r="C25" s="11">
        <v>44887.12</v>
      </c>
      <c r="D25" s="11">
        <v>45549.15</v>
      </c>
      <c r="E25" s="11" t="s">
        <v>413</v>
      </c>
      <c r="F25" s="11" t="s">
        <v>413</v>
      </c>
      <c r="G25" s="11">
        <v>45549.15</v>
      </c>
      <c r="H25" s="11">
        <v>128402606.91</v>
      </c>
      <c r="I25" s="11">
        <v>128448156.06</v>
      </c>
    </row>
    <row r="26" spans="1:9" ht="12" customHeight="1" x14ac:dyDescent="0.25">
      <c r="A26" s="2" t="str">
        <f>"Feb "&amp;RIGHT(A6,4)+1</f>
        <v>Feb 2025</v>
      </c>
      <c r="B26" s="11">
        <v>728.30499999999995</v>
      </c>
      <c r="C26" s="11" t="s">
        <v>413</v>
      </c>
      <c r="D26" s="11">
        <v>728.30499999999995</v>
      </c>
      <c r="E26" s="11" t="s">
        <v>413</v>
      </c>
      <c r="F26" s="11" t="s">
        <v>413</v>
      </c>
      <c r="G26" s="11">
        <v>728.30499999999995</v>
      </c>
      <c r="H26" s="11">
        <v>96539729.920000002</v>
      </c>
      <c r="I26" s="11">
        <v>96540458.224999994</v>
      </c>
    </row>
    <row r="27" spans="1:9" ht="12" customHeight="1" x14ac:dyDescent="0.25">
      <c r="A27" s="2" t="str">
        <f>"Mar "&amp;RIGHT(A6,4)+1</f>
        <v>Mar 2025</v>
      </c>
      <c r="B27" s="11">
        <v>845.45</v>
      </c>
      <c r="C27" s="11" t="s">
        <v>413</v>
      </c>
      <c r="D27" s="11">
        <v>845.45</v>
      </c>
      <c r="E27" s="11" t="s">
        <v>413</v>
      </c>
      <c r="F27" s="11" t="s">
        <v>413</v>
      </c>
      <c r="G27" s="11">
        <v>845.45</v>
      </c>
      <c r="H27" s="11">
        <v>95781082.329999998</v>
      </c>
      <c r="I27" s="11">
        <v>95781927.780000001</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row>
    <row r="34" spans="1:10" ht="12" customHeight="1" x14ac:dyDescent="0.25">
      <c r="A34" s="12" t="s">
        <v>55</v>
      </c>
      <c r="B34" s="13">
        <v>4976.7021999999997</v>
      </c>
      <c r="C34" s="13">
        <v>392078.38</v>
      </c>
      <c r="D34" s="13">
        <v>397055.0822</v>
      </c>
      <c r="E34" s="13" t="s">
        <v>413</v>
      </c>
      <c r="F34" s="13" t="s">
        <v>413</v>
      </c>
      <c r="G34" s="13">
        <v>497638.7022</v>
      </c>
      <c r="H34" s="13">
        <v>857590669.05999994</v>
      </c>
      <c r="I34" s="13">
        <v>858088307.7622</v>
      </c>
    </row>
    <row r="35" spans="1:10" ht="12" customHeight="1" x14ac:dyDescent="0.25">
      <c r="A35" s="14" t="str">
        <f>"Total "&amp;MID(A20,7,LEN(A20)-13)&amp;" Months"</f>
        <v>Total 6 Months</v>
      </c>
      <c r="B35" s="15">
        <v>4976.7021999999997</v>
      </c>
      <c r="C35" s="15">
        <v>392078.38</v>
      </c>
      <c r="D35" s="15">
        <v>397055.0822</v>
      </c>
      <c r="E35" s="15" t="s">
        <v>413</v>
      </c>
      <c r="F35" s="15" t="s">
        <v>413</v>
      </c>
      <c r="G35" s="15">
        <v>497638.7022</v>
      </c>
      <c r="H35" s="15">
        <v>857590669.05999994</v>
      </c>
      <c r="I35" s="15">
        <v>858088307.7622</v>
      </c>
    </row>
    <row r="36" spans="1:10" ht="12" customHeight="1" x14ac:dyDescent="0.25">
      <c r="A36" s="111"/>
      <c r="B36" s="111"/>
      <c r="C36" s="111"/>
      <c r="D36" s="111"/>
      <c r="E36" s="111"/>
      <c r="F36" s="111"/>
      <c r="G36" s="111"/>
      <c r="H36" s="111"/>
      <c r="I36" s="111"/>
      <c r="J36" s="111"/>
    </row>
    <row r="37" spans="1:10" ht="70" customHeight="1" x14ac:dyDescent="0.25">
      <c r="A37" s="96" t="s">
        <v>387</v>
      </c>
      <c r="B37" s="96"/>
      <c r="C37" s="96"/>
      <c r="D37" s="96"/>
      <c r="E37" s="96"/>
      <c r="F37" s="96"/>
      <c r="G37" s="96"/>
      <c r="H37" s="96"/>
      <c r="I37" s="96"/>
      <c r="J37" s="96"/>
    </row>
  </sheetData>
  <mergeCells count="12">
    <mergeCell ref="A37:J37"/>
    <mergeCell ref="A1:H1"/>
    <mergeCell ref="A2:H2"/>
    <mergeCell ref="A3:A4"/>
    <mergeCell ref="B3:D3"/>
    <mergeCell ref="E3:E4"/>
    <mergeCell ref="F3:F4"/>
    <mergeCell ref="G3:G4"/>
    <mergeCell ref="H3:H4"/>
    <mergeCell ref="I3:I4"/>
    <mergeCell ref="B5:I5"/>
    <mergeCell ref="A36:J36"/>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5" x14ac:dyDescent="0.25"/>
  <cols>
    <col min="1" max="5" width="11.453125" customWidth="1"/>
    <col min="6" max="7" width="12.26953125" customWidth="1"/>
    <col min="8" max="8" width="12.453125" customWidth="1"/>
    <col min="9" max="9" width="11.453125" customWidth="1"/>
    <col min="10" max="10" width="12.54296875" bestFit="1" customWidth="1"/>
  </cols>
  <sheetData>
    <row r="1" spans="1:10" ht="12" customHeight="1" x14ac:dyDescent="0.25">
      <c r="A1" s="86" t="s">
        <v>417</v>
      </c>
      <c r="B1" s="86"/>
      <c r="C1" s="86"/>
      <c r="D1" s="86"/>
      <c r="E1" s="86"/>
      <c r="F1" s="86"/>
      <c r="G1" s="86"/>
      <c r="H1" s="86"/>
      <c r="I1" s="86"/>
      <c r="J1" s="81">
        <v>45821</v>
      </c>
    </row>
    <row r="2" spans="1:10" ht="12" customHeight="1" x14ac:dyDescent="0.25">
      <c r="A2" s="88" t="s">
        <v>315</v>
      </c>
      <c r="B2" s="88"/>
      <c r="C2" s="88"/>
      <c r="D2" s="88"/>
      <c r="E2" s="88"/>
      <c r="F2" s="88"/>
      <c r="G2" s="88"/>
      <c r="H2" s="88"/>
      <c r="I2" s="88"/>
      <c r="J2" s="1"/>
    </row>
    <row r="3" spans="1:10" ht="24" customHeight="1" x14ac:dyDescent="0.25">
      <c r="A3" s="90" t="s">
        <v>50</v>
      </c>
      <c r="B3" s="94" t="s">
        <v>194</v>
      </c>
      <c r="C3" s="93"/>
      <c r="D3" s="94" t="s">
        <v>56</v>
      </c>
      <c r="E3" s="93"/>
      <c r="F3" s="92" t="s">
        <v>195</v>
      </c>
      <c r="G3" s="92" t="s">
        <v>327</v>
      </c>
      <c r="H3" s="92" t="s">
        <v>57</v>
      </c>
      <c r="I3" s="92" t="s">
        <v>326</v>
      </c>
      <c r="J3" s="97" t="s">
        <v>58</v>
      </c>
    </row>
    <row r="4" spans="1:10" ht="24" customHeight="1" x14ac:dyDescent="0.25">
      <c r="A4" s="91"/>
      <c r="B4" s="10" t="s">
        <v>59</v>
      </c>
      <c r="C4" s="10" t="s">
        <v>60</v>
      </c>
      <c r="D4" s="10" t="s">
        <v>61</v>
      </c>
      <c r="E4" s="10" t="s">
        <v>201</v>
      </c>
      <c r="F4" s="93"/>
      <c r="G4" s="95"/>
      <c r="H4" s="93"/>
      <c r="I4" s="93"/>
      <c r="J4" s="94"/>
    </row>
    <row r="5" spans="1:10" ht="12" customHeight="1" x14ac:dyDescent="0.25">
      <c r="A5" s="1"/>
      <c r="B5" s="85" t="str">
        <f>REPT("-",17)&amp;" Number "&amp;REPT("-",17)</f>
        <v>----------------- Number -----------------</v>
      </c>
      <c r="C5" s="85"/>
      <c r="D5" s="85" t="str">
        <f>REPT("-",67)&amp;" Dollars "&amp;REPT("-",67)</f>
        <v>------------------------------------------------------------------- Dollars -------------------------------------------------------------------</v>
      </c>
      <c r="E5" s="85"/>
      <c r="F5" s="85"/>
      <c r="G5" s="85"/>
      <c r="H5" s="85"/>
      <c r="I5" s="85"/>
      <c r="J5" s="85"/>
    </row>
    <row r="6" spans="1:10" ht="12" customHeight="1" x14ac:dyDescent="0.25">
      <c r="A6" s="3" t="s">
        <v>414</v>
      </c>
    </row>
    <row r="7" spans="1:10" ht="12" customHeight="1" x14ac:dyDescent="0.25">
      <c r="A7" s="2" t="str">
        <f>"Oct "&amp;RIGHT(A6,4)-1</f>
        <v>Oct 2023</v>
      </c>
      <c r="B7" s="11">
        <v>22126282</v>
      </c>
      <c r="C7" s="11">
        <v>41694229</v>
      </c>
      <c r="D7" s="16">
        <v>188.1191</v>
      </c>
      <c r="E7" s="11">
        <v>7843479192</v>
      </c>
      <c r="F7" s="11" t="s">
        <v>413</v>
      </c>
      <c r="G7" s="11" t="s">
        <v>413</v>
      </c>
      <c r="H7" s="11" t="s">
        <v>413</v>
      </c>
      <c r="I7" s="11">
        <v>33112666</v>
      </c>
      <c r="J7" s="11">
        <v>7876591858</v>
      </c>
    </row>
    <row r="8" spans="1:10" ht="12" customHeight="1" x14ac:dyDescent="0.25">
      <c r="A8" s="2" t="str">
        <f>"Nov "&amp;RIGHT(A6,4)-1</f>
        <v>Nov 2023</v>
      </c>
      <c r="B8" s="11">
        <v>21989417</v>
      </c>
      <c r="C8" s="11">
        <v>41464728</v>
      </c>
      <c r="D8" s="16">
        <v>188.52690000000001</v>
      </c>
      <c r="E8" s="11">
        <v>7817218403</v>
      </c>
      <c r="F8" s="11" t="s">
        <v>413</v>
      </c>
      <c r="G8" s="11" t="s">
        <v>413</v>
      </c>
      <c r="H8" s="11" t="s">
        <v>413</v>
      </c>
      <c r="I8" s="11">
        <v>33112666</v>
      </c>
      <c r="J8" s="11">
        <v>7850331069</v>
      </c>
    </row>
    <row r="9" spans="1:10" ht="12" customHeight="1" x14ac:dyDescent="0.25">
      <c r="A9" s="2" t="str">
        <f>"Dec "&amp;RIGHT(A6,4)-1</f>
        <v>Dec 2023</v>
      </c>
      <c r="B9" s="11">
        <v>21950141</v>
      </c>
      <c r="C9" s="11">
        <v>41335813</v>
      </c>
      <c r="D9" s="16">
        <v>189.98859999999999</v>
      </c>
      <c r="E9" s="11">
        <v>7853333309</v>
      </c>
      <c r="F9" s="11">
        <v>1203134886</v>
      </c>
      <c r="G9" s="11">
        <v>78478330</v>
      </c>
      <c r="H9" s="11">
        <v>105446850</v>
      </c>
      <c r="I9" s="11">
        <v>33112666</v>
      </c>
      <c r="J9" s="11">
        <v>9273506041</v>
      </c>
    </row>
    <row r="10" spans="1:10" ht="12" customHeight="1" x14ac:dyDescent="0.25">
      <c r="A10" s="2" t="str">
        <f>"Jan "&amp;RIGHT(A6,4)</f>
        <v>Jan 2024</v>
      </c>
      <c r="B10" s="11">
        <v>21955757</v>
      </c>
      <c r="C10" s="11">
        <v>41279845</v>
      </c>
      <c r="D10" s="16">
        <v>187.69040000000001</v>
      </c>
      <c r="E10" s="11">
        <v>7747831511</v>
      </c>
      <c r="F10" s="11" t="s">
        <v>413</v>
      </c>
      <c r="G10" s="11" t="s">
        <v>413</v>
      </c>
      <c r="H10" s="11" t="s">
        <v>413</v>
      </c>
      <c r="I10" s="11">
        <v>33112666</v>
      </c>
      <c r="J10" s="11">
        <v>7780944177</v>
      </c>
    </row>
    <row r="11" spans="1:10" ht="12" customHeight="1" x14ac:dyDescent="0.25">
      <c r="A11" s="2" t="str">
        <f>"Feb "&amp;RIGHT(A6,4)</f>
        <v>Feb 2024</v>
      </c>
      <c r="B11" s="11">
        <v>21958843</v>
      </c>
      <c r="C11" s="11">
        <v>41261754</v>
      </c>
      <c r="D11" s="16">
        <v>183.0822</v>
      </c>
      <c r="E11" s="11">
        <v>7554293403</v>
      </c>
      <c r="F11" s="11" t="s">
        <v>413</v>
      </c>
      <c r="G11" s="11" t="s">
        <v>413</v>
      </c>
      <c r="H11" s="11" t="s">
        <v>413</v>
      </c>
      <c r="I11" s="11">
        <v>33112666</v>
      </c>
      <c r="J11" s="11">
        <v>7587406069</v>
      </c>
    </row>
    <row r="12" spans="1:10" ht="12" customHeight="1" x14ac:dyDescent="0.25">
      <c r="A12" s="2" t="str">
        <f>"Mar "&amp;RIGHT(A6,4)</f>
        <v>Mar 2024</v>
      </c>
      <c r="B12" s="11">
        <v>22157600</v>
      </c>
      <c r="C12" s="11">
        <v>41571972</v>
      </c>
      <c r="D12" s="16">
        <v>186.11879999999999</v>
      </c>
      <c r="E12" s="11">
        <v>7737326496</v>
      </c>
      <c r="F12" s="11">
        <v>1185440464</v>
      </c>
      <c r="G12" s="11">
        <v>72035594</v>
      </c>
      <c r="H12" s="11">
        <v>75233836</v>
      </c>
      <c r="I12" s="11">
        <v>33112666</v>
      </c>
      <c r="J12" s="11">
        <v>9103149056</v>
      </c>
    </row>
    <row r="13" spans="1:10" ht="12" customHeight="1" x14ac:dyDescent="0.25">
      <c r="A13" s="2" t="str">
        <f>"Apr "&amp;RIGHT(A6,4)</f>
        <v>Apr 2024</v>
      </c>
      <c r="B13" s="11">
        <v>22210789</v>
      </c>
      <c r="C13" s="11">
        <v>41596806</v>
      </c>
      <c r="D13" s="16">
        <v>181.7704</v>
      </c>
      <c r="E13" s="11">
        <v>7561068165</v>
      </c>
      <c r="F13" s="11" t="s">
        <v>413</v>
      </c>
      <c r="G13" s="11" t="s">
        <v>413</v>
      </c>
      <c r="H13" s="11" t="s">
        <v>413</v>
      </c>
      <c r="I13" s="11">
        <v>33112666</v>
      </c>
      <c r="J13" s="11">
        <v>7594180831</v>
      </c>
    </row>
    <row r="14" spans="1:10" ht="12" customHeight="1" x14ac:dyDescent="0.25">
      <c r="A14" s="2" t="str">
        <f>"May "&amp;RIGHT(A6,4)</f>
        <v>May 2024</v>
      </c>
      <c r="B14" s="11">
        <v>22280987</v>
      </c>
      <c r="C14" s="11">
        <v>41742557</v>
      </c>
      <c r="D14" s="16">
        <v>184.9007</v>
      </c>
      <c r="E14" s="11">
        <v>7718229326</v>
      </c>
      <c r="F14" s="11" t="s">
        <v>413</v>
      </c>
      <c r="G14" s="11" t="s">
        <v>413</v>
      </c>
      <c r="H14" s="11" t="s">
        <v>413</v>
      </c>
      <c r="I14" s="11">
        <v>33112666</v>
      </c>
      <c r="J14" s="11">
        <v>7751341992</v>
      </c>
    </row>
    <row r="15" spans="1:10" ht="12" customHeight="1" x14ac:dyDescent="0.25">
      <c r="A15" s="2" t="str">
        <f>"Jun "&amp;RIGHT(A6,4)</f>
        <v>Jun 2024</v>
      </c>
      <c r="B15" s="11">
        <v>22314252</v>
      </c>
      <c r="C15" s="11">
        <v>41871618</v>
      </c>
      <c r="D15" s="16">
        <v>187.68610000000001</v>
      </c>
      <c r="E15" s="11">
        <v>7858721384</v>
      </c>
      <c r="F15" s="11">
        <v>1315037958</v>
      </c>
      <c r="G15" s="11">
        <v>80991597</v>
      </c>
      <c r="H15" s="11">
        <v>88600555</v>
      </c>
      <c r="I15" s="11">
        <v>33112666</v>
      </c>
      <c r="J15" s="11">
        <v>9376464160</v>
      </c>
    </row>
    <row r="16" spans="1:10" ht="12" customHeight="1" x14ac:dyDescent="0.25">
      <c r="A16" s="2" t="str">
        <f>"Jul "&amp;RIGHT(A6,4)</f>
        <v>Jul 2024</v>
      </c>
      <c r="B16" s="11">
        <v>22424369</v>
      </c>
      <c r="C16" s="11">
        <v>42026612</v>
      </c>
      <c r="D16" s="16">
        <v>191.3006</v>
      </c>
      <c r="E16" s="11">
        <v>8039717185</v>
      </c>
      <c r="F16" s="11" t="s">
        <v>413</v>
      </c>
      <c r="G16" s="11" t="s">
        <v>413</v>
      </c>
      <c r="H16" s="11" t="s">
        <v>413</v>
      </c>
      <c r="I16" s="11">
        <v>33112666</v>
      </c>
      <c r="J16" s="11">
        <v>8072829851</v>
      </c>
    </row>
    <row r="17" spans="1:10" ht="12" customHeight="1" x14ac:dyDescent="0.25">
      <c r="A17" s="2" t="str">
        <f>"Aug "&amp;RIGHT(A6,4)</f>
        <v>Aug 2024</v>
      </c>
      <c r="B17" s="11">
        <v>22514971</v>
      </c>
      <c r="C17" s="11">
        <v>42247349</v>
      </c>
      <c r="D17" s="16">
        <v>191.5445</v>
      </c>
      <c r="E17" s="11">
        <v>8092248896</v>
      </c>
      <c r="F17" s="11" t="s">
        <v>413</v>
      </c>
      <c r="G17" s="11" t="s">
        <v>413</v>
      </c>
      <c r="H17" s="11" t="s">
        <v>413</v>
      </c>
      <c r="I17" s="11">
        <v>33112666</v>
      </c>
      <c r="J17" s="11">
        <v>8125361562</v>
      </c>
    </row>
    <row r="18" spans="1:10" ht="12" customHeight="1" x14ac:dyDescent="0.25">
      <c r="A18" s="2" t="str">
        <f>"Sep "&amp;RIGHT(A6,4)</f>
        <v>Sep 2024</v>
      </c>
      <c r="B18" s="11">
        <v>22517691</v>
      </c>
      <c r="C18" s="11">
        <v>42189570</v>
      </c>
      <c r="D18" s="16">
        <v>190.18680000000001</v>
      </c>
      <c r="E18" s="11">
        <v>8023898620</v>
      </c>
      <c r="F18" s="11">
        <v>1632936355</v>
      </c>
      <c r="G18" s="11">
        <v>219910197</v>
      </c>
      <c r="H18" s="11">
        <v>116859672</v>
      </c>
      <c r="I18" s="11">
        <v>33112674</v>
      </c>
      <c r="J18" s="11">
        <v>10026717518</v>
      </c>
    </row>
    <row r="19" spans="1:10" ht="12" customHeight="1" x14ac:dyDescent="0.25">
      <c r="A19" s="12" t="s">
        <v>55</v>
      </c>
      <c r="B19" s="13">
        <v>22200091.583299998</v>
      </c>
      <c r="C19" s="13">
        <v>41690237.75</v>
      </c>
      <c r="D19" s="17">
        <v>187.58860000000001</v>
      </c>
      <c r="E19" s="13">
        <v>93847365890</v>
      </c>
      <c r="F19" s="13">
        <v>5336549663</v>
      </c>
      <c r="G19" s="13">
        <v>451415718</v>
      </c>
      <c r="H19" s="13">
        <v>386140913</v>
      </c>
      <c r="I19" s="13">
        <v>397352000</v>
      </c>
      <c r="J19" s="13">
        <v>100418824184</v>
      </c>
    </row>
    <row r="20" spans="1:10" ht="12" customHeight="1" x14ac:dyDescent="0.25">
      <c r="A20" s="14" t="s">
        <v>415</v>
      </c>
      <c r="B20" s="15">
        <v>22023006.666700002</v>
      </c>
      <c r="C20" s="15">
        <v>41434723.5</v>
      </c>
      <c r="D20" s="18">
        <v>187.25630000000001</v>
      </c>
      <c r="E20" s="15">
        <v>46553482314</v>
      </c>
      <c r="F20" s="15">
        <v>2388575350</v>
      </c>
      <c r="G20" s="15">
        <v>150513924</v>
      </c>
      <c r="H20" s="15">
        <v>180680686</v>
      </c>
      <c r="I20" s="15">
        <v>198675996</v>
      </c>
      <c r="J20" s="15">
        <v>49471928270</v>
      </c>
    </row>
    <row r="21" spans="1:10" ht="12" customHeight="1" x14ac:dyDescent="0.25">
      <c r="A21" s="3" t="str">
        <f>"FY "&amp;RIGHT(A6,4)+1</f>
        <v>FY 2025</v>
      </c>
      <c r="B21" s="11"/>
      <c r="C21" s="11"/>
      <c r="D21" s="11"/>
      <c r="E21" s="11"/>
      <c r="F21" s="11"/>
      <c r="G21" s="11"/>
      <c r="H21" s="11"/>
      <c r="I21" s="11"/>
      <c r="J21" s="11"/>
    </row>
    <row r="22" spans="1:10" ht="12" customHeight="1" x14ac:dyDescent="0.25">
      <c r="A22" s="2" t="str">
        <f>"Oct "&amp;RIGHT(A6,4)</f>
        <v>Oct 2024</v>
      </c>
      <c r="B22" s="11">
        <v>22703585.2291</v>
      </c>
      <c r="C22" s="11">
        <v>42605572.931699999</v>
      </c>
      <c r="D22" s="16">
        <v>199.54580000000001</v>
      </c>
      <c r="E22" s="11">
        <v>8501762803</v>
      </c>
      <c r="F22" s="11" t="s">
        <v>413</v>
      </c>
      <c r="G22" s="11" t="s">
        <v>413</v>
      </c>
      <c r="H22" s="11" t="s">
        <v>413</v>
      </c>
      <c r="I22" s="11" t="s">
        <v>413</v>
      </c>
      <c r="J22" s="11">
        <v>8501762803</v>
      </c>
    </row>
    <row r="23" spans="1:10" ht="12" customHeight="1" x14ac:dyDescent="0.25">
      <c r="A23" s="2" t="str">
        <f>"Nov "&amp;RIGHT(A6,4)</f>
        <v>Nov 2024</v>
      </c>
      <c r="B23" s="11">
        <v>22903667.9364</v>
      </c>
      <c r="C23" s="11">
        <v>42965515.723899998</v>
      </c>
      <c r="D23" s="16">
        <v>194.61609999999999</v>
      </c>
      <c r="E23" s="11">
        <v>8361781859</v>
      </c>
      <c r="F23" s="11" t="s">
        <v>413</v>
      </c>
      <c r="G23" s="11" t="s">
        <v>413</v>
      </c>
      <c r="H23" s="11" t="s">
        <v>413</v>
      </c>
      <c r="I23" s="11" t="s">
        <v>413</v>
      </c>
      <c r="J23" s="11">
        <v>8361781859</v>
      </c>
    </row>
    <row r="24" spans="1:10" ht="12" customHeight="1" x14ac:dyDescent="0.25">
      <c r="A24" s="2" t="str">
        <f>"Dec "&amp;RIGHT(A6,4)</f>
        <v>Dec 2024</v>
      </c>
      <c r="B24" s="11">
        <v>22971033.969000001</v>
      </c>
      <c r="C24" s="11">
        <v>43043008.532300003</v>
      </c>
      <c r="D24" s="16">
        <v>190.3683</v>
      </c>
      <c r="E24" s="11">
        <v>8194025014</v>
      </c>
      <c r="F24" s="11">
        <v>1273582020</v>
      </c>
      <c r="G24" s="11">
        <v>86600821</v>
      </c>
      <c r="H24" s="11">
        <v>105897214</v>
      </c>
      <c r="I24" s="11" t="s">
        <v>413</v>
      </c>
      <c r="J24" s="11">
        <v>9660105069</v>
      </c>
    </row>
    <row r="25" spans="1:10" ht="12" customHeight="1" x14ac:dyDescent="0.25">
      <c r="A25" s="2" t="str">
        <f>"Jan "&amp;RIGHT(A6,4)+1</f>
        <v>Jan 2025</v>
      </c>
      <c r="B25" s="11">
        <v>22881010.923</v>
      </c>
      <c r="C25" s="11">
        <v>42637874.556999996</v>
      </c>
      <c r="D25" s="16">
        <v>186.88929999999999</v>
      </c>
      <c r="E25" s="11">
        <v>7968561921.7101002</v>
      </c>
      <c r="F25" s="11" t="s">
        <v>413</v>
      </c>
      <c r="G25" s="11" t="s">
        <v>413</v>
      </c>
      <c r="H25" s="11" t="s">
        <v>413</v>
      </c>
      <c r="I25" s="11" t="s">
        <v>413</v>
      </c>
      <c r="J25" s="11">
        <v>7968561921.7101002</v>
      </c>
    </row>
    <row r="26" spans="1:10" ht="12" customHeight="1" x14ac:dyDescent="0.25">
      <c r="A26" s="2" t="str">
        <f>"Feb "&amp;RIGHT(A6,4)+1</f>
        <v>Feb 2025</v>
      </c>
      <c r="B26" s="11">
        <v>22627890.728</v>
      </c>
      <c r="C26" s="11">
        <v>42258195.288400002</v>
      </c>
      <c r="D26" s="16">
        <v>187.453</v>
      </c>
      <c r="E26" s="11">
        <v>7921427302.1008997</v>
      </c>
      <c r="F26" s="11" t="s">
        <v>413</v>
      </c>
      <c r="G26" s="11" t="s">
        <v>413</v>
      </c>
      <c r="H26" s="11" t="s">
        <v>413</v>
      </c>
      <c r="I26" s="11" t="s">
        <v>413</v>
      </c>
      <c r="J26" s="11">
        <v>7921427302.1008997</v>
      </c>
    </row>
    <row r="27" spans="1:10" ht="12" customHeight="1" x14ac:dyDescent="0.25">
      <c r="A27" s="2" t="str">
        <f>"Mar "&amp;RIGHT(A6,4)+1</f>
        <v>Mar 2025</v>
      </c>
      <c r="B27" s="11">
        <v>22655095.720100001</v>
      </c>
      <c r="C27" s="11">
        <v>42262683.845399998</v>
      </c>
      <c r="D27" s="16">
        <v>187.773</v>
      </c>
      <c r="E27" s="11">
        <v>7935790283.5573997</v>
      </c>
      <c r="F27" s="11">
        <v>1454941271</v>
      </c>
      <c r="G27" s="11">
        <v>84067353</v>
      </c>
      <c r="H27" s="11">
        <v>127849446</v>
      </c>
      <c r="I27" s="11" t="s">
        <v>413</v>
      </c>
      <c r="J27" s="11">
        <v>9602648353.5573997</v>
      </c>
    </row>
    <row r="28" spans="1:10" ht="12" customHeight="1" x14ac:dyDescent="0.25">
      <c r="A28" s="2" t="str">
        <f>"Apr "&amp;RIGHT(A6,4)+1</f>
        <v>Apr 2025</v>
      </c>
      <c r="B28" s="11" t="s">
        <v>413</v>
      </c>
      <c r="C28" s="11" t="s">
        <v>413</v>
      </c>
      <c r="D28" s="16"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6"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6"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6"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6"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6" t="s">
        <v>413</v>
      </c>
      <c r="E33" s="11" t="s">
        <v>413</v>
      </c>
      <c r="F33" s="11" t="s">
        <v>413</v>
      </c>
      <c r="G33" s="11" t="s">
        <v>413</v>
      </c>
      <c r="H33" s="11" t="s">
        <v>413</v>
      </c>
      <c r="I33" s="11" t="s">
        <v>413</v>
      </c>
      <c r="J33" s="11" t="s">
        <v>413</v>
      </c>
    </row>
    <row r="34" spans="1:10" ht="12" customHeight="1" x14ac:dyDescent="0.25">
      <c r="A34" s="12" t="s">
        <v>55</v>
      </c>
      <c r="B34" s="13">
        <v>22790380.7509</v>
      </c>
      <c r="C34" s="13">
        <v>42628808.479800001</v>
      </c>
      <c r="D34" s="17">
        <v>191.12020000000001</v>
      </c>
      <c r="E34" s="13">
        <v>48883349183.368401</v>
      </c>
      <c r="F34" s="13">
        <v>2728523291</v>
      </c>
      <c r="G34" s="13">
        <v>170668174</v>
      </c>
      <c r="H34" s="13">
        <v>233746660</v>
      </c>
      <c r="I34" s="13" t="s">
        <v>413</v>
      </c>
      <c r="J34" s="13">
        <v>52016287308.368401</v>
      </c>
    </row>
    <row r="35" spans="1:10" ht="12" customHeight="1" x14ac:dyDescent="0.25">
      <c r="A35" s="14" t="str">
        <f>"Total "&amp;MID(A20,7,LEN(A20)-13)&amp;" Months"</f>
        <v>Total 6 Months</v>
      </c>
      <c r="B35" s="15">
        <v>22790380.7509</v>
      </c>
      <c r="C35" s="15">
        <v>42628808.479800001</v>
      </c>
      <c r="D35" s="18">
        <v>191.12020000000001</v>
      </c>
      <c r="E35" s="15">
        <v>48883349183.368401</v>
      </c>
      <c r="F35" s="15">
        <v>2728523291</v>
      </c>
      <c r="G35" s="15">
        <v>170668174</v>
      </c>
      <c r="H35" s="15">
        <v>233746660</v>
      </c>
      <c r="I35" s="15" t="s">
        <v>413</v>
      </c>
      <c r="J35" s="15">
        <v>52016287308.368401</v>
      </c>
    </row>
    <row r="36" spans="1:10" ht="12" customHeight="1" x14ac:dyDescent="0.25">
      <c r="A36" s="85"/>
      <c r="B36" s="85"/>
      <c r="C36" s="85"/>
      <c r="D36" s="85"/>
      <c r="E36" s="85"/>
      <c r="F36" s="85"/>
      <c r="G36" s="85"/>
      <c r="H36" s="85"/>
      <c r="I36" s="85"/>
      <c r="J36" s="85"/>
    </row>
    <row r="37" spans="1:10" ht="105.75" customHeight="1" x14ac:dyDescent="0.25">
      <c r="A37" s="96" t="s">
        <v>380</v>
      </c>
      <c r="B37" s="96"/>
      <c r="C37" s="96"/>
      <c r="D37" s="96"/>
      <c r="E37" s="96"/>
      <c r="F37" s="96"/>
      <c r="G37" s="96"/>
      <c r="H37" s="96"/>
      <c r="I37" s="96"/>
      <c r="J37" s="96"/>
    </row>
  </sheetData>
  <mergeCells count="14">
    <mergeCell ref="A1:I1"/>
    <mergeCell ref="A2:I2"/>
    <mergeCell ref="A3:A4"/>
    <mergeCell ref="B3:C3"/>
    <mergeCell ref="D3:E3"/>
    <mergeCell ref="A37:J37"/>
    <mergeCell ref="J3:J4"/>
    <mergeCell ref="B5:C5"/>
    <mergeCell ref="D5:J5"/>
    <mergeCell ref="A36:J36"/>
    <mergeCell ref="F3:F4"/>
    <mergeCell ref="H3:H4"/>
    <mergeCell ref="I3:I4"/>
    <mergeCell ref="G3:G4"/>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sqref="A1:F1"/>
    </sheetView>
  </sheetViews>
  <sheetFormatPr defaultRowHeight="12.5" x14ac:dyDescent="0.25"/>
  <cols>
    <col min="1" max="1" width="12.1796875" customWidth="1"/>
    <col min="2" max="7" width="11.453125" customWidth="1"/>
  </cols>
  <sheetData>
    <row r="1" spans="1:7" ht="12" customHeight="1" x14ac:dyDescent="0.25">
      <c r="A1" s="86" t="s">
        <v>417</v>
      </c>
      <c r="B1" s="86"/>
      <c r="C1" s="86"/>
      <c r="D1" s="86"/>
      <c r="E1" s="86"/>
      <c r="F1" s="86"/>
      <c r="G1" s="81">
        <v>45821</v>
      </c>
    </row>
    <row r="2" spans="1:7" ht="22.5" customHeight="1" x14ac:dyDescent="0.25">
      <c r="A2" s="137" t="s">
        <v>178</v>
      </c>
      <c r="B2" s="137"/>
      <c r="C2" s="137"/>
      <c r="D2" s="137"/>
      <c r="E2" s="137"/>
      <c r="F2" s="137"/>
      <c r="G2" s="1"/>
    </row>
    <row r="3" spans="1:7" ht="24" customHeight="1" x14ac:dyDescent="0.25">
      <c r="A3" s="90" t="s">
        <v>50</v>
      </c>
      <c r="B3" s="94" t="s">
        <v>179</v>
      </c>
      <c r="C3" s="94"/>
      <c r="D3" s="93"/>
      <c r="E3" s="94" t="s">
        <v>180</v>
      </c>
      <c r="F3" s="93"/>
      <c r="G3" s="97" t="s">
        <v>181</v>
      </c>
    </row>
    <row r="4" spans="1:7" ht="24" customHeight="1" x14ac:dyDescent="0.25">
      <c r="A4" s="90"/>
      <c r="B4" s="92" t="s">
        <v>182</v>
      </c>
      <c r="C4" s="92" t="s">
        <v>183</v>
      </c>
      <c r="D4" s="92" t="s">
        <v>55</v>
      </c>
      <c r="E4" s="92" t="s">
        <v>184</v>
      </c>
      <c r="F4" s="92" t="s">
        <v>249</v>
      </c>
      <c r="G4" s="97"/>
    </row>
    <row r="5" spans="1:7" ht="24" customHeight="1" x14ac:dyDescent="0.25">
      <c r="A5" s="91"/>
      <c r="B5" s="93"/>
      <c r="C5" s="93"/>
      <c r="D5" s="93"/>
      <c r="E5" s="93"/>
      <c r="F5" s="93"/>
      <c r="G5" s="94"/>
    </row>
    <row r="6" spans="1:7" ht="12" customHeight="1" x14ac:dyDescent="0.25">
      <c r="A6" s="1"/>
      <c r="B6" s="85" t="str">
        <f>REPT("-",64)&amp;" Dollars "&amp;REPT("-",64)</f>
        <v>---------------------------------------------------------------- Dollars ----------------------------------------------------------------</v>
      </c>
      <c r="C6" s="85"/>
      <c r="D6" s="85"/>
      <c r="E6" s="85"/>
      <c r="F6" s="85"/>
      <c r="G6" s="85"/>
    </row>
    <row r="7" spans="1:7" ht="12" customHeight="1" x14ac:dyDescent="0.25">
      <c r="A7" s="3" t="s">
        <v>414</v>
      </c>
    </row>
    <row r="8" spans="1:7" ht="12" customHeight="1" x14ac:dyDescent="0.25">
      <c r="A8" s="2" t="str">
        <f>"Oct "&amp;RIGHT(A7,4)-1</f>
        <v>Oct 2023</v>
      </c>
      <c r="B8" s="11">
        <v>230234956.8881</v>
      </c>
      <c r="C8" s="11" t="s">
        <v>413</v>
      </c>
      <c r="D8" s="11">
        <v>230234956.8881</v>
      </c>
      <c r="E8" s="11">
        <v>1741.76</v>
      </c>
      <c r="F8" s="11">
        <v>264760602.53999999</v>
      </c>
      <c r="G8" s="11">
        <v>494997301.18809998</v>
      </c>
    </row>
    <row r="9" spans="1:7" ht="12" customHeight="1" x14ac:dyDescent="0.25">
      <c r="A9" s="2" t="str">
        <f>"Nov "&amp;RIGHT(A7,4)-1</f>
        <v>Nov 2023</v>
      </c>
      <c r="B9" s="11">
        <v>188766998.4278</v>
      </c>
      <c r="C9" s="11" t="s">
        <v>413</v>
      </c>
      <c r="D9" s="11">
        <v>188766998.4278</v>
      </c>
      <c r="E9" s="11">
        <v>687892.18429999996</v>
      </c>
      <c r="F9" s="11">
        <v>213931127.71000001</v>
      </c>
      <c r="G9" s="11">
        <v>403386018.32209998</v>
      </c>
    </row>
    <row r="10" spans="1:7" ht="12" customHeight="1" x14ac:dyDescent="0.25">
      <c r="A10" s="2" t="str">
        <f>"Dec "&amp;RIGHT(A7,4)-1</f>
        <v>Dec 2023</v>
      </c>
      <c r="B10" s="11">
        <v>197771212.27070001</v>
      </c>
      <c r="C10" s="11" t="s">
        <v>413</v>
      </c>
      <c r="D10" s="11">
        <v>197771212.27070001</v>
      </c>
      <c r="E10" s="11">
        <v>1196.807</v>
      </c>
      <c r="F10" s="11">
        <v>186028620.72</v>
      </c>
      <c r="G10" s="11">
        <v>383801029.79769999</v>
      </c>
    </row>
    <row r="11" spans="1:7" ht="12" customHeight="1" x14ac:dyDescent="0.25">
      <c r="A11" s="2" t="str">
        <f>"Jan "&amp;RIGHT(A7,4)</f>
        <v>Jan 2024</v>
      </c>
      <c r="B11" s="11">
        <v>199977969.61140001</v>
      </c>
      <c r="C11" s="11" t="s">
        <v>413</v>
      </c>
      <c r="D11" s="11">
        <v>199977969.61140001</v>
      </c>
      <c r="E11" s="11">
        <v>1366.88</v>
      </c>
      <c r="F11" s="11">
        <v>163115760.66</v>
      </c>
      <c r="G11" s="11">
        <v>363095097.15140003</v>
      </c>
    </row>
    <row r="12" spans="1:7" ht="12" customHeight="1" x14ac:dyDescent="0.25">
      <c r="A12" s="2" t="str">
        <f>"Feb "&amp;RIGHT(A7,4)</f>
        <v>Feb 2024</v>
      </c>
      <c r="B12" s="11">
        <v>153717993.998</v>
      </c>
      <c r="C12" s="11" t="s">
        <v>413</v>
      </c>
      <c r="D12" s="11">
        <v>153717993.998</v>
      </c>
      <c r="E12" s="11">
        <v>983901.43</v>
      </c>
      <c r="F12" s="11">
        <v>157404464.28999999</v>
      </c>
      <c r="G12" s="11">
        <v>312106359.71799999</v>
      </c>
    </row>
    <row r="13" spans="1:7" ht="12" customHeight="1" x14ac:dyDescent="0.25">
      <c r="A13" s="2" t="str">
        <f>"Mar "&amp;RIGHT(A7,4)</f>
        <v>Mar 2024</v>
      </c>
      <c r="B13" s="11">
        <v>181915236.8874</v>
      </c>
      <c r="C13" s="11" t="s">
        <v>413</v>
      </c>
      <c r="D13" s="11">
        <v>181915236.8874</v>
      </c>
      <c r="E13" s="11">
        <v>1761345.5142999999</v>
      </c>
      <c r="F13" s="11">
        <v>163657342.93000001</v>
      </c>
      <c r="G13" s="11">
        <v>347333925.33170003</v>
      </c>
    </row>
    <row r="14" spans="1:7" ht="12" customHeight="1" x14ac:dyDescent="0.25">
      <c r="A14" s="2" t="str">
        <f>"Apr "&amp;RIGHT(A7,4)</f>
        <v>Apr 2024</v>
      </c>
      <c r="B14" s="11">
        <v>107135381.8705</v>
      </c>
      <c r="C14" s="11" t="s">
        <v>413</v>
      </c>
      <c r="D14" s="11">
        <v>107135381.8705</v>
      </c>
      <c r="E14" s="11">
        <v>1761151.2549000001</v>
      </c>
      <c r="F14" s="11">
        <v>202410621.16</v>
      </c>
      <c r="G14" s="11">
        <v>311307154.28539997</v>
      </c>
    </row>
    <row r="15" spans="1:7" ht="12" customHeight="1" x14ac:dyDescent="0.25">
      <c r="A15" s="2" t="str">
        <f>"May "&amp;RIGHT(A7,4)</f>
        <v>May 2024</v>
      </c>
      <c r="B15" s="11">
        <v>66080032.583800003</v>
      </c>
      <c r="C15" s="11" t="s">
        <v>413</v>
      </c>
      <c r="D15" s="11">
        <v>66080032.583800003</v>
      </c>
      <c r="E15" s="11">
        <v>1575491.2572999999</v>
      </c>
      <c r="F15" s="11">
        <v>181387408.72999999</v>
      </c>
      <c r="G15" s="11">
        <v>249042932.5711</v>
      </c>
    </row>
    <row r="16" spans="1:7" ht="12" customHeight="1" x14ac:dyDescent="0.25">
      <c r="A16" s="2" t="str">
        <f>"Jun "&amp;RIGHT(A7,4)</f>
        <v>Jun 2024</v>
      </c>
      <c r="B16" s="11">
        <v>121979941.171</v>
      </c>
      <c r="C16" s="11" t="s">
        <v>413</v>
      </c>
      <c r="D16" s="11">
        <v>121979941.171</v>
      </c>
      <c r="E16" s="11">
        <v>723723.47479999997</v>
      </c>
      <c r="F16" s="11">
        <v>179073920.41999999</v>
      </c>
      <c r="G16" s="11">
        <v>301777585.06580001</v>
      </c>
    </row>
    <row r="17" spans="1:7" ht="12" customHeight="1" x14ac:dyDescent="0.25">
      <c r="A17" s="2" t="str">
        <f>"Jul "&amp;RIGHT(A7,4)</f>
        <v>Jul 2024</v>
      </c>
      <c r="B17" s="11">
        <v>186947406.00819999</v>
      </c>
      <c r="C17" s="11" t="s">
        <v>413</v>
      </c>
      <c r="D17" s="11">
        <v>186947406.00819999</v>
      </c>
      <c r="E17" s="11">
        <v>466993.09499999997</v>
      </c>
      <c r="F17" s="11">
        <v>186099807.97999999</v>
      </c>
      <c r="G17" s="11">
        <v>373514207.08319998</v>
      </c>
    </row>
    <row r="18" spans="1:7" ht="12" customHeight="1" x14ac:dyDescent="0.25">
      <c r="A18" s="2" t="str">
        <f>"Aug "&amp;RIGHT(A7,4)</f>
        <v>Aug 2024</v>
      </c>
      <c r="B18" s="11">
        <v>225530040.1243</v>
      </c>
      <c r="C18" s="11" t="s">
        <v>413</v>
      </c>
      <c r="D18" s="11">
        <v>225530040.1243</v>
      </c>
      <c r="E18" s="11">
        <v>1181760.99</v>
      </c>
      <c r="F18" s="11">
        <v>215728349.19</v>
      </c>
      <c r="G18" s="11">
        <v>442440150.30430001</v>
      </c>
    </row>
    <row r="19" spans="1:7" ht="12" customHeight="1" x14ac:dyDescent="0.25">
      <c r="A19" s="2" t="str">
        <f>"Sep "&amp;RIGHT(A7,4)</f>
        <v>Sep 2024</v>
      </c>
      <c r="B19" s="11">
        <v>258006904.61930001</v>
      </c>
      <c r="C19" s="11" t="s">
        <v>413</v>
      </c>
      <c r="D19" s="11">
        <v>258006904.61930001</v>
      </c>
      <c r="E19" s="11">
        <v>73928.762400000007</v>
      </c>
      <c r="F19" s="11">
        <v>165544880.43000001</v>
      </c>
      <c r="G19" s="11">
        <v>423625713.81169999</v>
      </c>
    </row>
    <row r="20" spans="1:7" ht="12" customHeight="1" x14ac:dyDescent="0.25">
      <c r="A20" s="12" t="s">
        <v>55</v>
      </c>
      <c r="B20" s="13">
        <v>2118064074.4605</v>
      </c>
      <c r="C20" s="13" t="s">
        <v>413</v>
      </c>
      <c r="D20" s="13">
        <v>2118064074.4605</v>
      </c>
      <c r="E20" s="13">
        <v>9220493.4100000001</v>
      </c>
      <c r="F20" s="13">
        <v>2279142906.7600002</v>
      </c>
      <c r="G20" s="13">
        <v>4406427474.6304998</v>
      </c>
    </row>
    <row r="21" spans="1:7" ht="12" customHeight="1" x14ac:dyDescent="0.25">
      <c r="A21" s="14" t="s">
        <v>415</v>
      </c>
      <c r="B21" s="15">
        <v>1152384368.0834</v>
      </c>
      <c r="C21" s="15" t="s">
        <v>413</v>
      </c>
      <c r="D21" s="15">
        <v>1152384368.0834</v>
      </c>
      <c r="E21" s="15">
        <v>3437444.5756000001</v>
      </c>
      <c r="F21" s="15">
        <v>1148897918.8499999</v>
      </c>
      <c r="G21" s="15">
        <v>2304719731.5089998</v>
      </c>
    </row>
    <row r="22" spans="1:7" ht="12" customHeight="1" x14ac:dyDescent="0.25">
      <c r="A22" s="3" t="str">
        <f>"FY "&amp;RIGHT(A7,4)+1</f>
        <v>FY 2025</v>
      </c>
    </row>
    <row r="23" spans="1:7" ht="12" customHeight="1" x14ac:dyDescent="0.25">
      <c r="A23" s="2" t="str">
        <f>"Oct "&amp;RIGHT(A7,4)</f>
        <v>Oct 2024</v>
      </c>
      <c r="B23" s="11">
        <v>258675460.81349999</v>
      </c>
      <c r="C23" s="11" t="s">
        <v>413</v>
      </c>
      <c r="D23" s="11">
        <v>258675460.81349999</v>
      </c>
      <c r="E23" s="11">
        <v>113115.56</v>
      </c>
      <c r="F23" s="11">
        <v>198081553.69999999</v>
      </c>
      <c r="G23" s="11">
        <v>456870130.07349998</v>
      </c>
    </row>
    <row r="24" spans="1:7" ht="12" customHeight="1" x14ac:dyDescent="0.25">
      <c r="A24" s="2" t="str">
        <f>"Nov "&amp;RIGHT(A7,4)</f>
        <v>Nov 2024</v>
      </c>
      <c r="B24" s="11">
        <v>197746121.6205</v>
      </c>
      <c r="C24" s="11" t="s">
        <v>413</v>
      </c>
      <c r="D24" s="11">
        <v>197746121.6205</v>
      </c>
      <c r="E24" s="11">
        <v>239318.20490000001</v>
      </c>
      <c r="F24" s="11">
        <v>175741344.49000001</v>
      </c>
      <c r="G24" s="11">
        <v>373726784.3154</v>
      </c>
    </row>
    <row r="25" spans="1:7" ht="12" customHeight="1" x14ac:dyDescent="0.25">
      <c r="A25" s="2" t="str">
        <f>"Dec "&amp;RIGHT(A7,4)</f>
        <v>Dec 2024</v>
      </c>
      <c r="B25" s="11">
        <v>197057658.2324</v>
      </c>
      <c r="C25" s="11" t="s">
        <v>413</v>
      </c>
      <c r="D25" s="11">
        <v>197057658.2324</v>
      </c>
      <c r="E25" s="11">
        <v>98082.032300000006</v>
      </c>
      <c r="F25" s="11">
        <v>163044351.71000001</v>
      </c>
      <c r="G25" s="11">
        <v>360200091.97469997</v>
      </c>
    </row>
    <row r="26" spans="1:7" ht="12" customHeight="1" x14ac:dyDescent="0.25">
      <c r="A26" s="2" t="str">
        <f>"Jan "&amp;RIGHT(A7,4)+1</f>
        <v>Jan 2025</v>
      </c>
      <c r="B26" s="11">
        <v>199522291.10499999</v>
      </c>
      <c r="C26" s="11" t="s">
        <v>413</v>
      </c>
      <c r="D26" s="11">
        <v>199522291.10499999</v>
      </c>
      <c r="E26" s="11">
        <v>45549.15</v>
      </c>
      <c r="F26" s="11">
        <v>128402606.91</v>
      </c>
      <c r="G26" s="11">
        <v>327970447.16500002</v>
      </c>
    </row>
    <row r="27" spans="1:7" ht="12" customHeight="1" x14ac:dyDescent="0.25">
      <c r="A27" s="2" t="str">
        <f>"Feb "&amp;RIGHT(A7,4)+1</f>
        <v>Feb 2025</v>
      </c>
      <c r="B27" s="11">
        <v>168202615.19069999</v>
      </c>
      <c r="C27" s="11" t="s">
        <v>413</v>
      </c>
      <c r="D27" s="11">
        <v>168202615.19069999</v>
      </c>
      <c r="E27" s="11">
        <v>728.30499999999995</v>
      </c>
      <c r="F27" s="11">
        <v>96539729.920000002</v>
      </c>
      <c r="G27" s="11">
        <v>264743073.41569999</v>
      </c>
    </row>
    <row r="28" spans="1:7" ht="12" customHeight="1" x14ac:dyDescent="0.25">
      <c r="A28" s="2" t="str">
        <f>"Mar "&amp;RIGHT(A7,4)+1</f>
        <v>Mar 2025</v>
      </c>
      <c r="B28" s="11">
        <v>197913626.83149999</v>
      </c>
      <c r="C28" s="11" t="s">
        <v>413</v>
      </c>
      <c r="D28" s="11">
        <v>197913626.83149999</v>
      </c>
      <c r="E28" s="11">
        <v>845.45</v>
      </c>
      <c r="F28" s="11">
        <v>95781082.329999998</v>
      </c>
      <c r="G28" s="11">
        <v>293695554.61150002</v>
      </c>
    </row>
    <row r="29" spans="1:7" ht="12" customHeight="1" x14ac:dyDescent="0.25">
      <c r="A29" s="2" t="str">
        <f>"Apr "&amp;RIGHT(A7,4)+1</f>
        <v>Apr 2025</v>
      </c>
      <c r="B29" s="11" t="s">
        <v>413</v>
      </c>
      <c r="C29" s="11" t="s">
        <v>413</v>
      </c>
      <c r="D29" s="11" t="s">
        <v>413</v>
      </c>
      <c r="E29" s="11" t="s">
        <v>413</v>
      </c>
      <c r="F29" s="11" t="s">
        <v>413</v>
      </c>
      <c r="G29" s="11" t="s">
        <v>413</v>
      </c>
    </row>
    <row r="30" spans="1:7" ht="12" customHeight="1" x14ac:dyDescent="0.25">
      <c r="A30" s="2" t="str">
        <f>"May "&amp;RIGHT(A7,4)+1</f>
        <v>May 2025</v>
      </c>
      <c r="B30" s="11" t="s">
        <v>413</v>
      </c>
      <c r="C30" s="11" t="s">
        <v>413</v>
      </c>
      <c r="D30" s="11" t="s">
        <v>413</v>
      </c>
      <c r="E30" s="11" t="s">
        <v>413</v>
      </c>
      <c r="F30" s="11" t="s">
        <v>413</v>
      </c>
      <c r="G30" s="11" t="s">
        <v>413</v>
      </c>
    </row>
    <row r="31" spans="1:7" ht="12" customHeight="1" x14ac:dyDescent="0.25">
      <c r="A31" s="2" t="str">
        <f>"Jun "&amp;RIGHT(A7,4)+1</f>
        <v>Jun 2025</v>
      </c>
      <c r="B31" s="11" t="s">
        <v>413</v>
      </c>
      <c r="C31" s="11" t="s">
        <v>413</v>
      </c>
      <c r="D31" s="11" t="s">
        <v>413</v>
      </c>
      <c r="E31" s="11" t="s">
        <v>413</v>
      </c>
      <c r="F31" s="11" t="s">
        <v>413</v>
      </c>
      <c r="G31" s="11" t="s">
        <v>413</v>
      </c>
    </row>
    <row r="32" spans="1:7" ht="12" customHeight="1" x14ac:dyDescent="0.25">
      <c r="A32" s="2" t="str">
        <f>"Jul "&amp;RIGHT(A7,4)+1</f>
        <v>Jul 2025</v>
      </c>
      <c r="B32" s="11" t="s">
        <v>413</v>
      </c>
      <c r="C32" s="11" t="s">
        <v>413</v>
      </c>
      <c r="D32" s="11" t="s">
        <v>413</v>
      </c>
      <c r="E32" s="11" t="s">
        <v>413</v>
      </c>
      <c r="F32" s="11" t="s">
        <v>413</v>
      </c>
      <c r="G32" s="11" t="s">
        <v>413</v>
      </c>
    </row>
    <row r="33" spans="1:7" ht="12" customHeight="1" x14ac:dyDescent="0.25">
      <c r="A33" s="2" t="str">
        <f>"Aug "&amp;RIGHT(A7,4)+1</f>
        <v>Aug 2025</v>
      </c>
      <c r="B33" s="11" t="s">
        <v>413</v>
      </c>
      <c r="C33" s="11" t="s">
        <v>413</v>
      </c>
      <c r="D33" s="11" t="s">
        <v>413</v>
      </c>
      <c r="E33" s="11" t="s">
        <v>413</v>
      </c>
      <c r="F33" s="11" t="s">
        <v>413</v>
      </c>
      <c r="G33" s="11" t="s">
        <v>413</v>
      </c>
    </row>
    <row r="34" spans="1:7" ht="12" customHeight="1" x14ac:dyDescent="0.25">
      <c r="A34" s="2" t="str">
        <f>"Sep "&amp;RIGHT(A7,4)+1</f>
        <v>Sep 2025</v>
      </c>
      <c r="B34" s="11" t="s">
        <v>413</v>
      </c>
      <c r="C34" s="11" t="s">
        <v>413</v>
      </c>
      <c r="D34" s="11" t="s">
        <v>413</v>
      </c>
      <c r="E34" s="11" t="s">
        <v>413</v>
      </c>
      <c r="F34" s="11" t="s">
        <v>413</v>
      </c>
      <c r="G34" s="11" t="s">
        <v>413</v>
      </c>
    </row>
    <row r="35" spans="1:7" ht="12" customHeight="1" x14ac:dyDescent="0.25">
      <c r="A35" s="12" t="s">
        <v>55</v>
      </c>
      <c r="B35" s="13">
        <v>1219117773.7936001</v>
      </c>
      <c r="C35" s="13" t="s">
        <v>413</v>
      </c>
      <c r="D35" s="13">
        <v>1219117773.7936001</v>
      </c>
      <c r="E35" s="13">
        <v>497638.7022</v>
      </c>
      <c r="F35" s="13">
        <v>857590669.05999994</v>
      </c>
      <c r="G35" s="13">
        <v>2077206081.5558</v>
      </c>
    </row>
    <row r="36" spans="1:7" ht="12" customHeight="1" x14ac:dyDescent="0.25">
      <c r="A36" s="14" t="str">
        <f>"Total "&amp;MID(A21,7,LEN(A21)-13)&amp;" Months"</f>
        <v>Total 6 Months</v>
      </c>
      <c r="B36" s="15">
        <v>1219117773.7936001</v>
      </c>
      <c r="C36" s="15" t="s">
        <v>413</v>
      </c>
      <c r="D36" s="15">
        <v>1219117773.7936001</v>
      </c>
      <c r="E36" s="15">
        <v>497638.7022</v>
      </c>
      <c r="F36" s="15">
        <v>857590669.05999994</v>
      </c>
      <c r="G36" s="15">
        <v>2077206081.5558</v>
      </c>
    </row>
    <row r="37" spans="1:7" ht="12" customHeight="1" x14ac:dyDescent="0.25">
      <c r="A37" s="85"/>
      <c r="B37" s="85"/>
      <c r="C37" s="85"/>
      <c r="D37" s="85"/>
      <c r="E37" s="85"/>
      <c r="F37" s="85"/>
      <c r="G37" s="85"/>
    </row>
    <row r="38" spans="1:7" ht="70" customHeight="1" x14ac:dyDescent="0.25">
      <c r="A38" s="96" t="s">
        <v>386</v>
      </c>
      <c r="B38" s="96"/>
      <c r="C38" s="96"/>
      <c r="D38" s="96"/>
      <c r="E38" s="96"/>
      <c r="F38" s="96"/>
      <c r="G38" s="96"/>
    </row>
  </sheetData>
  <mergeCells count="14">
    <mergeCell ref="A38:G38"/>
    <mergeCell ref="G3:G5"/>
    <mergeCell ref="B4:B5"/>
    <mergeCell ref="C4:C5"/>
    <mergeCell ref="D4:D5"/>
    <mergeCell ref="B6:G6"/>
    <mergeCell ref="A37:G37"/>
    <mergeCell ref="A1:F1"/>
    <mergeCell ref="A2:F2"/>
    <mergeCell ref="A3:A5"/>
    <mergeCell ref="B3:D3"/>
    <mergeCell ref="E3:F3"/>
    <mergeCell ref="E4:E5"/>
    <mergeCell ref="F4:F5"/>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5" x14ac:dyDescent="0.25"/>
  <cols>
    <col min="1" max="1" width="12.1796875" customWidth="1"/>
    <col min="2" max="2" width="19.26953125" bestFit="1" customWidth="1"/>
    <col min="3" max="8" width="11.453125" customWidth="1"/>
  </cols>
  <sheetData>
    <row r="1" spans="1:8" ht="12" customHeight="1" x14ac:dyDescent="0.25">
      <c r="A1" s="86" t="s">
        <v>417</v>
      </c>
      <c r="B1" s="86"/>
      <c r="C1" s="86"/>
      <c r="D1" s="86"/>
      <c r="E1" s="86"/>
      <c r="F1" s="86"/>
      <c r="G1" s="86"/>
      <c r="H1" s="81">
        <v>45821</v>
      </c>
    </row>
    <row r="2" spans="1:8" ht="12" customHeight="1" x14ac:dyDescent="0.25">
      <c r="A2" s="88" t="s">
        <v>250</v>
      </c>
      <c r="B2" s="88"/>
      <c r="C2" s="88"/>
      <c r="D2" s="88"/>
      <c r="E2" s="88"/>
      <c r="F2" s="88"/>
      <c r="G2" s="88"/>
      <c r="H2" s="1"/>
    </row>
    <row r="3" spans="1:8" ht="24" customHeight="1" x14ac:dyDescent="0.25">
      <c r="A3" s="90" t="s">
        <v>50</v>
      </c>
      <c r="B3" s="92" t="s">
        <v>320</v>
      </c>
      <c r="C3" s="92" t="s">
        <v>259</v>
      </c>
      <c r="D3" s="94" t="s">
        <v>53</v>
      </c>
      <c r="E3" s="93"/>
      <c r="F3" s="94" t="s">
        <v>185</v>
      </c>
      <c r="G3" s="94"/>
      <c r="H3" s="94"/>
    </row>
    <row r="4" spans="1:8" ht="24" customHeight="1" x14ac:dyDescent="0.25">
      <c r="A4" s="91"/>
      <c r="B4" s="93"/>
      <c r="C4" s="93"/>
      <c r="D4" s="10" t="s">
        <v>251</v>
      </c>
      <c r="E4" s="10" t="s">
        <v>338</v>
      </c>
      <c r="F4" s="10" t="s">
        <v>370</v>
      </c>
      <c r="G4" s="10" t="s">
        <v>252</v>
      </c>
      <c r="H4" s="9" t="s">
        <v>55</v>
      </c>
    </row>
    <row r="5" spans="1:8" ht="12" customHeight="1" x14ac:dyDescent="0.25">
      <c r="A5" s="1"/>
      <c r="B5" s="85" t="str">
        <f>REPT("-",78)&amp;" Dollars "&amp;REPT("-",78)</f>
        <v>------------------------------------------------------------------------------ Dollars ------------------------------------------------------------------------------</v>
      </c>
      <c r="C5" s="85"/>
      <c r="D5" s="85"/>
      <c r="E5" s="85"/>
      <c r="F5" s="85"/>
      <c r="G5" s="85"/>
      <c r="H5" s="85"/>
    </row>
    <row r="6" spans="1:8" ht="12" customHeight="1" x14ac:dyDescent="0.25">
      <c r="A6" s="3" t="s">
        <v>414</v>
      </c>
    </row>
    <row r="7" spans="1:8" ht="12" customHeight="1" x14ac:dyDescent="0.25">
      <c r="A7" s="2" t="str">
        <f>"Oct "&amp;RIGHT(A6,4)-1</f>
        <v>Oct 2023</v>
      </c>
      <c r="B7" s="11">
        <v>7876591858</v>
      </c>
      <c r="C7" s="11">
        <v>246850166</v>
      </c>
      <c r="D7" s="11">
        <v>1097042934</v>
      </c>
      <c r="E7" s="11">
        <v>26249317.394699998</v>
      </c>
      <c r="F7" s="11">
        <v>8598293.2383999992</v>
      </c>
      <c r="G7" s="11" t="s">
        <v>413</v>
      </c>
      <c r="H7" s="11">
        <v>8598293.2383999992</v>
      </c>
    </row>
    <row r="8" spans="1:8" ht="12" customHeight="1" x14ac:dyDescent="0.25">
      <c r="A8" s="2" t="str">
        <f>"Nov "&amp;RIGHT(A6,4)-1</f>
        <v>Nov 2023</v>
      </c>
      <c r="B8" s="11">
        <v>7850331069</v>
      </c>
      <c r="C8" s="11">
        <v>246850166</v>
      </c>
      <c r="D8" s="11">
        <v>470578277</v>
      </c>
      <c r="E8" s="11">
        <v>26489110.8695</v>
      </c>
      <c r="F8" s="11">
        <v>10332718.3126</v>
      </c>
      <c r="G8" s="11">
        <v>39313.31</v>
      </c>
      <c r="H8" s="11">
        <v>10372031.6226</v>
      </c>
    </row>
    <row r="9" spans="1:8" ht="12" customHeight="1" x14ac:dyDescent="0.25">
      <c r="A9" s="2" t="str">
        <f>"Dec "&amp;RIGHT(A6,4)-1</f>
        <v>Dec 2023</v>
      </c>
      <c r="B9" s="11">
        <v>9273506041</v>
      </c>
      <c r="C9" s="11">
        <v>258370807</v>
      </c>
      <c r="D9" s="11">
        <v>607907162</v>
      </c>
      <c r="E9" s="11">
        <v>25919053.5121</v>
      </c>
      <c r="F9" s="11">
        <v>16559928.0056</v>
      </c>
      <c r="G9" s="11" t="s">
        <v>413</v>
      </c>
      <c r="H9" s="11">
        <v>16559928.0056</v>
      </c>
    </row>
    <row r="10" spans="1:8" ht="12" customHeight="1" x14ac:dyDescent="0.25">
      <c r="A10" s="2" t="str">
        <f>"Jan "&amp;RIGHT(A6,4)</f>
        <v>Jan 2024</v>
      </c>
      <c r="B10" s="11">
        <v>7780944177</v>
      </c>
      <c r="C10" s="11">
        <v>246850166</v>
      </c>
      <c r="D10" s="11">
        <v>584540258</v>
      </c>
      <c r="E10" s="11">
        <v>26109410.269200001</v>
      </c>
      <c r="F10" s="11">
        <v>8802113.3071999997</v>
      </c>
      <c r="G10" s="11" t="s">
        <v>413</v>
      </c>
      <c r="H10" s="11">
        <v>8802113.3071999997</v>
      </c>
    </row>
    <row r="11" spans="1:8" ht="12" customHeight="1" x14ac:dyDescent="0.25">
      <c r="A11" s="2" t="str">
        <f>"Feb "&amp;RIGHT(A6,4)</f>
        <v>Feb 2024</v>
      </c>
      <c r="B11" s="11">
        <v>7587406069</v>
      </c>
      <c r="C11" s="11">
        <v>246850166</v>
      </c>
      <c r="D11" s="11">
        <v>522134097</v>
      </c>
      <c r="E11" s="11">
        <v>25724237.5436</v>
      </c>
      <c r="F11" s="11">
        <v>8479973.3643999994</v>
      </c>
      <c r="G11" s="11" t="s">
        <v>413</v>
      </c>
      <c r="H11" s="11">
        <v>8479973.3643999994</v>
      </c>
    </row>
    <row r="12" spans="1:8" ht="12" customHeight="1" x14ac:dyDescent="0.25">
      <c r="A12" s="2" t="str">
        <f>"Mar "&amp;RIGHT(A6,4)</f>
        <v>Mar 2024</v>
      </c>
      <c r="B12" s="11">
        <v>9103149056</v>
      </c>
      <c r="C12" s="11">
        <v>256562627</v>
      </c>
      <c r="D12" s="11">
        <v>558058745</v>
      </c>
      <c r="E12" s="11">
        <v>27941887.861099999</v>
      </c>
      <c r="F12" s="11">
        <v>18265033.150600001</v>
      </c>
      <c r="G12" s="11" t="s">
        <v>413</v>
      </c>
      <c r="H12" s="11">
        <v>18265033.150600001</v>
      </c>
    </row>
    <row r="13" spans="1:8" ht="12" customHeight="1" x14ac:dyDescent="0.25">
      <c r="A13" s="2" t="str">
        <f>"Apr "&amp;RIGHT(A6,4)</f>
        <v>Apr 2024</v>
      </c>
      <c r="B13" s="11">
        <v>7594180831</v>
      </c>
      <c r="C13" s="11">
        <v>246850166</v>
      </c>
      <c r="D13" s="11">
        <v>548787572</v>
      </c>
      <c r="E13" s="11">
        <v>27387384.980700001</v>
      </c>
      <c r="F13" s="11">
        <v>8702057.0197000001</v>
      </c>
      <c r="G13" s="11" t="s">
        <v>413</v>
      </c>
      <c r="H13" s="11">
        <v>8702057.0197000001</v>
      </c>
    </row>
    <row r="14" spans="1:8" ht="12" customHeight="1" x14ac:dyDescent="0.25">
      <c r="A14" s="2" t="str">
        <f>"May "&amp;RIGHT(A6,4)</f>
        <v>May 2024</v>
      </c>
      <c r="B14" s="11">
        <v>7751341992</v>
      </c>
      <c r="C14" s="11">
        <v>246850166</v>
      </c>
      <c r="D14" s="11">
        <v>537480028</v>
      </c>
      <c r="E14" s="11">
        <v>26111589.418699998</v>
      </c>
      <c r="F14" s="11">
        <v>8268087.2324000001</v>
      </c>
      <c r="G14" s="11">
        <v>36712.19</v>
      </c>
      <c r="H14" s="11">
        <v>8304799.4223999996</v>
      </c>
    </row>
    <row r="15" spans="1:8" ht="12" customHeight="1" x14ac:dyDescent="0.25">
      <c r="A15" s="2" t="str">
        <f>"Jun "&amp;RIGHT(A6,4)</f>
        <v>Jun 2024</v>
      </c>
      <c r="B15" s="11">
        <v>9376464160</v>
      </c>
      <c r="C15" s="11">
        <v>255721329</v>
      </c>
      <c r="D15" s="11">
        <v>526170946</v>
      </c>
      <c r="E15" s="11">
        <v>25665703.908599999</v>
      </c>
      <c r="F15" s="11">
        <v>22792985.487199999</v>
      </c>
      <c r="G15" s="11" t="s">
        <v>413</v>
      </c>
      <c r="H15" s="11">
        <v>22792985.487199999</v>
      </c>
    </row>
    <row r="16" spans="1:8" ht="12" customHeight="1" x14ac:dyDescent="0.25">
      <c r="A16" s="2" t="str">
        <f>"Jul "&amp;RIGHT(A6,4)</f>
        <v>Jul 2024</v>
      </c>
      <c r="B16" s="11">
        <v>8072829851</v>
      </c>
      <c r="C16" s="11">
        <v>246850166</v>
      </c>
      <c r="D16" s="11">
        <v>570464626</v>
      </c>
      <c r="E16" s="11">
        <v>24636852.790100001</v>
      </c>
      <c r="F16" s="11">
        <v>9556337.9831000008</v>
      </c>
      <c r="G16" s="11">
        <v>967104.15</v>
      </c>
      <c r="H16" s="11">
        <v>10523442.133099999</v>
      </c>
    </row>
    <row r="17" spans="1:8" ht="12" customHeight="1" x14ac:dyDescent="0.25">
      <c r="A17" s="2" t="str">
        <f>"Aug "&amp;RIGHT(A6,4)</f>
        <v>Aug 2024</v>
      </c>
      <c r="B17" s="11">
        <v>8125361562</v>
      </c>
      <c r="C17" s="11">
        <v>246850166</v>
      </c>
      <c r="D17" s="11">
        <v>550162226</v>
      </c>
      <c r="E17" s="11">
        <v>25703229.760499999</v>
      </c>
      <c r="F17" s="11">
        <v>9335696.7437999994</v>
      </c>
      <c r="G17" s="11">
        <v>656460.80000000005</v>
      </c>
      <c r="H17" s="11">
        <v>9992157.5438000001</v>
      </c>
    </row>
    <row r="18" spans="1:8" ht="12" customHeight="1" x14ac:dyDescent="0.25">
      <c r="A18" s="2" t="str">
        <f>"Sep "&amp;RIGHT(A6,4)</f>
        <v>Sep 2024</v>
      </c>
      <c r="B18" s="11">
        <v>10026717518</v>
      </c>
      <c r="C18" s="11">
        <v>261730587</v>
      </c>
      <c r="D18" s="11">
        <v>741874249</v>
      </c>
      <c r="E18" s="11">
        <v>96658306.979300007</v>
      </c>
      <c r="F18" s="11">
        <v>45686531.925700001</v>
      </c>
      <c r="G18" s="11">
        <v>549373.81999999995</v>
      </c>
      <c r="H18" s="11">
        <v>46235905.745700002</v>
      </c>
    </row>
    <row r="19" spans="1:8" ht="12" customHeight="1" x14ac:dyDescent="0.25">
      <c r="A19" s="12" t="s">
        <v>55</v>
      </c>
      <c r="B19" s="13">
        <v>100418824184</v>
      </c>
      <c r="C19" s="13">
        <v>3007186678</v>
      </c>
      <c r="D19" s="13">
        <v>7315201120</v>
      </c>
      <c r="E19" s="13">
        <v>384596085.2881</v>
      </c>
      <c r="F19" s="13">
        <v>175379755.77070001</v>
      </c>
      <c r="G19" s="13">
        <v>2248964.27</v>
      </c>
      <c r="H19" s="13">
        <v>177628720.04069999</v>
      </c>
    </row>
    <row r="20" spans="1:8" ht="12" customHeight="1" x14ac:dyDescent="0.25">
      <c r="A20" s="14" t="s">
        <v>415</v>
      </c>
      <c r="B20" s="15">
        <v>49471928270</v>
      </c>
      <c r="C20" s="15">
        <v>1502334098</v>
      </c>
      <c r="D20" s="15">
        <v>3840261473</v>
      </c>
      <c r="E20" s="15">
        <v>158433017.45019999</v>
      </c>
      <c r="F20" s="15">
        <v>71038059.378800005</v>
      </c>
      <c r="G20" s="15">
        <v>39313.31</v>
      </c>
      <c r="H20" s="15">
        <v>71077372.688800007</v>
      </c>
    </row>
    <row r="21" spans="1:8" ht="12" customHeight="1" x14ac:dyDescent="0.25">
      <c r="A21" s="3" t="str">
        <f>"FY "&amp;RIGHT(A6,4)+1</f>
        <v>FY 2025</v>
      </c>
    </row>
    <row r="22" spans="1:8" ht="12" customHeight="1" x14ac:dyDescent="0.25">
      <c r="A22" s="2" t="str">
        <f>"Oct "&amp;RIGHT(A6,4)</f>
        <v>Oct 2024</v>
      </c>
      <c r="B22" s="11">
        <v>8501762803</v>
      </c>
      <c r="C22" s="11" t="s">
        <v>413</v>
      </c>
      <c r="D22" s="11">
        <v>1205666652</v>
      </c>
      <c r="E22" s="11">
        <v>23640029.861499999</v>
      </c>
      <c r="F22" s="11">
        <v>7840552.2419999996</v>
      </c>
      <c r="G22" s="11">
        <v>112322.34</v>
      </c>
      <c r="H22" s="11">
        <v>7952874.5820000004</v>
      </c>
    </row>
    <row r="23" spans="1:8" ht="12" customHeight="1" x14ac:dyDescent="0.25">
      <c r="A23" s="2" t="str">
        <f>"Nov "&amp;RIGHT(A6,4)</f>
        <v>Nov 2024</v>
      </c>
      <c r="B23" s="11">
        <v>8361781859</v>
      </c>
      <c r="C23" s="11" t="s">
        <v>413</v>
      </c>
      <c r="D23" s="11">
        <v>603507412</v>
      </c>
      <c r="E23" s="11">
        <v>23617313.781399999</v>
      </c>
      <c r="F23" s="11">
        <v>7817464.7039999999</v>
      </c>
      <c r="G23" s="11">
        <v>157733.42000000001</v>
      </c>
      <c r="H23" s="11">
        <v>7975198.1239999998</v>
      </c>
    </row>
    <row r="24" spans="1:8" ht="12" customHeight="1" x14ac:dyDescent="0.25">
      <c r="A24" s="2" t="str">
        <f>"Dec "&amp;RIGHT(A6,4)</f>
        <v>Dec 2024</v>
      </c>
      <c r="B24" s="11">
        <v>9660105069</v>
      </c>
      <c r="C24" s="11">
        <v>10254443</v>
      </c>
      <c r="D24" s="11">
        <v>588082367</v>
      </c>
      <c r="E24" s="11">
        <v>45766731.941</v>
      </c>
      <c r="F24" s="11">
        <v>14507838.176999999</v>
      </c>
      <c r="G24" s="11">
        <v>77135.5</v>
      </c>
      <c r="H24" s="11">
        <v>14584973.676999999</v>
      </c>
    </row>
    <row r="25" spans="1:8" ht="12" customHeight="1" x14ac:dyDescent="0.25">
      <c r="A25" s="2" t="str">
        <f>"Jan "&amp;RIGHT(A6,4)+1</f>
        <v>Jan 2025</v>
      </c>
      <c r="B25" s="11">
        <v>7968561921.7101002</v>
      </c>
      <c r="C25" s="11" t="s">
        <v>413</v>
      </c>
      <c r="D25" s="11">
        <v>594579474</v>
      </c>
      <c r="E25" s="11">
        <v>23233184.785399999</v>
      </c>
      <c r="F25" s="11">
        <v>8288260.6896000002</v>
      </c>
      <c r="G25" s="11">
        <v>44887.12</v>
      </c>
      <c r="H25" s="11">
        <v>8333147.8096000003</v>
      </c>
    </row>
    <row r="26" spans="1:8" ht="12" customHeight="1" x14ac:dyDescent="0.25">
      <c r="A26" s="2" t="str">
        <f>"Feb "&amp;RIGHT(A6,4)+1</f>
        <v>Feb 2025</v>
      </c>
      <c r="B26" s="11">
        <v>7921427302.1008997</v>
      </c>
      <c r="C26" s="11" t="s">
        <v>413</v>
      </c>
      <c r="D26" s="11">
        <v>560946207</v>
      </c>
      <c r="E26" s="11">
        <v>23245399.7018</v>
      </c>
      <c r="F26" s="11">
        <v>7768328.3739</v>
      </c>
      <c r="G26" s="11" t="s">
        <v>413</v>
      </c>
      <c r="H26" s="11">
        <v>7768328.3739</v>
      </c>
    </row>
    <row r="27" spans="1:8" ht="12" customHeight="1" x14ac:dyDescent="0.25">
      <c r="A27" s="2" t="str">
        <f>"Mar "&amp;RIGHT(A6,4)+1</f>
        <v>Mar 2025</v>
      </c>
      <c r="B27" s="11">
        <v>9602648353.5573997</v>
      </c>
      <c r="C27" s="11">
        <v>5925816</v>
      </c>
      <c r="D27" s="11">
        <v>581821942</v>
      </c>
      <c r="E27" s="11">
        <v>46244305.719700001</v>
      </c>
      <c r="F27" s="11">
        <v>19182134.075100001</v>
      </c>
      <c r="G27" s="11" t="s">
        <v>413</v>
      </c>
      <c r="H27" s="11">
        <v>19182134.075100001</v>
      </c>
    </row>
    <row r="28" spans="1:8" ht="12" customHeight="1" x14ac:dyDescent="0.25">
      <c r="A28" s="2" t="str">
        <f>"Apr "&amp;RIGHT(A6,4)+1</f>
        <v>Apr 2025</v>
      </c>
      <c r="B28" s="11" t="s">
        <v>413</v>
      </c>
      <c r="C28" s="11" t="s">
        <v>413</v>
      </c>
      <c r="D28" s="11" t="s">
        <v>413</v>
      </c>
      <c r="E28" s="11" t="s">
        <v>413</v>
      </c>
      <c r="F28" s="11" t="s">
        <v>413</v>
      </c>
      <c r="G28" s="11" t="s">
        <v>413</v>
      </c>
      <c r="H28" s="11" t="s">
        <v>413</v>
      </c>
    </row>
    <row r="29" spans="1:8" ht="12" customHeight="1" x14ac:dyDescent="0.25">
      <c r="A29" s="2" t="str">
        <f>"May "&amp;RIGHT(A6,4)+1</f>
        <v>May 2025</v>
      </c>
      <c r="B29" s="11" t="s">
        <v>413</v>
      </c>
      <c r="C29" s="11" t="s">
        <v>413</v>
      </c>
      <c r="D29" s="11" t="s">
        <v>413</v>
      </c>
      <c r="E29" s="11" t="s">
        <v>413</v>
      </c>
      <c r="F29" s="11" t="s">
        <v>413</v>
      </c>
      <c r="G29" s="11" t="s">
        <v>413</v>
      </c>
      <c r="H29" s="11" t="s">
        <v>413</v>
      </c>
    </row>
    <row r="30" spans="1:8" ht="12" customHeight="1" x14ac:dyDescent="0.25">
      <c r="A30" s="2" t="str">
        <f>"Jun "&amp;RIGHT(A6,4)+1</f>
        <v>Jun 2025</v>
      </c>
      <c r="B30" s="11" t="s">
        <v>413</v>
      </c>
      <c r="C30" s="11" t="s">
        <v>413</v>
      </c>
      <c r="D30" s="11" t="s">
        <v>413</v>
      </c>
      <c r="E30" s="11" t="s">
        <v>413</v>
      </c>
      <c r="F30" s="11" t="s">
        <v>413</v>
      </c>
      <c r="G30" s="11" t="s">
        <v>413</v>
      </c>
      <c r="H30" s="11" t="s">
        <v>413</v>
      </c>
    </row>
    <row r="31" spans="1:8" ht="12" customHeight="1" x14ac:dyDescent="0.25">
      <c r="A31" s="2" t="str">
        <f>"Jul "&amp;RIGHT(A6,4)+1</f>
        <v>Jul 2025</v>
      </c>
      <c r="B31" s="11" t="s">
        <v>413</v>
      </c>
      <c r="C31" s="11" t="s">
        <v>413</v>
      </c>
      <c r="D31" s="11" t="s">
        <v>413</v>
      </c>
      <c r="E31" s="11" t="s">
        <v>413</v>
      </c>
      <c r="F31" s="11" t="s">
        <v>413</v>
      </c>
      <c r="G31" s="11" t="s">
        <v>413</v>
      </c>
      <c r="H31" s="11" t="s">
        <v>413</v>
      </c>
    </row>
    <row r="32" spans="1:8" ht="12" customHeight="1" x14ac:dyDescent="0.25">
      <c r="A32" s="2" t="str">
        <f>"Aug "&amp;RIGHT(A6,4)+1</f>
        <v>Aug 2025</v>
      </c>
      <c r="B32" s="11" t="s">
        <v>413</v>
      </c>
      <c r="C32" s="11" t="s">
        <v>413</v>
      </c>
      <c r="D32" s="11" t="s">
        <v>413</v>
      </c>
      <c r="E32" s="11" t="s">
        <v>413</v>
      </c>
      <c r="F32" s="11" t="s">
        <v>413</v>
      </c>
      <c r="G32" s="11" t="s">
        <v>413</v>
      </c>
      <c r="H32" s="11" t="s">
        <v>413</v>
      </c>
    </row>
    <row r="33" spans="1:8" ht="12" customHeight="1" x14ac:dyDescent="0.25">
      <c r="A33" s="2" t="str">
        <f>"Sep "&amp;RIGHT(A6,4)+1</f>
        <v>Sep 2025</v>
      </c>
      <c r="B33" s="11" t="s">
        <v>413</v>
      </c>
      <c r="C33" s="11" t="s">
        <v>413</v>
      </c>
      <c r="D33" s="11" t="s">
        <v>413</v>
      </c>
      <c r="E33" s="11" t="s">
        <v>413</v>
      </c>
      <c r="F33" s="11" t="s">
        <v>413</v>
      </c>
      <c r="G33" s="11" t="s">
        <v>413</v>
      </c>
      <c r="H33" s="11" t="s">
        <v>413</v>
      </c>
    </row>
    <row r="34" spans="1:8" ht="12" customHeight="1" x14ac:dyDescent="0.25">
      <c r="A34" s="12" t="s">
        <v>55</v>
      </c>
      <c r="B34" s="13">
        <v>52016287308.368401</v>
      </c>
      <c r="C34" s="13">
        <v>16180259</v>
      </c>
      <c r="D34" s="13">
        <v>4134604054</v>
      </c>
      <c r="E34" s="13">
        <v>185746965.79080001</v>
      </c>
      <c r="F34" s="13">
        <v>65404578.261600003</v>
      </c>
      <c r="G34" s="13">
        <v>392078.38</v>
      </c>
      <c r="H34" s="13">
        <v>65796656.641599998</v>
      </c>
    </row>
    <row r="35" spans="1:8" ht="12" customHeight="1" x14ac:dyDescent="0.25">
      <c r="A35" s="14" t="str">
        <f>"Total "&amp;MID(A20,7,LEN(A20)-13)&amp;" Months"</f>
        <v>Total 6 Months</v>
      </c>
      <c r="B35" s="15">
        <v>52016287308.368401</v>
      </c>
      <c r="C35" s="15">
        <v>16180259</v>
      </c>
      <c r="D35" s="15">
        <v>4134604054</v>
      </c>
      <c r="E35" s="15">
        <v>185746965.79080001</v>
      </c>
      <c r="F35" s="15">
        <v>65404578.261600003</v>
      </c>
      <c r="G35" s="15">
        <v>392078.38</v>
      </c>
      <c r="H35" s="15">
        <v>65796656.641599998</v>
      </c>
    </row>
    <row r="36" spans="1:8" ht="12" customHeight="1" x14ac:dyDescent="0.25">
      <c r="A36" s="85"/>
      <c r="B36" s="85"/>
      <c r="C36" s="85"/>
      <c r="D36" s="85"/>
      <c r="E36" s="85"/>
      <c r="F36" s="85"/>
      <c r="G36" s="85"/>
      <c r="H36" s="85"/>
    </row>
    <row r="37" spans="1:8" ht="93.75" customHeight="1" x14ac:dyDescent="0.25">
      <c r="A37" s="96" t="s">
        <v>385</v>
      </c>
      <c r="B37" s="96"/>
      <c r="C37" s="96"/>
      <c r="D37" s="96"/>
      <c r="E37" s="96"/>
      <c r="F37" s="96"/>
      <c r="G37" s="96"/>
      <c r="H37" s="96"/>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5" x14ac:dyDescent="0.25"/>
  <cols>
    <col min="1" max="1" width="12.1796875" customWidth="1"/>
    <col min="2" max="9" width="11.453125" customWidth="1"/>
  </cols>
  <sheetData>
    <row r="1" spans="1:9" ht="12" customHeight="1" x14ac:dyDescent="0.25">
      <c r="A1" s="86" t="s">
        <v>417</v>
      </c>
      <c r="B1" s="86"/>
      <c r="C1" s="86"/>
      <c r="D1" s="86"/>
      <c r="E1" s="86"/>
      <c r="F1" s="86"/>
      <c r="G1" s="86"/>
      <c r="H1" s="86"/>
      <c r="I1" s="81">
        <v>45821</v>
      </c>
    </row>
    <row r="2" spans="1:9" ht="12" customHeight="1" x14ac:dyDescent="0.25">
      <c r="A2" s="88" t="s">
        <v>253</v>
      </c>
      <c r="B2" s="88"/>
      <c r="C2" s="88"/>
      <c r="D2" s="88"/>
      <c r="E2" s="88"/>
      <c r="F2" s="88"/>
      <c r="G2" s="88"/>
      <c r="H2" s="88"/>
      <c r="I2" s="1"/>
    </row>
    <row r="3" spans="1:9" ht="24" customHeight="1" x14ac:dyDescent="0.25">
      <c r="A3" s="90" t="s">
        <v>50</v>
      </c>
      <c r="B3" s="94" t="s">
        <v>254</v>
      </c>
      <c r="C3" s="94"/>
      <c r="D3" s="94"/>
      <c r="E3" s="94"/>
      <c r="F3" s="94"/>
      <c r="G3" s="94"/>
      <c r="H3" s="93"/>
      <c r="I3" s="97" t="s">
        <v>52</v>
      </c>
    </row>
    <row r="4" spans="1:9" ht="24" customHeight="1" x14ac:dyDescent="0.25">
      <c r="A4" s="91"/>
      <c r="B4" s="10" t="s">
        <v>186</v>
      </c>
      <c r="C4" s="10" t="s">
        <v>187</v>
      </c>
      <c r="D4" s="10" t="s">
        <v>188</v>
      </c>
      <c r="E4" s="10" t="s">
        <v>171</v>
      </c>
      <c r="F4" s="10" t="s">
        <v>189</v>
      </c>
      <c r="G4" s="10" t="s">
        <v>190</v>
      </c>
      <c r="H4" s="10" t="s">
        <v>55</v>
      </c>
      <c r="I4" s="94"/>
    </row>
    <row r="5" spans="1:9" ht="12" customHeight="1" x14ac:dyDescent="0.25">
      <c r="A5" s="1"/>
      <c r="B5" s="85" t="str">
        <f>REPT("-",90)&amp;" Dollars "&amp;REPT("-",90)</f>
        <v>------------------------------------------------------------------------------------------ Dollars ------------------------------------------------------------------------------------------</v>
      </c>
      <c r="C5" s="85"/>
      <c r="D5" s="85"/>
      <c r="E5" s="85"/>
      <c r="F5" s="85"/>
      <c r="G5" s="85"/>
      <c r="H5" s="85"/>
      <c r="I5" s="85"/>
    </row>
    <row r="6" spans="1:9" ht="12" customHeight="1" x14ac:dyDescent="0.25">
      <c r="A6" s="3" t="s">
        <v>414</v>
      </c>
    </row>
    <row r="7" spans="1:9" ht="12" customHeight="1" x14ac:dyDescent="0.25">
      <c r="A7" s="2" t="str">
        <f>"Oct "&amp;RIGHT(A6,4)-1</f>
        <v>Oct 2023</v>
      </c>
      <c r="B7" s="11">
        <v>2019137068.325</v>
      </c>
      <c r="C7" s="11" t="s">
        <v>413</v>
      </c>
      <c r="D7" s="11">
        <v>642751546.34000003</v>
      </c>
      <c r="E7" s="11">
        <v>357056715.89999998</v>
      </c>
      <c r="F7" s="11">
        <v>109905.91</v>
      </c>
      <c r="G7" s="11" t="s">
        <v>413</v>
      </c>
      <c r="H7" s="11">
        <v>3019055236.4749999</v>
      </c>
      <c r="I7" s="11">
        <v>495474.58750000002</v>
      </c>
    </row>
    <row r="8" spans="1:9" ht="12" customHeight="1" x14ac:dyDescent="0.25">
      <c r="A8" s="2" t="str">
        <f>"Nov "&amp;RIGHT(A6,4)-1</f>
        <v>Nov 2023</v>
      </c>
      <c r="B8" s="11">
        <v>1726217178.25</v>
      </c>
      <c r="C8" s="11" t="s">
        <v>413</v>
      </c>
      <c r="D8" s="11">
        <v>560612639.24000001</v>
      </c>
      <c r="E8" s="11">
        <v>320204472.87</v>
      </c>
      <c r="F8" s="11">
        <v>249492.48000000001</v>
      </c>
      <c r="G8" s="11" t="s">
        <v>413</v>
      </c>
      <c r="H8" s="11">
        <v>2607283782.8400002</v>
      </c>
      <c r="I8" s="11">
        <v>427019.57750000001</v>
      </c>
    </row>
    <row r="9" spans="1:9" ht="12" customHeight="1" x14ac:dyDescent="0.25">
      <c r="A9" s="2" t="str">
        <f>"Dec "&amp;RIGHT(A6,4)-1</f>
        <v>Dec 2023</v>
      </c>
      <c r="B9" s="11">
        <v>1366168159.6199999</v>
      </c>
      <c r="C9" s="11" t="s">
        <v>413</v>
      </c>
      <c r="D9" s="11">
        <v>439846315.95999998</v>
      </c>
      <c r="E9" s="11">
        <v>356086405.04000002</v>
      </c>
      <c r="F9" s="11">
        <v>3075790.65</v>
      </c>
      <c r="G9" s="11">
        <v>141536121</v>
      </c>
      <c r="H9" s="11">
        <v>2306712792.27</v>
      </c>
      <c r="I9" s="11">
        <v>341938.86</v>
      </c>
    </row>
    <row r="10" spans="1:9" ht="12" customHeight="1" x14ac:dyDescent="0.25">
      <c r="A10" s="2" t="str">
        <f>"Jan "&amp;RIGHT(A6,4)</f>
        <v>Jan 2024</v>
      </c>
      <c r="B10" s="11">
        <v>1707309352.5450001</v>
      </c>
      <c r="C10" s="11" t="s">
        <v>413</v>
      </c>
      <c r="D10" s="11">
        <v>522264812</v>
      </c>
      <c r="E10" s="11">
        <v>326694995.69</v>
      </c>
      <c r="F10" s="11">
        <v>230696.36</v>
      </c>
      <c r="G10" s="11" t="s">
        <v>413</v>
      </c>
      <c r="H10" s="11">
        <v>2556499856.5949998</v>
      </c>
      <c r="I10" s="11">
        <v>420461.32</v>
      </c>
    </row>
    <row r="11" spans="1:9" ht="12" customHeight="1" x14ac:dyDescent="0.25">
      <c r="A11" s="2" t="str">
        <f>"Feb "&amp;RIGHT(A6,4)</f>
        <v>Feb 2024</v>
      </c>
      <c r="B11" s="11">
        <v>1868226684.9000001</v>
      </c>
      <c r="C11" s="11" t="s">
        <v>413</v>
      </c>
      <c r="D11" s="11">
        <v>613739479.13</v>
      </c>
      <c r="E11" s="11">
        <v>350514925.80000001</v>
      </c>
      <c r="F11" s="11">
        <v>118841.91</v>
      </c>
      <c r="G11" s="11" t="s">
        <v>413</v>
      </c>
      <c r="H11" s="11">
        <v>2832599931.7399998</v>
      </c>
      <c r="I11" s="11">
        <v>456418.11499999999</v>
      </c>
    </row>
    <row r="12" spans="1:9" ht="12" customHeight="1" x14ac:dyDescent="0.25">
      <c r="A12" s="2" t="str">
        <f>"Mar "&amp;RIGHT(A6,4)</f>
        <v>Mar 2024</v>
      </c>
      <c r="B12" s="11">
        <v>1645376799.3800001</v>
      </c>
      <c r="C12" s="11" t="s">
        <v>413</v>
      </c>
      <c r="D12" s="11">
        <v>545903641.38</v>
      </c>
      <c r="E12" s="11">
        <v>409317548.13</v>
      </c>
      <c r="F12" s="11">
        <v>3089808.63</v>
      </c>
      <c r="G12" s="11">
        <v>141614896</v>
      </c>
      <c r="H12" s="11">
        <v>2745302693.52</v>
      </c>
      <c r="I12" s="11">
        <v>391208.53</v>
      </c>
    </row>
    <row r="13" spans="1:9" ht="12" customHeight="1" x14ac:dyDescent="0.25">
      <c r="A13" s="2" t="str">
        <f>"Apr "&amp;RIGHT(A6,4)</f>
        <v>Apr 2024</v>
      </c>
      <c r="B13" s="11">
        <v>1845058804.0050001</v>
      </c>
      <c r="C13" s="11" t="s">
        <v>413</v>
      </c>
      <c r="D13" s="11">
        <v>624688645.45000005</v>
      </c>
      <c r="E13" s="11">
        <v>369158147.52999997</v>
      </c>
      <c r="F13" s="11">
        <v>144643.71</v>
      </c>
      <c r="G13" s="11" t="s">
        <v>413</v>
      </c>
      <c r="H13" s="11">
        <v>2839050240.6950002</v>
      </c>
      <c r="I13" s="11">
        <v>468687.09250000003</v>
      </c>
    </row>
    <row r="14" spans="1:9" ht="12" customHeight="1" x14ac:dyDescent="0.25">
      <c r="A14" s="2" t="str">
        <f>"May "&amp;RIGHT(A6,4)</f>
        <v>May 2024</v>
      </c>
      <c r="B14" s="11">
        <v>1738457507.1300001</v>
      </c>
      <c r="C14" s="11" t="s">
        <v>413</v>
      </c>
      <c r="D14" s="11">
        <v>613106519.61000001</v>
      </c>
      <c r="E14" s="11">
        <v>358571690.60000002</v>
      </c>
      <c r="F14" s="11">
        <v>7313317.54</v>
      </c>
      <c r="G14" s="11" t="s">
        <v>413</v>
      </c>
      <c r="H14" s="11">
        <v>2717449034.8800001</v>
      </c>
      <c r="I14" s="11">
        <v>452139.86749999999</v>
      </c>
    </row>
    <row r="15" spans="1:9" ht="12" customHeight="1" x14ac:dyDescent="0.25">
      <c r="A15" s="2" t="str">
        <f>"Jun "&amp;RIGHT(A6,4)</f>
        <v>Jun 2024</v>
      </c>
      <c r="B15" s="11">
        <v>373212349</v>
      </c>
      <c r="C15" s="11" t="s">
        <v>413</v>
      </c>
      <c r="D15" s="11">
        <v>133938068.98</v>
      </c>
      <c r="E15" s="11">
        <v>312311648.43000001</v>
      </c>
      <c r="F15" s="11">
        <v>214841916.46000001</v>
      </c>
      <c r="G15" s="11">
        <v>135726495</v>
      </c>
      <c r="H15" s="11">
        <v>1170030477.8699999</v>
      </c>
      <c r="I15" s="11">
        <v>210608.5575</v>
      </c>
    </row>
    <row r="16" spans="1:9" ht="12" customHeight="1" x14ac:dyDescent="0.25">
      <c r="A16" s="2" t="str">
        <f>"Jul "&amp;RIGHT(A6,4)</f>
        <v>Jul 2024</v>
      </c>
      <c r="B16" s="11">
        <v>232941022.18000001</v>
      </c>
      <c r="C16" s="11" t="s">
        <v>413</v>
      </c>
      <c r="D16" s="11">
        <v>35223218.789999999</v>
      </c>
      <c r="E16" s="11">
        <v>231372389.78</v>
      </c>
      <c r="F16" s="11">
        <v>292119427.31999999</v>
      </c>
      <c r="G16" s="11" t="s">
        <v>413</v>
      </c>
      <c r="H16" s="11">
        <v>791656058.07000005</v>
      </c>
      <c r="I16" s="11">
        <v>320107.59999999998</v>
      </c>
    </row>
    <row r="17" spans="1:9" ht="12" customHeight="1" x14ac:dyDescent="0.25">
      <c r="A17" s="2" t="str">
        <f>"Aug "&amp;RIGHT(A6,4)</f>
        <v>Aug 2024</v>
      </c>
      <c r="B17" s="11">
        <v>1237651696.23</v>
      </c>
      <c r="C17" s="11" t="s">
        <v>413</v>
      </c>
      <c r="D17" s="11">
        <v>357049683.43000001</v>
      </c>
      <c r="E17" s="11">
        <v>284145853.56999999</v>
      </c>
      <c r="F17" s="11">
        <v>111548748.87</v>
      </c>
      <c r="G17" s="11" t="s">
        <v>413</v>
      </c>
      <c r="H17" s="11">
        <v>1990395982.0999999</v>
      </c>
      <c r="I17" s="11">
        <v>236890.73</v>
      </c>
    </row>
    <row r="18" spans="1:9" ht="12" customHeight="1" x14ac:dyDescent="0.25">
      <c r="A18" s="2" t="str">
        <f>"Sep "&amp;RIGHT(A6,4)</f>
        <v>Sep 2024</v>
      </c>
      <c r="B18" s="11">
        <v>2080995695.6300001</v>
      </c>
      <c r="C18" s="11" t="s">
        <v>413</v>
      </c>
      <c r="D18" s="11">
        <v>664933048.65999997</v>
      </c>
      <c r="E18" s="11">
        <v>415042243.50999999</v>
      </c>
      <c r="F18" s="11">
        <v>62845033.469999999</v>
      </c>
      <c r="G18" s="11">
        <v>222557240</v>
      </c>
      <c r="H18" s="11">
        <v>3446373261.27</v>
      </c>
      <c r="I18" s="11">
        <v>453883.27</v>
      </c>
    </row>
    <row r="19" spans="1:9" ht="12" customHeight="1" x14ac:dyDescent="0.25">
      <c r="A19" s="12" t="s">
        <v>55</v>
      </c>
      <c r="B19" s="13">
        <v>17840752317.195</v>
      </c>
      <c r="C19" s="13" t="s">
        <v>413</v>
      </c>
      <c r="D19" s="13">
        <v>5754057618.9700003</v>
      </c>
      <c r="E19" s="13">
        <v>4090477036.8499999</v>
      </c>
      <c r="F19" s="13">
        <v>695687623.30999994</v>
      </c>
      <c r="G19" s="13">
        <v>641434752</v>
      </c>
      <c r="H19" s="13">
        <v>29022409348.325001</v>
      </c>
      <c r="I19" s="13">
        <v>4674838.1074999999</v>
      </c>
    </row>
    <row r="20" spans="1:9" ht="12" customHeight="1" x14ac:dyDescent="0.25">
      <c r="A20" s="14" t="s">
        <v>415</v>
      </c>
      <c r="B20" s="15">
        <v>10332435243.02</v>
      </c>
      <c r="C20" s="15" t="s">
        <v>413</v>
      </c>
      <c r="D20" s="15">
        <v>3325118434.0500002</v>
      </c>
      <c r="E20" s="15">
        <v>2119875063.4300001</v>
      </c>
      <c r="F20" s="15">
        <v>6874535.9400000004</v>
      </c>
      <c r="G20" s="15">
        <v>283151017</v>
      </c>
      <c r="H20" s="15">
        <v>16067454293.440001</v>
      </c>
      <c r="I20" s="15">
        <v>2532520.9900000002</v>
      </c>
    </row>
    <row r="21" spans="1:9" ht="12" customHeight="1" x14ac:dyDescent="0.25">
      <c r="A21" s="3" t="str">
        <f>"FY "&amp;RIGHT(A6,4)+1</f>
        <v>FY 2025</v>
      </c>
    </row>
    <row r="22" spans="1:9" ht="12" customHeight="1" x14ac:dyDescent="0.25">
      <c r="A22" s="2" t="str">
        <f>"Oct "&amp;RIGHT(A6,4)</f>
        <v>Oct 2024</v>
      </c>
      <c r="B22" s="11">
        <v>2223721329.6700001</v>
      </c>
      <c r="C22" s="11" t="s">
        <v>413</v>
      </c>
      <c r="D22" s="11">
        <v>705273515.36000001</v>
      </c>
      <c r="E22" s="11">
        <v>380515272.60000002</v>
      </c>
      <c r="F22" s="11">
        <v>558296.31999999995</v>
      </c>
      <c r="G22" s="11" t="s">
        <v>413</v>
      </c>
      <c r="H22" s="11">
        <v>3310068413.9500003</v>
      </c>
      <c r="I22" s="11">
        <v>479434.64</v>
      </c>
    </row>
    <row r="23" spans="1:9" ht="12" customHeight="1" x14ac:dyDescent="0.25">
      <c r="A23" s="2" t="str">
        <f>"Nov "&amp;RIGHT(A6,4)</f>
        <v>Nov 2024</v>
      </c>
      <c r="B23" s="11">
        <v>1716291500.73</v>
      </c>
      <c r="C23" s="11" t="s">
        <v>413</v>
      </c>
      <c r="D23" s="11">
        <v>557428136.62</v>
      </c>
      <c r="E23" s="11">
        <v>311585527.88</v>
      </c>
      <c r="F23" s="11">
        <v>72573.600000000006</v>
      </c>
      <c r="G23" s="11" t="s">
        <v>413</v>
      </c>
      <c r="H23" s="11">
        <v>2585377738.8299999</v>
      </c>
      <c r="I23" s="11">
        <v>379141.01</v>
      </c>
    </row>
    <row r="24" spans="1:9" ht="12" customHeight="1" x14ac:dyDescent="0.25">
      <c r="A24" s="2" t="str">
        <f>"Dec "&amp;RIGHT(A6,4)</f>
        <v>Dec 2024</v>
      </c>
      <c r="B24" s="11">
        <v>1548477638.72</v>
      </c>
      <c r="C24" s="11" t="s">
        <v>413</v>
      </c>
      <c r="D24" s="11">
        <v>494468675.14999998</v>
      </c>
      <c r="E24" s="11">
        <v>373212497.51999998</v>
      </c>
      <c r="F24" s="11">
        <v>2940410.68</v>
      </c>
      <c r="G24" s="11">
        <v>147730366</v>
      </c>
      <c r="H24" s="11">
        <v>2566829588.0699997</v>
      </c>
      <c r="I24" s="11">
        <v>335063.21000000002</v>
      </c>
    </row>
    <row r="25" spans="1:9" ht="12" customHeight="1" x14ac:dyDescent="0.25">
      <c r="A25" s="2" t="str">
        <f>"Jan "&amp;RIGHT(A6,4)+1</f>
        <v>Jan 2025</v>
      </c>
      <c r="B25" s="11">
        <v>1791406578.4200001</v>
      </c>
      <c r="C25" s="11" t="s">
        <v>413</v>
      </c>
      <c r="D25" s="11">
        <v>551410043.47000003</v>
      </c>
      <c r="E25" s="11">
        <v>336596738.06999999</v>
      </c>
      <c r="F25" s="11">
        <v>211015.67</v>
      </c>
      <c r="G25" s="11" t="s">
        <v>413</v>
      </c>
      <c r="H25" s="11">
        <v>2679624375.6300006</v>
      </c>
      <c r="I25" s="11">
        <v>413071.29</v>
      </c>
    </row>
    <row r="26" spans="1:9" ht="12" customHeight="1" x14ac:dyDescent="0.25">
      <c r="A26" s="2" t="str">
        <f>"Feb "&amp;RIGHT(A6,4)+1</f>
        <v>Feb 2025</v>
      </c>
      <c r="B26" s="11">
        <v>1806936609.72</v>
      </c>
      <c r="C26" s="11" t="s">
        <v>413</v>
      </c>
      <c r="D26" s="11">
        <v>579321151.00999999</v>
      </c>
      <c r="E26" s="11">
        <v>338227437.01999998</v>
      </c>
      <c r="F26" s="11">
        <v>479926.98</v>
      </c>
      <c r="G26" s="11" t="s">
        <v>413</v>
      </c>
      <c r="H26" s="11">
        <v>2724965124.73</v>
      </c>
      <c r="I26" s="11">
        <v>391123.22</v>
      </c>
    </row>
    <row r="27" spans="1:9" ht="12" customHeight="1" x14ac:dyDescent="0.25">
      <c r="A27" s="2" t="str">
        <f>"Mar "&amp;RIGHT(A6,4)+1</f>
        <v>Mar 2025</v>
      </c>
      <c r="B27" s="11">
        <v>1805506077.29</v>
      </c>
      <c r="C27" s="11" t="s">
        <v>413</v>
      </c>
      <c r="D27" s="11">
        <v>595262915.12</v>
      </c>
      <c r="E27" s="11">
        <v>430205709.57999998</v>
      </c>
      <c r="F27" s="11">
        <v>3146401.71</v>
      </c>
      <c r="G27" s="11">
        <v>118632788</v>
      </c>
      <c r="H27" s="11">
        <v>2952753891.6999998</v>
      </c>
      <c r="I27" s="11">
        <v>404307.62</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10892339734.549999</v>
      </c>
      <c r="C34" s="13" t="s">
        <v>413</v>
      </c>
      <c r="D34" s="13">
        <v>3483164436.7300005</v>
      </c>
      <c r="E34" s="13">
        <v>2170343182.6700001</v>
      </c>
      <c r="F34" s="13">
        <v>7408624.96</v>
      </c>
      <c r="G34" s="13">
        <v>266363154</v>
      </c>
      <c r="H34" s="13">
        <v>16819619132.91</v>
      </c>
      <c r="I34" s="13">
        <v>2402140.9900000002</v>
      </c>
    </row>
    <row r="35" spans="1:9" ht="12" customHeight="1" x14ac:dyDescent="0.25">
      <c r="A35" s="14" t="str">
        <f>"Total "&amp;MID(A20,7,LEN(A20)-13)&amp;" Months"</f>
        <v>Total 6 Months</v>
      </c>
      <c r="B35" s="15">
        <v>10892339734.549999</v>
      </c>
      <c r="C35" s="15" t="s">
        <v>413</v>
      </c>
      <c r="D35" s="15">
        <v>3483164436.7300005</v>
      </c>
      <c r="E35" s="15">
        <v>2170343182.6700001</v>
      </c>
      <c r="F35" s="15">
        <v>7408624.96</v>
      </c>
      <c r="G35" s="15">
        <v>266363154</v>
      </c>
      <c r="H35" s="15">
        <v>16819619132.91</v>
      </c>
      <c r="I35" s="15">
        <v>2402140.9900000002</v>
      </c>
    </row>
    <row r="36" spans="1:9" ht="12" customHeight="1" x14ac:dyDescent="0.25">
      <c r="A36" s="85"/>
      <c r="B36" s="85"/>
      <c r="C36" s="85"/>
      <c r="D36" s="85"/>
      <c r="E36" s="85"/>
      <c r="F36" s="85"/>
      <c r="G36" s="85"/>
      <c r="H36" s="85"/>
      <c r="I36" s="85"/>
    </row>
    <row r="37" spans="1:9" ht="261.75" customHeight="1" x14ac:dyDescent="0.25">
      <c r="A37" s="96" t="s">
        <v>410</v>
      </c>
      <c r="B37" s="96"/>
      <c r="C37" s="96"/>
      <c r="D37" s="96"/>
      <c r="E37" s="96"/>
      <c r="F37" s="96"/>
      <c r="G37" s="96"/>
      <c r="H37" s="96"/>
      <c r="I37" s="96"/>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5" x14ac:dyDescent="0.25"/>
  <cols>
    <col min="1" max="1" width="12.1796875" customWidth="1"/>
    <col min="2" max="5" width="11.453125" customWidth="1"/>
    <col min="6" max="7" width="12.7265625" customWidth="1"/>
    <col min="8" max="8" width="15.7265625" customWidth="1"/>
    <col min="9" max="9" width="19.26953125" customWidth="1"/>
  </cols>
  <sheetData>
    <row r="1" spans="1:9" ht="12" customHeight="1" x14ac:dyDescent="0.3">
      <c r="A1" s="86" t="s">
        <v>417</v>
      </c>
      <c r="B1" s="86"/>
      <c r="C1" s="86"/>
      <c r="D1" s="86"/>
      <c r="E1" s="86"/>
      <c r="F1" s="86"/>
      <c r="G1" s="86"/>
      <c r="H1" s="87"/>
      <c r="I1" s="81">
        <v>45821</v>
      </c>
    </row>
    <row r="2" spans="1:9" ht="12" customHeight="1" x14ac:dyDescent="0.25">
      <c r="A2" s="88" t="s">
        <v>255</v>
      </c>
      <c r="B2" s="88"/>
      <c r="C2" s="88"/>
      <c r="D2" s="88"/>
      <c r="E2" s="88"/>
      <c r="F2" s="88"/>
      <c r="G2" s="88"/>
      <c r="H2" s="5"/>
      <c r="I2" s="1"/>
    </row>
    <row r="3" spans="1:9" ht="24" customHeight="1" x14ac:dyDescent="0.25">
      <c r="A3" s="90" t="s">
        <v>50</v>
      </c>
      <c r="B3" s="92" t="s">
        <v>256</v>
      </c>
      <c r="C3" s="92" t="s">
        <v>257</v>
      </c>
      <c r="D3" s="92" t="s">
        <v>141</v>
      </c>
      <c r="E3" s="92" t="s">
        <v>191</v>
      </c>
      <c r="F3" s="92" t="s">
        <v>372</v>
      </c>
      <c r="G3" s="92" t="s">
        <v>321</v>
      </c>
      <c r="H3" s="92" t="s">
        <v>373</v>
      </c>
      <c r="I3" s="97" t="s">
        <v>322</v>
      </c>
    </row>
    <row r="4" spans="1:9" ht="24" customHeight="1" x14ac:dyDescent="0.25">
      <c r="A4" s="91"/>
      <c r="B4" s="93"/>
      <c r="C4" s="93"/>
      <c r="D4" s="93"/>
      <c r="E4" s="93"/>
      <c r="F4" s="93"/>
      <c r="G4" s="93"/>
      <c r="H4" s="93"/>
      <c r="I4" s="94"/>
    </row>
    <row r="5" spans="1:9" ht="12" customHeight="1" x14ac:dyDescent="0.25">
      <c r="A5" s="1"/>
      <c r="B5" s="85" t="str">
        <f>REPT("-",79)&amp;" Dollars "&amp;REPT("-",79)</f>
        <v>------------------------------------------------------------------------------- Dollars -------------------------------------------------------------------------------</v>
      </c>
      <c r="C5" s="85"/>
      <c r="D5" s="85"/>
      <c r="E5" s="85"/>
      <c r="F5" s="85"/>
      <c r="G5" s="85"/>
      <c r="H5" s="85"/>
      <c r="I5" s="85"/>
    </row>
    <row r="6" spans="1:9" ht="12" customHeight="1" x14ac:dyDescent="0.25">
      <c r="A6" s="3" t="s">
        <v>414</v>
      </c>
    </row>
    <row r="7" spans="1:9" ht="12" customHeight="1" x14ac:dyDescent="0.25">
      <c r="A7" s="2" t="str">
        <f>"Oct "&amp;RIGHT(A6,4)-1</f>
        <v>Oct 2023</v>
      </c>
      <c r="B7" s="11" t="s">
        <v>413</v>
      </c>
      <c r="C7" s="11" t="s">
        <v>413</v>
      </c>
      <c r="D7" s="11" t="s">
        <v>413</v>
      </c>
      <c r="E7" s="11" t="s">
        <v>413</v>
      </c>
      <c r="F7" s="11">
        <v>264760602.53999999</v>
      </c>
      <c r="G7" s="11">
        <v>8761175</v>
      </c>
      <c r="H7" s="11" t="s">
        <v>413</v>
      </c>
      <c r="I7" s="11">
        <v>12548405057.2356</v>
      </c>
    </row>
    <row r="8" spans="1:9" ht="12" customHeight="1" x14ac:dyDescent="0.25">
      <c r="A8" s="2" t="str">
        <f>"Nov "&amp;RIGHT(A6,4)-1</f>
        <v>Nov 2023</v>
      </c>
      <c r="B8" s="11" t="s">
        <v>413</v>
      </c>
      <c r="C8" s="11" t="s">
        <v>413</v>
      </c>
      <c r="D8" s="11" t="s">
        <v>413</v>
      </c>
      <c r="E8" s="11" t="s">
        <v>413</v>
      </c>
      <c r="F8" s="11">
        <v>213931127.71000001</v>
      </c>
      <c r="G8" s="11">
        <v>16758395</v>
      </c>
      <c r="H8" s="11" t="s">
        <v>413</v>
      </c>
      <c r="I8" s="11">
        <v>11443020979.6196</v>
      </c>
    </row>
    <row r="9" spans="1:9" ht="12" customHeight="1" x14ac:dyDescent="0.25">
      <c r="A9" s="2" t="str">
        <f>"Dec "&amp;RIGHT(A6,4)-1</f>
        <v>Dec 2023</v>
      </c>
      <c r="B9" s="11" t="s">
        <v>413</v>
      </c>
      <c r="C9" s="11" t="s">
        <v>413</v>
      </c>
      <c r="D9" s="11" t="s">
        <v>413</v>
      </c>
      <c r="E9" s="11" t="s">
        <v>413</v>
      </c>
      <c r="F9" s="11">
        <v>199781135.72</v>
      </c>
      <c r="G9" s="11">
        <v>12838542</v>
      </c>
      <c r="H9" s="11" t="s">
        <v>413</v>
      </c>
      <c r="I9" s="11">
        <v>12701937400.367701</v>
      </c>
    </row>
    <row r="10" spans="1:9" ht="12" customHeight="1" x14ac:dyDescent="0.25">
      <c r="A10" s="2" t="str">
        <f>"Jan "&amp;RIGHT(A6,4)</f>
        <v>Jan 2024</v>
      </c>
      <c r="B10" s="11" t="s">
        <v>413</v>
      </c>
      <c r="C10" s="11" t="s">
        <v>413</v>
      </c>
      <c r="D10" s="11" t="s">
        <v>413</v>
      </c>
      <c r="E10" s="11" t="s">
        <v>413</v>
      </c>
      <c r="F10" s="11">
        <v>163115760.66</v>
      </c>
      <c r="G10" s="11">
        <v>14170363</v>
      </c>
      <c r="H10" s="11" t="s">
        <v>413</v>
      </c>
      <c r="I10" s="11">
        <v>11381452566.1514</v>
      </c>
    </row>
    <row r="11" spans="1:9" ht="12" customHeight="1" x14ac:dyDescent="0.25">
      <c r="A11" s="2" t="str">
        <f>"Feb "&amp;RIGHT(A6,4)</f>
        <v>Feb 2024</v>
      </c>
      <c r="B11" s="11" t="s">
        <v>413</v>
      </c>
      <c r="C11" s="11" t="s">
        <v>413</v>
      </c>
      <c r="D11" s="11" t="s">
        <v>413</v>
      </c>
      <c r="E11" s="11" t="s">
        <v>413</v>
      </c>
      <c r="F11" s="11">
        <v>157404464.28999999</v>
      </c>
      <c r="G11" s="11">
        <v>15001848</v>
      </c>
      <c r="H11" s="11" t="s">
        <v>413</v>
      </c>
      <c r="I11" s="11">
        <v>11396057205.052999</v>
      </c>
    </row>
    <row r="12" spans="1:9" ht="12" customHeight="1" x14ac:dyDescent="0.25">
      <c r="A12" s="2" t="str">
        <f>"Mar "&amp;RIGHT(A6,4)</f>
        <v>Mar 2024</v>
      </c>
      <c r="B12" s="11" t="s">
        <v>413</v>
      </c>
      <c r="C12" s="11" t="s">
        <v>413</v>
      </c>
      <c r="D12" s="11" t="s">
        <v>413</v>
      </c>
      <c r="E12" s="11" t="s">
        <v>413</v>
      </c>
      <c r="F12" s="11">
        <v>184680412.93000001</v>
      </c>
      <c r="G12" s="11">
        <v>13552679</v>
      </c>
      <c r="H12" s="11" t="s">
        <v>413</v>
      </c>
      <c r="I12" s="11">
        <v>12907904342.991699</v>
      </c>
    </row>
    <row r="13" spans="1:9" ht="12" customHeight="1" x14ac:dyDescent="0.25">
      <c r="A13" s="2" t="str">
        <f>"Apr "&amp;RIGHT(A6,4)</f>
        <v>Apr 2024</v>
      </c>
      <c r="B13" s="11" t="s">
        <v>413</v>
      </c>
      <c r="C13" s="11" t="s">
        <v>413</v>
      </c>
      <c r="D13" s="11" t="s">
        <v>413</v>
      </c>
      <c r="E13" s="11" t="s">
        <v>413</v>
      </c>
      <c r="F13" s="11">
        <v>202410621.16</v>
      </c>
      <c r="G13" s="11">
        <v>13823534</v>
      </c>
      <c r="H13" s="11" t="s">
        <v>413</v>
      </c>
      <c r="I13" s="11">
        <v>11481661093.947901</v>
      </c>
    </row>
    <row r="14" spans="1:9" ht="12" customHeight="1" x14ac:dyDescent="0.25">
      <c r="A14" s="2" t="str">
        <f>"May "&amp;RIGHT(A6,4)</f>
        <v>May 2024</v>
      </c>
      <c r="B14" s="11" t="s">
        <v>413</v>
      </c>
      <c r="C14" s="11" t="s">
        <v>413</v>
      </c>
      <c r="D14" s="11" t="s">
        <v>413</v>
      </c>
      <c r="E14" s="11" t="s">
        <v>413</v>
      </c>
      <c r="F14" s="11">
        <v>181387408.72999999</v>
      </c>
      <c r="G14" s="11">
        <v>10732271</v>
      </c>
      <c r="H14" s="11" t="s">
        <v>413</v>
      </c>
      <c r="I14" s="11">
        <v>11480109429.3186</v>
      </c>
    </row>
    <row r="15" spans="1:9" ht="12" customHeight="1" x14ac:dyDescent="0.25">
      <c r="A15" s="2" t="str">
        <f>"Jun "&amp;RIGHT(A6,4)</f>
        <v>Jun 2024</v>
      </c>
      <c r="B15" s="11" t="s">
        <v>413</v>
      </c>
      <c r="C15" s="11" t="s">
        <v>413</v>
      </c>
      <c r="D15" s="11" t="s">
        <v>413</v>
      </c>
      <c r="E15" s="11" t="s">
        <v>413</v>
      </c>
      <c r="F15" s="11">
        <v>231366392.41999999</v>
      </c>
      <c r="G15" s="11">
        <v>15163759</v>
      </c>
      <c r="H15" s="11" t="s">
        <v>413</v>
      </c>
      <c r="I15" s="11">
        <v>11623586362.243299</v>
      </c>
    </row>
    <row r="16" spans="1:9" ht="12" customHeight="1" x14ac:dyDescent="0.25">
      <c r="A16" s="2" t="str">
        <f>"Jul "&amp;RIGHT(A6,4)</f>
        <v>Jul 2024</v>
      </c>
      <c r="B16" s="11" t="s">
        <v>413</v>
      </c>
      <c r="C16" s="11" t="s">
        <v>413</v>
      </c>
      <c r="D16" s="11" t="s">
        <v>413</v>
      </c>
      <c r="E16" s="11" t="s">
        <v>413</v>
      </c>
      <c r="F16" s="11">
        <v>186099807.97999999</v>
      </c>
      <c r="G16" s="11">
        <v>21101578</v>
      </c>
      <c r="H16" s="11" t="s">
        <v>413</v>
      </c>
      <c r="I16" s="11">
        <v>9924482489.5732002</v>
      </c>
    </row>
    <row r="17" spans="1:9" ht="12" customHeight="1" x14ac:dyDescent="0.25">
      <c r="A17" s="2" t="str">
        <f>"Aug "&amp;RIGHT(A6,4)</f>
        <v>Aug 2024</v>
      </c>
      <c r="B17" s="11" t="s">
        <v>413</v>
      </c>
      <c r="C17" s="11" t="s">
        <v>413</v>
      </c>
      <c r="D17" s="11" t="s">
        <v>413</v>
      </c>
      <c r="E17" s="11" t="s">
        <v>413</v>
      </c>
      <c r="F17" s="11">
        <v>215728349.19</v>
      </c>
      <c r="G17" s="11">
        <v>2893326</v>
      </c>
      <c r="H17" s="11" t="s">
        <v>413</v>
      </c>
      <c r="I17" s="11">
        <v>11167323889.324301</v>
      </c>
    </row>
    <row r="18" spans="1:9" ht="12" customHeight="1" x14ac:dyDescent="0.25">
      <c r="A18" s="2" t="str">
        <f>"Sep "&amp;RIGHT(A6,4)</f>
        <v>Sep 2024</v>
      </c>
      <c r="B18" s="11" t="s">
        <v>413</v>
      </c>
      <c r="C18" s="11" t="s">
        <v>413</v>
      </c>
      <c r="D18" s="11" t="s">
        <v>413</v>
      </c>
      <c r="E18" s="11" t="s">
        <v>413</v>
      </c>
      <c r="F18" s="11">
        <v>227587693.43000001</v>
      </c>
      <c r="G18" s="11">
        <v>23941758</v>
      </c>
      <c r="H18" s="11" t="s">
        <v>413</v>
      </c>
      <c r="I18" s="11">
        <v>14871573162.695</v>
      </c>
    </row>
    <row r="19" spans="1:9" ht="12" customHeight="1" x14ac:dyDescent="0.25">
      <c r="A19" s="12" t="s">
        <v>55</v>
      </c>
      <c r="B19" s="13" t="s">
        <v>413</v>
      </c>
      <c r="C19" s="13" t="s">
        <v>413</v>
      </c>
      <c r="D19" s="13" t="s">
        <v>413</v>
      </c>
      <c r="E19" s="13" t="s">
        <v>413</v>
      </c>
      <c r="F19" s="13">
        <v>2428253776.7600002</v>
      </c>
      <c r="G19" s="13">
        <v>168739228</v>
      </c>
      <c r="H19" s="13" t="s">
        <v>413</v>
      </c>
      <c r="I19" s="13">
        <v>142927513978.5213</v>
      </c>
    </row>
    <row r="20" spans="1:9" ht="12" customHeight="1" x14ac:dyDescent="0.25">
      <c r="A20" s="14" t="s">
        <v>415</v>
      </c>
      <c r="B20" s="15" t="s">
        <v>413</v>
      </c>
      <c r="C20" s="15" t="s">
        <v>413</v>
      </c>
      <c r="D20" s="15" t="s">
        <v>413</v>
      </c>
      <c r="E20" s="15" t="s">
        <v>413</v>
      </c>
      <c r="F20" s="15">
        <v>1183673503.8499999</v>
      </c>
      <c r="G20" s="15">
        <v>81083002</v>
      </c>
      <c r="H20" s="15" t="s">
        <v>413</v>
      </c>
      <c r="I20" s="15">
        <v>72378777551.419006</v>
      </c>
    </row>
    <row r="21" spans="1:9" ht="12" customHeight="1" x14ac:dyDescent="0.25">
      <c r="A21" s="3" t="str">
        <f>"FY "&amp;RIGHT(A6,4)+1</f>
        <v>FY 2025</v>
      </c>
    </row>
    <row r="22" spans="1:9" ht="12" customHeight="1" x14ac:dyDescent="0.25">
      <c r="A22" s="2" t="str">
        <f>"Oct "&amp;RIGHT(A6,4)</f>
        <v>Oct 2024</v>
      </c>
      <c r="B22" s="11" t="s">
        <v>413</v>
      </c>
      <c r="C22" s="11" t="s">
        <v>413</v>
      </c>
      <c r="D22" s="11" t="s">
        <v>413</v>
      </c>
      <c r="E22" s="11" t="s">
        <v>413</v>
      </c>
      <c r="F22" s="11">
        <v>198081553.69999999</v>
      </c>
      <c r="G22" s="11">
        <v>6727854</v>
      </c>
      <c r="H22" s="11" t="s">
        <v>413</v>
      </c>
      <c r="I22" s="11">
        <v>13254269783.9835</v>
      </c>
    </row>
    <row r="23" spans="1:9" ht="12" customHeight="1" x14ac:dyDescent="0.25">
      <c r="A23" s="2" t="str">
        <f>"Nov "&amp;RIGHT(A6,4)</f>
        <v>Nov 2024</v>
      </c>
      <c r="B23" s="11">
        <v>80481.600000000006</v>
      </c>
      <c r="C23" s="11" t="s">
        <v>413</v>
      </c>
      <c r="D23" s="11" t="s">
        <v>413</v>
      </c>
      <c r="E23" s="11" t="s">
        <v>413</v>
      </c>
      <c r="F23" s="11">
        <v>175741344.49000001</v>
      </c>
      <c r="G23" s="11">
        <v>16336095</v>
      </c>
      <c r="H23" s="11" t="s">
        <v>413</v>
      </c>
      <c r="I23" s="11">
        <v>11774736997.815399</v>
      </c>
    </row>
    <row r="24" spans="1:9" ht="12" customHeight="1" x14ac:dyDescent="0.25">
      <c r="A24" s="2" t="str">
        <f>"Dec "&amp;RIGHT(A6,4)</f>
        <v>Dec 2024</v>
      </c>
      <c r="B24" s="11">
        <v>20102.02</v>
      </c>
      <c r="C24" s="11" t="s">
        <v>413</v>
      </c>
      <c r="D24" s="11" t="s">
        <v>413</v>
      </c>
      <c r="E24" s="11" t="s">
        <v>413</v>
      </c>
      <c r="F24" s="11">
        <v>175564834.96000001</v>
      </c>
      <c r="G24" s="11">
        <v>14240273</v>
      </c>
      <c r="H24" s="11" t="s">
        <v>413</v>
      </c>
      <c r="I24" s="11">
        <v>13075718096.718</v>
      </c>
    </row>
    <row r="25" spans="1:9" ht="12" customHeight="1" x14ac:dyDescent="0.25">
      <c r="A25" s="2" t="str">
        <f>"Jan "&amp;RIGHT(A6,4)+1</f>
        <v>Jan 2025</v>
      </c>
      <c r="B25" s="11" t="s">
        <v>413</v>
      </c>
      <c r="C25" s="11" t="s">
        <v>413</v>
      </c>
      <c r="D25" s="11" t="s">
        <v>413</v>
      </c>
      <c r="E25" s="11" t="s">
        <v>413</v>
      </c>
      <c r="F25" s="11">
        <v>128402606.91</v>
      </c>
      <c r="G25" s="11">
        <v>14237741</v>
      </c>
      <c r="H25" s="11" t="s">
        <v>413</v>
      </c>
      <c r="I25" s="11">
        <v>11416948193.7651</v>
      </c>
    </row>
    <row r="26" spans="1:9" ht="12" customHeight="1" x14ac:dyDescent="0.25">
      <c r="A26" s="2" t="str">
        <f>"Feb "&amp;RIGHT(A6,4)+1</f>
        <v>Feb 2025</v>
      </c>
      <c r="B26" s="11" t="s">
        <v>413</v>
      </c>
      <c r="C26" s="11" t="s">
        <v>413</v>
      </c>
      <c r="D26" s="11" t="s">
        <v>413</v>
      </c>
      <c r="E26" s="11" t="s">
        <v>413</v>
      </c>
      <c r="F26" s="11">
        <v>96539729.920000002</v>
      </c>
      <c r="G26" s="11">
        <v>13849353</v>
      </c>
      <c r="H26" s="11" t="s">
        <v>413</v>
      </c>
      <c r="I26" s="11">
        <v>11349118887.756599</v>
      </c>
    </row>
    <row r="27" spans="1:9" ht="12" customHeight="1" x14ac:dyDescent="0.25">
      <c r="A27" s="2" t="str">
        <f>"Mar "&amp;RIGHT(A6,4)+1</f>
        <v>Mar 2025</v>
      </c>
      <c r="B27" s="11" t="s">
        <v>413</v>
      </c>
      <c r="C27" s="11" t="s">
        <v>413</v>
      </c>
      <c r="D27" s="11" t="s">
        <v>413</v>
      </c>
      <c r="E27" s="11" t="s">
        <v>413</v>
      </c>
      <c r="F27" s="11">
        <v>113372969.58</v>
      </c>
      <c r="G27" s="11">
        <v>12369418</v>
      </c>
      <c r="H27" s="11" t="s">
        <v>413</v>
      </c>
      <c r="I27" s="11">
        <v>13334497792.562201</v>
      </c>
    </row>
    <row r="28" spans="1:9" ht="12" customHeight="1" x14ac:dyDescent="0.25">
      <c r="A28" s="2" t="str">
        <f>"Apr "&amp;RIGHT(A6,4)+1</f>
        <v>Apr 2025</v>
      </c>
      <c r="B28" s="11" t="s">
        <v>413</v>
      </c>
      <c r="C28" s="11" t="s">
        <v>413</v>
      </c>
      <c r="D28" s="11" t="s">
        <v>413</v>
      </c>
      <c r="E28" s="11" t="s">
        <v>413</v>
      </c>
      <c r="F28" s="11" t="s">
        <v>413</v>
      </c>
      <c r="G28" s="11" t="s">
        <v>413</v>
      </c>
      <c r="H28" s="11" t="s">
        <v>413</v>
      </c>
      <c r="I28" s="11" t="s">
        <v>413</v>
      </c>
    </row>
    <row r="29" spans="1:9" ht="12" customHeight="1" x14ac:dyDescent="0.25">
      <c r="A29" s="2" t="str">
        <f>"May "&amp;RIGHT(A6,4)+1</f>
        <v>May 2025</v>
      </c>
      <c r="B29" s="11" t="s">
        <v>413</v>
      </c>
      <c r="C29" s="11" t="s">
        <v>413</v>
      </c>
      <c r="D29" s="11" t="s">
        <v>413</v>
      </c>
      <c r="E29" s="11" t="s">
        <v>413</v>
      </c>
      <c r="F29" s="11" t="s">
        <v>413</v>
      </c>
      <c r="G29" s="11" t="s">
        <v>413</v>
      </c>
      <c r="H29" s="11" t="s">
        <v>413</v>
      </c>
      <c r="I29" s="11" t="s">
        <v>413</v>
      </c>
    </row>
    <row r="30" spans="1:9" ht="12" customHeight="1" x14ac:dyDescent="0.25">
      <c r="A30" s="2" t="str">
        <f>"Jun "&amp;RIGHT(A6,4)+1</f>
        <v>Jun 2025</v>
      </c>
      <c r="B30" s="11" t="s">
        <v>413</v>
      </c>
      <c r="C30" s="11" t="s">
        <v>413</v>
      </c>
      <c r="D30" s="11" t="s">
        <v>413</v>
      </c>
      <c r="E30" s="11" t="s">
        <v>413</v>
      </c>
      <c r="F30" s="11" t="s">
        <v>413</v>
      </c>
      <c r="G30" s="11" t="s">
        <v>413</v>
      </c>
      <c r="H30" s="11" t="s">
        <v>413</v>
      </c>
      <c r="I30" s="11" t="s">
        <v>413</v>
      </c>
    </row>
    <row r="31" spans="1:9" ht="12" customHeight="1" x14ac:dyDescent="0.25">
      <c r="A31" s="2" t="str">
        <f>"Jul "&amp;RIGHT(A6,4)+1</f>
        <v>Jul 2025</v>
      </c>
      <c r="B31" s="11" t="s">
        <v>413</v>
      </c>
      <c r="C31" s="11" t="s">
        <v>413</v>
      </c>
      <c r="D31" s="11" t="s">
        <v>413</v>
      </c>
      <c r="E31" s="11" t="s">
        <v>413</v>
      </c>
      <c r="F31" s="11" t="s">
        <v>413</v>
      </c>
      <c r="G31" s="11" t="s">
        <v>413</v>
      </c>
      <c r="H31" s="11" t="s">
        <v>413</v>
      </c>
      <c r="I31" s="11" t="s">
        <v>413</v>
      </c>
    </row>
    <row r="32" spans="1:9" ht="12" customHeight="1" x14ac:dyDescent="0.25">
      <c r="A32" s="2" t="str">
        <f>"Aug "&amp;RIGHT(A6,4)+1</f>
        <v>Aug 2025</v>
      </c>
      <c r="B32" s="11" t="s">
        <v>413</v>
      </c>
      <c r="C32" s="11" t="s">
        <v>413</v>
      </c>
      <c r="D32" s="11" t="s">
        <v>413</v>
      </c>
      <c r="E32" s="11" t="s">
        <v>413</v>
      </c>
      <c r="F32" s="11" t="s">
        <v>413</v>
      </c>
      <c r="G32" s="11" t="s">
        <v>413</v>
      </c>
      <c r="H32" s="11" t="s">
        <v>413</v>
      </c>
      <c r="I32" s="11" t="s">
        <v>413</v>
      </c>
    </row>
    <row r="33" spans="1:9" ht="12" customHeight="1" x14ac:dyDescent="0.25">
      <c r="A33" s="2" t="str">
        <f>"Sep "&amp;RIGHT(A6,4)+1</f>
        <v>Sep 2025</v>
      </c>
      <c r="B33" s="11" t="s">
        <v>413</v>
      </c>
      <c r="C33" s="11" t="s">
        <v>413</v>
      </c>
      <c r="D33" s="11" t="s">
        <v>413</v>
      </c>
      <c r="E33" s="11" t="s">
        <v>413</v>
      </c>
      <c r="F33" s="11" t="s">
        <v>413</v>
      </c>
      <c r="G33" s="11" t="s">
        <v>413</v>
      </c>
      <c r="H33" s="11" t="s">
        <v>413</v>
      </c>
      <c r="I33" s="11" t="s">
        <v>413</v>
      </c>
    </row>
    <row r="34" spans="1:9" ht="12" customHeight="1" x14ac:dyDescent="0.25">
      <c r="A34" s="12" t="s">
        <v>55</v>
      </c>
      <c r="B34" s="13">
        <v>100583.62</v>
      </c>
      <c r="C34" s="13" t="s">
        <v>413</v>
      </c>
      <c r="D34" s="13" t="s">
        <v>413</v>
      </c>
      <c r="E34" s="13" t="s">
        <v>413</v>
      </c>
      <c r="F34" s="13">
        <v>887703039.55999994</v>
      </c>
      <c r="G34" s="13">
        <v>77760734</v>
      </c>
      <c r="H34" s="13" t="s">
        <v>413</v>
      </c>
      <c r="I34" s="13">
        <v>74205289752.6008</v>
      </c>
    </row>
    <row r="35" spans="1:9" ht="12" customHeight="1" x14ac:dyDescent="0.25">
      <c r="A35" s="14" t="str">
        <f>"Total "&amp;MID(A20,7,LEN(A20)-13)&amp;" Months"</f>
        <v>Total 6 Months</v>
      </c>
      <c r="B35" s="15">
        <v>100583.62</v>
      </c>
      <c r="C35" s="15" t="s">
        <v>413</v>
      </c>
      <c r="D35" s="15" t="s">
        <v>413</v>
      </c>
      <c r="E35" s="15" t="s">
        <v>413</v>
      </c>
      <c r="F35" s="15">
        <v>887703039.55999994</v>
      </c>
      <c r="G35" s="15">
        <v>77760734</v>
      </c>
      <c r="H35" s="15" t="s">
        <v>413</v>
      </c>
      <c r="I35" s="15">
        <v>74205289752.6008</v>
      </c>
    </row>
    <row r="36" spans="1:9" ht="12" customHeight="1" x14ac:dyDescent="0.25">
      <c r="A36" s="85"/>
      <c r="B36" s="85"/>
      <c r="C36" s="85"/>
      <c r="D36" s="85"/>
      <c r="E36" s="85"/>
      <c r="F36" s="85"/>
      <c r="G36" s="85"/>
      <c r="H36" s="85"/>
      <c r="I36" s="85"/>
    </row>
    <row r="37" spans="1:9" ht="78.650000000000006" customHeight="1" x14ac:dyDescent="0.25">
      <c r="A37" s="96" t="s">
        <v>384</v>
      </c>
      <c r="B37" s="96"/>
      <c r="C37" s="96"/>
      <c r="D37" s="96"/>
      <c r="E37" s="96"/>
      <c r="F37" s="96"/>
      <c r="G37" s="96"/>
      <c r="H37" s="96"/>
      <c r="I37" s="96"/>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5" x14ac:dyDescent="0.25"/>
  <cols>
    <col min="1" max="1" width="10.7265625" style="1" customWidth="1"/>
    <col min="2" max="3" width="8.81640625" bestFit="1" customWidth="1"/>
    <col min="4" max="4" width="13.1796875" customWidth="1"/>
    <col min="7" max="7" width="10.7265625" customWidth="1"/>
    <col min="10" max="10" width="10.7265625" customWidth="1"/>
    <col min="13" max="13" width="10.7265625" customWidth="1"/>
    <col min="14" max="15" width="8.81640625" bestFit="1" customWidth="1"/>
    <col min="16" max="16" width="8.7265625" customWidth="1"/>
    <col min="17" max="18" width="8.81640625" bestFit="1" customWidth="1"/>
    <col min="19" max="19" width="17.7265625" customWidth="1"/>
    <col min="245" max="245" width="10.453125" customWidth="1"/>
    <col min="246" max="246" width="0.54296875" customWidth="1"/>
    <col min="247" max="248" width="8.81640625" bestFit="1" customWidth="1"/>
    <col min="250" max="250" width="4.7265625" customWidth="1"/>
    <col min="251" max="251" width="0.54296875" customWidth="1"/>
    <col min="255" max="255" width="4.7265625" customWidth="1"/>
    <col min="256" max="256" width="0.54296875" customWidth="1"/>
    <col min="260" max="260" width="4.7265625" customWidth="1"/>
    <col min="261" max="261" width="0.54296875" customWidth="1"/>
    <col min="265" max="265" width="4.7265625" customWidth="1"/>
    <col min="266" max="266" width="0.54296875" customWidth="1"/>
    <col min="267" max="268" width="8.81640625" bestFit="1" customWidth="1"/>
    <col min="269" max="269" width="8.7265625" customWidth="1"/>
    <col min="270" max="270" width="4.7265625" customWidth="1"/>
    <col min="271" max="271" width="0.54296875" customWidth="1"/>
    <col min="272" max="273" width="8.81640625" bestFit="1" customWidth="1"/>
    <col min="274" max="274" width="8.7265625" customWidth="1"/>
    <col min="275" max="275" width="4.7265625" customWidth="1"/>
    <col min="501" max="501" width="10.453125" customWidth="1"/>
    <col min="502" max="502" width="0.54296875" customWidth="1"/>
    <col min="503" max="504" width="8.81640625" bestFit="1" customWidth="1"/>
    <col min="506" max="506" width="4.7265625" customWidth="1"/>
    <col min="507" max="507" width="0.54296875" customWidth="1"/>
    <col min="511" max="511" width="4.7265625" customWidth="1"/>
    <col min="512" max="512" width="0.54296875" customWidth="1"/>
    <col min="516" max="516" width="4.7265625" customWidth="1"/>
    <col min="517" max="517" width="0.54296875" customWidth="1"/>
    <col min="521" max="521" width="4.7265625" customWidth="1"/>
    <col min="522" max="522" width="0.54296875" customWidth="1"/>
    <col min="523" max="524" width="8.81640625" bestFit="1" customWidth="1"/>
    <col min="525" max="525" width="8.7265625" customWidth="1"/>
    <col min="526" max="526" width="4.7265625" customWidth="1"/>
    <col min="527" max="527" width="0.54296875" customWidth="1"/>
    <col min="528" max="529" width="8.81640625" bestFit="1" customWidth="1"/>
    <col min="530" max="530" width="8.7265625" customWidth="1"/>
    <col min="531" max="531" width="4.7265625" customWidth="1"/>
    <col min="757" max="757" width="10.453125" customWidth="1"/>
    <col min="758" max="758" width="0.54296875" customWidth="1"/>
    <col min="759" max="760" width="8.81640625" bestFit="1" customWidth="1"/>
    <col min="762" max="762" width="4.7265625" customWidth="1"/>
    <col min="763" max="763" width="0.54296875" customWidth="1"/>
    <col min="767" max="767" width="4.7265625" customWidth="1"/>
    <col min="768" max="768" width="0.54296875" customWidth="1"/>
    <col min="772" max="772" width="4.7265625" customWidth="1"/>
    <col min="773" max="773" width="0.54296875" customWidth="1"/>
    <col min="777" max="777" width="4.7265625" customWidth="1"/>
    <col min="778" max="778" width="0.54296875" customWidth="1"/>
    <col min="779" max="780" width="8.81640625" bestFit="1" customWidth="1"/>
    <col min="781" max="781" width="8.7265625" customWidth="1"/>
    <col min="782" max="782" width="4.7265625" customWidth="1"/>
    <col min="783" max="783" width="0.54296875" customWidth="1"/>
    <col min="784" max="785" width="8.81640625" bestFit="1" customWidth="1"/>
    <col min="786" max="786" width="8.7265625" customWidth="1"/>
    <col min="787" max="787" width="4.7265625" customWidth="1"/>
    <col min="1013" max="1013" width="10.453125" customWidth="1"/>
    <col min="1014" max="1014" width="0.54296875" customWidth="1"/>
    <col min="1015" max="1016" width="8.81640625" bestFit="1" customWidth="1"/>
    <col min="1018" max="1018" width="4.7265625" customWidth="1"/>
    <col min="1019" max="1019" width="0.54296875" customWidth="1"/>
    <col min="1023" max="1023" width="4.7265625" customWidth="1"/>
    <col min="1024" max="1024" width="0.54296875" customWidth="1"/>
    <col min="1028" max="1028" width="4.7265625" customWidth="1"/>
    <col min="1029" max="1029" width="0.54296875" customWidth="1"/>
    <col min="1033" max="1033" width="4.7265625" customWidth="1"/>
    <col min="1034" max="1034" width="0.54296875" customWidth="1"/>
    <col min="1035" max="1036" width="8.81640625" bestFit="1" customWidth="1"/>
    <col min="1037" max="1037" width="8.7265625" customWidth="1"/>
    <col min="1038" max="1038" width="4.7265625" customWidth="1"/>
    <col min="1039" max="1039" width="0.54296875" customWidth="1"/>
    <col min="1040" max="1041" width="8.81640625" bestFit="1" customWidth="1"/>
    <col min="1042" max="1042" width="8.7265625" customWidth="1"/>
    <col min="1043" max="1043" width="4.7265625" customWidth="1"/>
    <col min="1269" max="1269" width="10.453125" customWidth="1"/>
    <col min="1270" max="1270" width="0.54296875" customWidth="1"/>
    <col min="1271" max="1272" width="8.81640625" bestFit="1" customWidth="1"/>
    <col min="1274" max="1274" width="4.7265625" customWidth="1"/>
    <col min="1275" max="1275" width="0.54296875" customWidth="1"/>
    <col min="1279" max="1279" width="4.7265625" customWidth="1"/>
    <col min="1280" max="1280" width="0.54296875" customWidth="1"/>
    <col min="1284" max="1284" width="4.7265625" customWidth="1"/>
    <col min="1285" max="1285" width="0.54296875" customWidth="1"/>
    <col min="1289" max="1289" width="4.7265625" customWidth="1"/>
    <col min="1290" max="1290" width="0.54296875" customWidth="1"/>
    <col min="1291" max="1292" width="8.81640625" bestFit="1" customWidth="1"/>
    <col min="1293" max="1293" width="8.7265625" customWidth="1"/>
    <col min="1294" max="1294" width="4.7265625" customWidth="1"/>
    <col min="1295" max="1295" width="0.54296875" customWidth="1"/>
    <col min="1296" max="1297" width="8.81640625" bestFit="1" customWidth="1"/>
    <col min="1298" max="1298" width="8.7265625" customWidth="1"/>
    <col min="1299" max="1299" width="4.7265625" customWidth="1"/>
    <col min="1525" max="1525" width="10.453125" customWidth="1"/>
    <col min="1526" max="1526" width="0.54296875" customWidth="1"/>
    <col min="1527" max="1528" width="8.81640625" bestFit="1" customWidth="1"/>
    <col min="1530" max="1530" width="4.7265625" customWidth="1"/>
    <col min="1531" max="1531" width="0.54296875" customWidth="1"/>
    <col min="1535" max="1535" width="4.7265625" customWidth="1"/>
    <col min="1536" max="1536" width="0.54296875" customWidth="1"/>
    <col min="1540" max="1540" width="4.7265625" customWidth="1"/>
    <col min="1541" max="1541" width="0.54296875" customWidth="1"/>
    <col min="1545" max="1545" width="4.7265625" customWidth="1"/>
    <col min="1546" max="1546" width="0.54296875" customWidth="1"/>
    <col min="1547" max="1548" width="8.81640625" bestFit="1" customWidth="1"/>
    <col min="1549" max="1549" width="8.7265625" customWidth="1"/>
    <col min="1550" max="1550" width="4.7265625" customWidth="1"/>
    <col min="1551" max="1551" width="0.54296875" customWidth="1"/>
    <col min="1552" max="1553" width="8.81640625" bestFit="1" customWidth="1"/>
    <col min="1554" max="1554" width="8.7265625" customWidth="1"/>
    <col min="1555" max="1555" width="4.7265625" customWidth="1"/>
    <col min="1781" max="1781" width="10.453125" customWidth="1"/>
    <col min="1782" max="1782" width="0.54296875" customWidth="1"/>
    <col min="1783" max="1784" width="8.81640625" bestFit="1" customWidth="1"/>
    <col min="1786" max="1786" width="4.7265625" customWidth="1"/>
    <col min="1787" max="1787" width="0.54296875" customWidth="1"/>
    <col min="1791" max="1791" width="4.7265625" customWidth="1"/>
    <col min="1792" max="1792" width="0.54296875" customWidth="1"/>
    <col min="1796" max="1796" width="4.7265625" customWidth="1"/>
    <col min="1797" max="1797" width="0.54296875" customWidth="1"/>
    <col min="1801" max="1801" width="4.7265625" customWidth="1"/>
    <col min="1802" max="1802" width="0.54296875" customWidth="1"/>
    <col min="1803" max="1804" width="8.81640625" bestFit="1" customWidth="1"/>
    <col min="1805" max="1805" width="8.7265625" customWidth="1"/>
    <col min="1806" max="1806" width="4.7265625" customWidth="1"/>
    <col min="1807" max="1807" width="0.54296875" customWidth="1"/>
    <col min="1808" max="1809" width="8.81640625" bestFit="1" customWidth="1"/>
    <col min="1810" max="1810" width="8.7265625" customWidth="1"/>
    <col min="1811" max="1811" width="4.7265625" customWidth="1"/>
    <col min="2037" max="2037" width="10.453125" customWidth="1"/>
    <col min="2038" max="2038" width="0.54296875" customWidth="1"/>
    <col min="2039" max="2040" width="8.81640625" bestFit="1" customWidth="1"/>
    <col min="2042" max="2042" width="4.7265625" customWidth="1"/>
    <col min="2043" max="2043" width="0.54296875" customWidth="1"/>
    <col min="2047" max="2047" width="4.7265625" customWidth="1"/>
    <col min="2048" max="2048" width="0.54296875" customWidth="1"/>
    <col min="2052" max="2052" width="4.7265625" customWidth="1"/>
    <col min="2053" max="2053" width="0.54296875" customWidth="1"/>
    <col min="2057" max="2057" width="4.7265625" customWidth="1"/>
    <col min="2058" max="2058" width="0.54296875" customWidth="1"/>
    <col min="2059" max="2060" width="8.81640625" bestFit="1" customWidth="1"/>
    <col min="2061" max="2061" width="8.7265625" customWidth="1"/>
    <col min="2062" max="2062" width="4.7265625" customWidth="1"/>
    <col min="2063" max="2063" width="0.54296875" customWidth="1"/>
    <col min="2064" max="2065" width="8.81640625" bestFit="1" customWidth="1"/>
    <col min="2066" max="2066" width="8.7265625" customWidth="1"/>
    <col min="2067" max="2067" width="4.7265625" customWidth="1"/>
    <col min="2293" max="2293" width="10.453125" customWidth="1"/>
    <col min="2294" max="2294" width="0.54296875" customWidth="1"/>
    <col min="2295" max="2296" width="8.81640625" bestFit="1" customWidth="1"/>
    <col min="2298" max="2298" width="4.7265625" customWidth="1"/>
    <col min="2299" max="2299" width="0.54296875" customWidth="1"/>
    <col min="2303" max="2303" width="4.7265625" customWidth="1"/>
    <col min="2304" max="2304" width="0.54296875" customWidth="1"/>
    <col min="2308" max="2308" width="4.7265625" customWidth="1"/>
    <col min="2309" max="2309" width="0.54296875" customWidth="1"/>
    <col min="2313" max="2313" width="4.7265625" customWidth="1"/>
    <col min="2314" max="2314" width="0.54296875" customWidth="1"/>
    <col min="2315" max="2316" width="8.81640625" bestFit="1" customWidth="1"/>
    <col min="2317" max="2317" width="8.7265625" customWidth="1"/>
    <col min="2318" max="2318" width="4.7265625" customWidth="1"/>
    <col min="2319" max="2319" width="0.54296875" customWidth="1"/>
    <col min="2320" max="2321" width="8.81640625" bestFit="1" customWidth="1"/>
    <col min="2322" max="2322" width="8.7265625" customWidth="1"/>
    <col min="2323" max="2323" width="4.7265625" customWidth="1"/>
    <col min="2549" max="2549" width="10.453125" customWidth="1"/>
    <col min="2550" max="2550" width="0.54296875" customWidth="1"/>
    <col min="2551" max="2552" width="8.81640625" bestFit="1" customWidth="1"/>
    <col min="2554" max="2554" width="4.7265625" customWidth="1"/>
    <col min="2555" max="2555" width="0.54296875" customWidth="1"/>
    <col min="2559" max="2559" width="4.7265625" customWidth="1"/>
    <col min="2560" max="2560" width="0.54296875" customWidth="1"/>
    <col min="2564" max="2564" width="4.7265625" customWidth="1"/>
    <col min="2565" max="2565" width="0.54296875" customWidth="1"/>
    <col min="2569" max="2569" width="4.7265625" customWidth="1"/>
    <col min="2570" max="2570" width="0.54296875" customWidth="1"/>
    <col min="2571" max="2572" width="8.81640625" bestFit="1" customWidth="1"/>
    <col min="2573" max="2573" width="8.7265625" customWidth="1"/>
    <col min="2574" max="2574" width="4.7265625" customWidth="1"/>
    <col min="2575" max="2575" width="0.54296875" customWidth="1"/>
    <col min="2576" max="2577" width="8.81640625" bestFit="1" customWidth="1"/>
    <col min="2578" max="2578" width="8.7265625" customWidth="1"/>
    <col min="2579" max="2579" width="4.7265625" customWidth="1"/>
    <col min="2805" max="2805" width="10.453125" customWidth="1"/>
    <col min="2806" max="2806" width="0.54296875" customWidth="1"/>
    <col min="2807" max="2808" width="8.81640625" bestFit="1" customWidth="1"/>
    <col min="2810" max="2810" width="4.7265625" customWidth="1"/>
    <col min="2811" max="2811" width="0.54296875" customWidth="1"/>
    <col min="2815" max="2815" width="4.7265625" customWidth="1"/>
    <col min="2816" max="2816" width="0.54296875" customWidth="1"/>
    <col min="2820" max="2820" width="4.7265625" customWidth="1"/>
    <col min="2821" max="2821" width="0.54296875" customWidth="1"/>
    <col min="2825" max="2825" width="4.7265625" customWidth="1"/>
    <col min="2826" max="2826" width="0.54296875" customWidth="1"/>
    <col min="2827" max="2828" width="8.81640625" bestFit="1" customWidth="1"/>
    <col min="2829" max="2829" width="8.7265625" customWidth="1"/>
    <col min="2830" max="2830" width="4.7265625" customWidth="1"/>
    <col min="2831" max="2831" width="0.54296875" customWidth="1"/>
    <col min="2832" max="2833" width="8.81640625" bestFit="1" customWidth="1"/>
    <col min="2834" max="2834" width="8.7265625" customWidth="1"/>
    <col min="2835" max="2835" width="4.7265625" customWidth="1"/>
    <col min="3061" max="3061" width="10.453125" customWidth="1"/>
    <col min="3062" max="3062" width="0.54296875" customWidth="1"/>
    <col min="3063" max="3064" width="8.81640625" bestFit="1" customWidth="1"/>
    <col min="3066" max="3066" width="4.7265625" customWidth="1"/>
    <col min="3067" max="3067" width="0.54296875" customWidth="1"/>
    <col min="3071" max="3071" width="4.7265625" customWidth="1"/>
    <col min="3072" max="3072" width="0.54296875" customWidth="1"/>
    <col min="3076" max="3076" width="4.7265625" customWidth="1"/>
    <col min="3077" max="3077" width="0.54296875" customWidth="1"/>
    <col min="3081" max="3081" width="4.7265625" customWidth="1"/>
    <col min="3082" max="3082" width="0.54296875" customWidth="1"/>
    <col min="3083" max="3084" width="8.81640625" bestFit="1" customWidth="1"/>
    <col min="3085" max="3085" width="8.7265625" customWidth="1"/>
    <col min="3086" max="3086" width="4.7265625" customWidth="1"/>
    <col min="3087" max="3087" width="0.54296875" customWidth="1"/>
    <col min="3088" max="3089" width="8.81640625" bestFit="1" customWidth="1"/>
    <col min="3090" max="3090" width="8.7265625" customWidth="1"/>
    <col min="3091" max="3091" width="4.7265625" customWidth="1"/>
    <col min="3317" max="3317" width="10.453125" customWidth="1"/>
    <col min="3318" max="3318" width="0.54296875" customWidth="1"/>
    <col min="3319" max="3320" width="8.81640625" bestFit="1" customWidth="1"/>
    <col min="3322" max="3322" width="4.7265625" customWidth="1"/>
    <col min="3323" max="3323" width="0.54296875" customWidth="1"/>
    <col min="3327" max="3327" width="4.7265625" customWidth="1"/>
    <col min="3328" max="3328" width="0.54296875" customWidth="1"/>
    <col min="3332" max="3332" width="4.7265625" customWidth="1"/>
    <col min="3333" max="3333" width="0.54296875" customWidth="1"/>
    <col min="3337" max="3337" width="4.7265625" customWidth="1"/>
    <col min="3338" max="3338" width="0.54296875" customWidth="1"/>
    <col min="3339" max="3340" width="8.81640625" bestFit="1" customWidth="1"/>
    <col min="3341" max="3341" width="8.7265625" customWidth="1"/>
    <col min="3342" max="3342" width="4.7265625" customWidth="1"/>
    <col min="3343" max="3343" width="0.54296875" customWidth="1"/>
    <col min="3344" max="3345" width="8.81640625" bestFit="1" customWidth="1"/>
    <col min="3346" max="3346" width="8.7265625" customWidth="1"/>
    <col min="3347" max="3347" width="4.7265625" customWidth="1"/>
    <col min="3573" max="3573" width="10.453125" customWidth="1"/>
    <col min="3574" max="3574" width="0.54296875" customWidth="1"/>
    <col min="3575" max="3576" width="8.81640625" bestFit="1" customWidth="1"/>
    <col min="3578" max="3578" width="4.7265625" customWidth="1"/>
    <col min="3579" max="3579" width="0.54296875" customWidth="1"/>
    <col min="3583" max="3583" width="4.7265625" customWidth="1"/>
    <col min="3584" max="3584" width="0.54296875" customWidth="1"/>
    <col min="3588" max="3588" width="4.7265625" customWidth="1"/>
    <col min="3589" max="3589" width="0.54296875" customWidth="1"/>
    <col min="3593" max="3593" width="4.7265625" customWidth="1"/>
    <col min="3594" max="3594" width="0.54296875" customWidth="1"/>
    <col min="3595" max="3596" width="8.81640625" bestFit="1" customWidth="1"/>
    <col min="3597" max="3597" width="8.7265625" customWidth="1"/>
    <col min="3598" max="3598" width="4.7265625" customWidth="1"/>
    <col min="3599" max="3599" width="0.54296875" customWidth="1"/>
    <col min="3600" max="3601" width="8.81640625" bestFit="1" customWidth="1"/>
    <col min="3602" max="3602" width="8.7265625" customWidth="1"/>
    <col min="3603" max="3603" width="4.7265625" customWidth="1"/>
    <col min="3829" max="3829" width="10.453125" customWidth="1"/>
    <col min="3830" max="3830" width="0.54296875" customWidth="1"/>
    <col min="3831" max="3832" width="8.81640625" bestFit="1" customWidth="1"/>
    <col min="3834" max="3834" width="4.7265625" customWidth="1"/>
    <col min="3835" max="3835" width="0.54296875" customWidth="1"/>
    <col min="3839" max="3839" width="4.7265625" customWidth="1"/>
    <col min="3840" max="3840" width="0.54296875" customWidth="1"/>
    <col min="3844" max="3844" width="4.7265625" customWidth="1"/>
    <col min="3845" max="3845" width="0.54296875" customWidth="1"/>
    <col min="3849" max="3849" width="4.7265625" customWidth="1"/>
    <col min="3850" max="3850" width="0.54296875" customWidth="1"/>
    <col min="3851" max="3852" width="8.81640625" bestFit="1" customWidth="1"/>
    <col min="3853" max="3853" width="8.7265625" customWidth="1"/>
    <col min="3854" max="3854" width="4.7265625" customWidth="1"/>
    <col min="3855" max="3855" width="0.54296875" customWidth="1"/>
    <col min="3856" max="3857" width="8.81640625" bestFit="1" customWidth="1"/>
    <col min="3858" max="3858" width="8.7265625" customWidth="1"/>
    <col min="3859" max="3859" width="4.7265625" customWidth="1"/>
    <col min="4085" max="4085" width="10.453125" customWidth="1"/>
    <col min="4086" max="4086" width="0.54296875" customWidth="1"/>
    <col min="4087" max="4088" width="8.81640625" bestFit="1" customWidth="1"/>
    <col min="4090" max="4090" width="4.7265625" customWidth="1"/>
    <col min="4091" max="4091" width="0.54296875" customWidth="1"/>
    <col min="4095" max="4095" width="4.7265625" customWidth="1"/>
    <col min="4096" max="4096" width="0.54296875" customWidth="1"/>
    <col min="4100" max="4100" width="4.7265625" customWidth="1"/>
    <col min="4101" max="4101" width="0.54296875" customWidth="1"/>
    <col min="4105" max="4105" width="4.7265625" customWidth="1"/>
    <col min="4106" max="4106" width="0.54296875" customWidth="1"/>
    <col min="4107" max="4108" width="8.81640625" bestFit="1" customWidth="1"/>
    <col min="4109" max="4109" width="8.7265625" customWidth="1"/>
    <col min="4110" max="4110" width="4.7265625" customWidth="1"/>
    <col min="4111" max="4111" width="0.54296875" customWidth="1"/>
    <col min="4112" max="4113" width="8.81640625" bestFit="1" customWidth="1"/>
    <col min="4114" max="4114" width="8.7265625" customWidth="1"/>
    <col min="4115" max="4115" width="4.7265625" customWidth="1"/>
    <col min="4341" max="4341" width="10.453125" customWidth="1"/>
    <col min="4342" max="4342" width="0.54296875" customWidth="1"/>
    <col min="4343" max="4344" width="8.81640625" bestFit="1" customWidth="1"/>
    <col min="4346" max="4346" width="4.7265625" customWidth="1"/>
    <col min="4347" max="4347" width="0.54296875" customWidth="1"/>
    <col min="4351" max="4351" width="4.7265625" customWidth="1"/>
    <col min="4352" max="4352" width="0.54296875" customWidth="1"/>
    <col min="4356" max="4356" width="4.7265625" customWidth="1"/>
    <col min="4357" max="4357" width="0.54296875" customWidth="1"/>
    <col min="4361" max="4361" width="4.7265625" customWidth="1"/>
    <col min="4362" max="4362" width="0.54296875" customWidth="1"/>
    <col min="4363" max="4364" width="8.81640625" bestFit="1" customWidth="1"/>
    <col min="4365" max="4365" width="8.7265625" customWidth="1"/>
    <col min="4366" max="4366" width="4.7265625" customWidth="1"/>
    <col min="4367" max="4367" width="0.54296875" customWidth="1"/>
    <col min="4368" max="4369" width="8.81640625" bestFit="1" customWidth="1"/>
    <col min="4370" max="4370" width="8.7265625" customWidth="1"/>
    <col min="4371" max="4371" width="4.7265625" customWidth="1"/>
    <col min="4597" max="4597" width="10.453125" customWidth="1"/>
    <col min="4598" max="4598" width="0.54296875" customWidth="1"/>
    <col min="4599" max="4600" width="8.81640625" bestFit="1" customWidth="1"/>
    <col min="4602" max="4602" width="4.7265625" customWidth="1"/>
    <col min="4603" max="4603" width="0.54296875" customWidth="1"/>
    <col min="4607" max="4607" width="4.7265625" customWidth="1"/>
    <col min="4608" max="4608" width="0.54296875" customWidth="1"/>
    <col min="4612" max="4612" width="4.7265625" customWidth="1"/>
    <col min="4613" max="4613" width="0.54296875" customWidth="1"/>
    <col min="4617" max="4617" width="4.7265625" customWidth="1"/>
    <col min="4618" max="4618" width="0.54296875" customWidth="1"/>
    <col min="4619" max="4620" width="8.81640625" bestFit="1" customWidth="1"/>
    <col min="4621" max="4621" width="8.7265625" customWidth="1"/>
    <col min="4622" max="4622" width="4.7265625" customWidth="1"/>
    <col min="4623" max="4623" width="0.54296875" customWidth="1"/>
    <col min="4624" max="4625" width="8.81640625" bestFit="1" customWidth="1"/>
    <col min="4626" max="4626" width="8.7265625" customWidth="1"/>
    <col min="4627" max="4627" width="4.7265625" customWidth="1"/>
    <col min="4853" max="4853" width="10.453125" customWidth="1"/>
    <col min="4854" max="4854" width="0.54296875" customWidth="1"/>
    <col min="4855" max="4856" width="8.81640625" bestFit="1" customWidth="1"/>
    <col min="4858" max="4858" width="4.7265625" customWidth="1"/>
    <col min="4859" max="4859" width="0.54296875" customWidth="1"/>
    <col min="4863" max="4863" width="4.7265625" customWidth="1"/>
    <col min="4864" max="4864" width="0.54296875" customWidth="1"/>
    <col min="4868" max="4868" width="4.7265625" customWidth="1"/>
    <col min="4869" max="4869" width="0.54296875" customWidth="1"/>
    <col min="4873" max="4873" width="4.7265625" customWidth="1"/>
    <col min="4874" max="4874" width="0.54296875" customWidth="1"/>
    <col min="4875" max="4876" width="8.81640625" bestFit="1" customWidth="1"/>
    <col min="4877" max="4877" width="8.7265625" customWidth="1"/>
    <col min="4878" max="4878" width="4.7265625" customWidth="1"/>
    <col min="4879" max="4879" width="0.54296875" customWidth="1"/>
    <col min="4880" max="4881" width="8.81640625" bestFit="1" customWidth="1"/>
    <col min="4882" max="4882" width="8.7265625" customWidth="1"/>
    <col min="4883" max="4883" width="4.7265625" customWidth="1"/>
    <col min="5109" max="5109" width="10.453125" customWidth="1"/>
    <col min="5110" max="5110" width="0.54296875" customWidth="1"/>
    <col min="5111" max="5112" width="8.81640625" bestFit="1" customWidth="1"/>
    <col min="5114" max="5114" width="4.7265625" customWidth="1"/>
    <col min="5115" max="5115" width="0.54296875" customWidth="1"/>
    <col min="5119" max="5119" width="4.7265625" customWidth="1"/>
    <col min="5120" max="5120" width="0.54296875" customWidth="1"/>
    <col min="5124" max="5124" width="4.7265625" customWidth="1"/>
    <col min="5125" max="5125" width="0.54296875" customWidth="1"/>
    <col min="5129" max="5129" width="4.7265625" customWidth="1"/>
    <col min="5130" max="5130" width="0.54296875" customWidth="1"/>
    <col min="5131" max="5132" width="8.81640625" bestFit="1" customWidth="1"/>
    <col min="5133" max="5133" width="8.7265625" customWidth="1"/>
    <col min="5134" max="5134" width="4.7265625" customWidth="1"/>
    <col min="5135" max="5135" width="0.54296875" customWidth="1"/>
    <col min="5136" max="5137" width="8.81640625" bestFit="1" customWidth="1"/>
    <col min="5138" max="5138" width="8.7265625" customWidth="1"/>
    <col min="5139" max="5139" width="4.7265625" customWidth="1"/>
    <col min="5365" max="5365" width="10.453125" customWidth="1"/>
    <col min="5366" max="5366" width="0.54296875" customWidth="1"/>
    <col min="5367" max="5368" width="8.81640625" bestFit="1" customWidth="1"/>
    <col min="5370" max="5370" width="4.7265625" customWidth="1"/>
    <col min="5371" max="5371" width="0.54296875" customWidth="1"/>
    <col min="5375" max="5375" width="4.7265625" customWidth="1"/>
    <col min="5376" max="5376" width="0.54296875" customWidth="1"/>
    <col min="5380" max="5380" width="4.7265625" customWidth="1"/>
    <col min="5381" max="5381" width="0.54296875" customWidth="1"/>
    <col min="5385" max="5385" width="4.7265625" customWidth="1"/>
    <col min="5386" max="5386" width="0.54296875" customWidth="1"/>
    <col min="5387" max="5388" width="8.81640625" bestFit="1" customWidth="1"/>
    <col min="5389" max="5389" width="8.7265625" customWidth="1"/>
    <col min="5390" max="5390" width="4.7265625" customWidth="1"/>
    <col min="5391" max="5391" width="0.54296875" customWidth="1"/>
    <col min="5392" max="5393" width="8.81640625" bestFit="1" customWidth="1"/>
    <col min="5394" max="5394" width="8.7265625" customWidth="1"/>
    <col min="5395" max="5395" width="4.7265625" customWidth="1"/>
    <col min="5621" max="5621" width="10.453125" customWidth="1"/>
    <col min="5622" max="5622" width="0.54296875" customWidth="1"/>
    <col min="5623" max="5624" width="8.81640625" bestFit="1" customWidth="1"/>
    <col min="5626" max="5626" width="4.7265625" customWidth="1"/>
    <col min="5627" max="5627" width="0.54296875" customWidth="1"/>
    <col min="5631" max="5631" width="4.7265625" customWidth="1"/>
    <col min="5632" max="5632" width="0.54296875" customWidth="1"/>
    <col min="5636" max="5636" width="4.7265625" customWidth="1"/>
    <col min="5637" max="5637" width="0.54296875" customWidth="1"/>
    <col min="5641" max="5641" width="4.7265625" customWidth="1"/>
    <col min="5642" max="5642" width="0.54296875" customWidth="1"/>
    <col min="5643" max="5644" width="8.81640625" bestFit="1" customWidth="1"/>
    <col min="5645" max="5645" width="8.7265625" customWidth="1"/>
    <col min="5646" max="5646" width="4.7265625" customWidth="1"/>
    <col min="5647" max="5647" width="0.54296875" customWidth="1"/>
    <col min="5648" max="5649" width="8.81640625" bestFit="1" customWidth="1"/>
    <col min="5650" max="5650" width="8.7265625" customWidth="1"/>
    <col min="5651" max="5651" width="4.7265625" customWidth="1"/>
    <col min="5877" max="5877" width="10.453125" customWidth="1"/>
    <col min="5878" max="5878" width="0.54296875" customWidth="1"/>
    <col min="5879" max="5880" width="8.81640625" bestFit="1" customWidth="1"/>
    <col min="5882" max="5882" width="4.7265625" customWidth="1"/>
    <col min="5883" max="5883" width="0.54296875" customWidth="1"/>
    <col min="5887" max="5887" width="4.7265625" customWidth="1"/>
    <col min="5888" max="5888" width="0.54296875" customWidth="1"/>
    <col min="5892" max="5892" width="4.7265625" customWidth="1"/>
    <col min="5893" max="5893" width="0.54296875" customWidth="1"/>
    <col min="5897" max="5897" width="4.7265625" customWidth="1"/>
    <col min="5898" max="5898" width="0.54296875" customWidth="1"/>
    <col min="5899" max="5900" width="8.81640625" bestFit="1" customWidth="1"/>
    <col min="5901" max="5901" width="8.7265625" customWidth="1"/>
    <col min="5902" max="5902" width="4.7265625" customWidth="1"/>
    <col min="5903" max="5903" width="0.54296875" customWidth="1"/>
    <col min="5904" max="5905" width="8.81640625" bestFit="1" customWidth="1"/>
    <col min="5906" max="5906" width="8.7265625" customWidth="1"/>
    <col min="5907" max="5907" width="4.7265625" customWidth="1"/>
    <col min="6133" max="6133" width="10.453125" customWidth="1"/>
    <col min="6134" max="6134" width="0.54296875" customWidth="1"/>
    <col min="6135" max="6136" width="8.81640625" bestFit="1" customWidth="1"/>
    <col min="6138" max="6138" width="4.7265625" customWidth="1"/>
    <col min="6139" max="6139" width="0.54296875" customWidth="1"/>
    <col min="6143" max="6143" width="4.7265625" customWidth="1"/>
    <col min="6144" max="6144" width="0.54296875" customWidth="1"/>
    <col min="6148" max="6148" width="4.7265625" customWidth="1"/>
    <col min="6149" max="6149" width="0.54296875" customWidth="1"/>
    <col min="6153" max="6153" width="4.7265625" customWidth="1"/>
    <col min="6154" max="6154" width="0.54296875" customWidth="1"/>
    <col min="6155" max="6156" width="8.81640625" bestFit="1" customWidth="1"/>
    <col min="6157" max="6157" width="8.7265625" customWidth="1"/>
    <col min="6158" max="6158" width="4.7265625" customWidth="1"/>
    <col min="6159" max="6159" width="0.54296875" customWidth="1"/>
    <col min="6160" max="6161" width="8.81640625" bestFit="1" customWidth="1"/>
    <col min="6162" max="6162" width="8.7265625" customWidth="1"/>
    <col min="6163" max="6163" width="4.7265625" customWidth="1"/>
    <col min="6389" max="6389" width="10.453125" customWidth="1"/>
    <col min="6390" max="6390" width="0.54296875" customWidth="1"/>
    <col min="6391" max="6392" width="8.81640625" bestFit="1" customWidth="1"/>
    <col min="6394" max="6394" width="4.7265625" customWidth="1"/>
    <col min="6395" max="6395" width="0.54296875" customWidth="1"/>
    <col min="6399" max="6399" width="4.7265625" customWidth="1"/>
    <col min="6400" max="6400" width="0.54296875" customWidth="1"/>
    <col min="6404" max="6404" width="4.7265625" customWidth="1"/>
    <col min="6405" max="6405" width="0.54296875" customWidth="1"/>
    <col min="6409" max="6409" width="4.7265625" customWidth="1"/>
    <col min="6410" max="6410" width="0.54296875" customWidth="1"/>
    <col min="6411" max="6412" width="8.81640625" bestFit="1" customWidth="1"/>
    <col min="6413" max="6413" width="8.7265625" customWidth="1"/>
    <col min="6414" max="6414" width="4.7265625" customWidth="1"/>
    <col min="6415" max="6415" width="0.54296875" customWidth="1"/>
    <col min="6416" max="6417" width="8.81640625" bestFit="1" customWidth="1"/>
    <col min="6418" max="6418" width="8.7265625" customWidth="1"/>
    <col min="6419" max="6419" width="4.7265625" customWidth="1"/>
    <col min="6645" max="6645" width="10.453125" customWidth="1"/>
    <col min="6646" max="6646" width="0.54296875" customWidth="1"/>
    <col min="6647" max="6648" width="8.81640625" bestFit="1" customWidth="1"/>
    <col min="6650" max="6650" width="4.7265625" customWidth="1"/>
    <col min="6651" max="6651" width="0.54296875" customWidth="1"/>
    <col min="6655" max="6655" width="4.7265625" customWidth="1"/>
    <col min="6656" max="6656" width="0.54296875" customWidth="1"/>
    <col min="6660" max="6660" width="4.7265625" customWidth="1"/>
    <col min="6661" max="6661" width="0.54296875" customWidth="1"/>
    <col min="6665" max="6665" width="4.7265625" customWidth="1"/>
    <col min="6666" max="6666" width="0.54296875" customWidth="1"/>
    <col min="6667" max="6668" width="8.81640625" bestFit="1" customWidth="1"/>
    <col min="6669" max="6669" width="8.7265625" customWidth="1"/>
    <col min="6670" max="6670" width="4.7265625" customWidth="1"/>
    <col min="6671" max="6671" width="0.54296875" customWidth="1"/>
    <col min="6672" max="6673" width="8.81640625" bestFit="1" customWidth="1"/>
    <col min="6674" max="6674" width="8.7265625" customWidth="1"/>
    <col min="6675" max="6675" width="4.7265625" customWidth="1"/>
    <col min="6901" max="6901" width="10.453125" customWidth="1"/>
    <col min="6902" max="6902" width="0.54296875" customWidth="1"/>
    <col min="6903" max="6904" width="8.81640625" bestFit="1" customWidth="1"/>
    <col min="6906" max="6906" width="4.7265625" customWidth="1"/>
    <col min="6907" max="6907" width="0.54296875" customWidth="1"/>
    <col min="6911" max="6911" width="4.7265625" customWidth="1"/>
    <col min="6912" max="6912" width="0.54296875" customWidth="1"/>
    <col min="6916" max="6916" width="4.7265625" customWidth="1"/>
    <col min="6917" max="6917" width="0.54296875" customWidth="1"/>
    <col min="6921" max="6921" width="4.7265625" customWidth="1"/>
    <col min="6922" max="6922" width="0.54296875" customWidth="1"/>
    <col min="6923" max="6924" width="8.81640625" bestFit="1" customWidth="1"/>
    <col min="6925" max="6925" width="8.7265625" customWidth="1"/>
    <col min="6926" max="6926" width="4.7265625" customWidth="1"/>
    <col min="6927" max="6927" width="0.54296875" customWidth="1"/>
    <col min="6928" max="6929" width="8.81640625" bestFit="1" customWidth="1"/>
    <col min="6930" max="6930" width="8.7265625" customWidth="1"/>
    <col min="6931" max="6931" width="4.7265625" customWidth="1"/>
    <col min="7157" max="7157" width="10.453125" customWidth="1"/>
    <col min="7158" max="7158" width="0.54296875" customWidth="1"/>
    <col min="7159" max="7160" width="8.81640625" bestFit="1" customWidth="1"/>
    <col min="7162" max="7162" width="4.7265625" customWidth="1"/>
    <col min="7163" max="7163" width="0.54296875" customWidth="1"/>
    <col min="7167" max="7167" width="4.7265625" customWidth="1"/>
    <col min="7168" max="7168" width="0.54296875" customWidth="1"/>
    <col min="7172" max="7172" width="4.7265625" customWidth="1"/>
    <col min="7173" max="7173" width="0.54296875" customWidth="1"/>
    <col min="7177" max="7177" width="4.7265625" customWidth="1"/>
    <col min="7178" max="7178" width="0.54296875" customWidth="1"/>
    <col min="7179" max="7180" width="8.81640625" bestFit="1" customWidth="1"/>
    <col min="7181" max="7181" width="8.7265625" customWidth="1"/>
    <col min="7182" max="7182" width="4.7265625" customWidth="1"/>
    <col min="7183" max="7183" width="0.54296875" customWidth="1"/>
    <col min="7184" max="7185" width="8.81640625" bestFit="1" customWidth="1"/>
    <col min="7186" max="7186" width="8.7265625" customWidth="1"/>
    <col min="7187" max="7187" width="4.7265625" customWidth="1"/>
    <col min="7413" max="7413" width="10.453125" customWidth="1"/>
    <col min="7414" max="7414" width="0.54296875" customWidth="1"/>
    <col min="7415" max="7416" width="8.81640625" bestFit="1" customWidth="1"/>
    <col min="7418" max="7418" width="4.7265625" customWidth="1"/>
    <col min="7419" max="7419" width="0.54296875" customWidth="1"/>
    <col min="7423" max="7423" width="4.7265625" customWidth="1"/>
    <col min="7424" max="7424" width="0.54296875" customWidth="1"/>
    <col min="7428" max="7428" width="4.7265625" customWidth="1"/>
    <col min="7429" max="7429" width="0.54296875" customWidth="1"/>
    <col min="7433" max="7433" width="4.7265625" customWidth="1"/>
    <col min="7434" max="7434" width="0.54296875" customWidth="1"/>
    <col min="7435" max="7436" width="8.81640625" bestFit="1" customWidth="1"/>
    <col min="7437" max="7437" width="8.7265625" customWidth="1"/>
    <col min="7438" max="7438" width="4.7265625" customWidth="1"/>
    <col min="7439" max="7439" width="0.54296875" customWidth="1"/>
    <col min="7440" max="7441" width="8.81640625" bestFit="1" customWidth="1"/>
    <col min="7442" max="7442" width="8.7265625" customWidth="1"/>
    <col min="7443" max="7443" width="4.7265625" customWidth="1"/>
    <col min="7669" max="7669" width="10.453125" customWidth="1"/>
    <col min="7670" max="7670" width="0.54296875" customWidth="1"/>
    <col min="7671" max="7672" width="8.81640625" bestFit="1" customWidth="1"/>
    <col min="7674" max="7674" width="4.7265625" customWidth="1"/>
    <col min="7675" max="7675" width="0.54296875" customWidth="1"/>
    <col min="7679" max="7679" width="4.7265625" customWidth="1"/>
    <col min="7680" max="7680" width="0.54296875" customWidth="1"/>
    <col min="7684" max="7684" width="4.7265625" customWidth="1"/>
    <col min="7685" max="7685" width="0.54296875" customWidth="1"/>
    <col min="7689" max="7689" width="4.7265625" customWidth="1"/>
    <col min="7690" max="7690" width="0.54296875" customWidth="1"/>
    <col min="7691" max="7692" width="8.81640625" bestFit="1" customWidth="1"/>
    <col min="7693" max="7693" width="8.7265625" customWidth="1"/>
    <col min="7694" max="7694" width="4.7265625" customWidth="1"/>
    <col min="7695" max="7695" width="0.54296875" customWidth="1"/>
    <col min="7696" max="7697" width="8.81640625" bestFit="1" customWidth="1"/>
    <col min="7698" max="7698" width="8.7265625" customWidth="1"/>
    <col min="7699" max="7699" width="4.7265625" customWidth="1"/>
    <col min="7925" max="7925" width="10.453125" customWidth="1"/>
    <col min="7926" max="7926" width="0.54296875" customWidth="1"/>
    <col min="7927" max="7928" width="8.81640625" bestFit="1" customWidth="1"/>
    <col min="7930" max="7930" width="4.7265625" customWidth="1"/>
    <col min="7931" max="7931" width="0.54296875" customWidth="1"/>
    <col min="7935" max="7935" width="4.7265625" customWidth="1"/>
    <col min="7936" max="7936" width="0.54296875" customWidth="1"/>
    <col min="7940" max="7940" width="4.7265625" customWidth="1"/>
    <col min="7941" max="7941" width="0.54296875" customWidth="1"/>
    <col min="7945" max="7945" width="4.7265625" customWidth="1"/>
    <col min="7946" max="7946" width="0.54296875" customWidth="1"/>
    <col min="7947" max="7948" width="8.81640625" bestFit="1" customWidth="1"/>
    <col min="7949" max="7949" width="8.7265625" customWidth="1"/>
    <col min="7950" max="7950" width="4.7265625" customWidth="1"/>
    <col min="7951" max="7951" width="0.54296875" customWidth="1"/>
    <col min="7952" max="7953" width="8.81640625" bestFit="1" customWidth="1"/>
    <col min="7954" max="7954" width="8.7265625" customWidth="1"/>
    <col min="7955" max="7955" width="4.7265625" customWidth="1"/>
    <col min="8181" max="8181" width="10.453125" customWidth="1"/>
    <col min="8182" max="8182" width="0.54296875" customWidth="1"/>
    <col min="8183" max="8184" width="8.81640625" bestFit="1" customWidth="1"/>
    <col min="8186" max="8186" width="4.7265625" customWidth="1"/>
    <col min="8187" max="8187" width="0.54296875" customWidth="1"/>
    <col min="8191" max="8191" width="4.7265625" customWidth="1"/>
    <col min="8192" max="8192" width="0.54296875" customWidth="1"/>
    <col min="8196" max="8196" width="4.7265625" customWidth="1"/>
    <col min="8197" max="8197" width="0.54296875" customWidth="1"/>
    <col min="8201" max="8201" width="4.7265625" customWidth="1"/>
    <col min="8202" max="8202" width="0.54296875" customWidth="1"/>
    <col min="8203" max="8204" width="8.81640625" bestFit="1" customWidth="1"/>
    <col min="8205" max="8205" width="8.7265625" customWidth="1"/>
    <col min="8206" max="8206" width="4.7265625" customWidth="1"/>
    <col min="8207" max="8207" width="0.54296875" customWidth="1"/>
    <col min="8208" max="8209" width="8.81640625" bestFit="1" customWidth="1"/>
    <col min="8210" max="8210" width="8.7265625" customWidth="1"/>
    <col min="8211" max="8211" width="4.7265625" customWidth="1"/>
    <col min="8437" max="8437" width="10.453125" customWidth="1"/>
    <col min="8438" max="8438" width="0.54296875" customWidth="1"/>
    <col min="8439" max="8440" width="8.81640625" bestFit="1" customWidth="1"/>
    <col min="8442" max="8442" width="4.7265625" customWidth="1"/>
    <col min="8443" max="8443" width="0.54296875" customWidth="1"/>
    <col min="8447" max="8447" width="4.7265625" customWidth="1"/>
    <col min="8448" max="8448" width="0.54296875" customWidth="1"/>
    <col min="8452" max="8452" width="4.7265625" customWidth="1"/>
    <col min="8453" max="8453" width="0.54296875" customWidth="1"/>
    <col min="8457" max="8457" width="4.7265625" customWidth="1"/>
    <col min="8458" max="8458" width="0.54296875" customWidth="1"/>
    <col min="8459" max="8460" width="8.81640625" bestFit="1" customWidth="1"/>
    <col min="8461" max="8461" width="8.7265625" customWidth="1"/>
    <col min="8462" max="8462" width="4.7265625" customWidth="1"/>
    <col min="8463" max="8463" width="0.54296875" customWidth="1"/>
    <col min="8464" max="8465" width="8.81640625" bestFit="1" customWidth="1"/>
    <col min="8466" max="8466" width="8.7265625" customWidth="1"/>
    <col min="8467" max="8467" width="4.7265625" customWidth="1"/>
    <col min="8693" max="8693" width="10.453125" customWidth="1"/>
    <col min="8694" max="8694" width="0.54296875" customWidth="1"/>
    <col min="8695" max="8696" width="8.81640625" bestFit="1" customWidth="1"/>
    <col min="8698" max="8698" width="4.7265625" customWidth="1"/>
    <col min="8699" max="8699" width="0.54296875" customWidth="1"/>
    <col min="8703" max="8703" width="4.7265625" customWidth="1"/>
    <col min="8704" max="8704" width="0.54296875" customWidth="1"/>
    <col min="8708" max="8708" width="4.7265625" customWidth="1"/>
    <col min="8709" max="8709" width="0.54296875" customWidth="1"/>
    <col min="8713" max="8713" width="4.7265625" customWidth="1"/>
    <col min="8714" max="8714" width="0.54296875" customWidth="1"/>
    <col min="8715" max="8716" width="8.81640625" bestFit="1" customWidth="1"/>
    <col min="8717" max="8717" width="8.7265625" customWidth="1"/>
    <col min="8718" max="8718" width="4.7265625" customWidth="1"/>
    <col min="8719" max="8719" width="0.54296875" customWidth="1"/>
    <col min="8720" max="8721" width="8.81640625" bestFit="1" customWidth="1"/>
    <col min="8722" max="8722" width="8.7265625" customWidth="1"/>
    <col min="8723" max="8723" width="4.7265625" customWidth="1"/>
    <col min="8949" max="8949" width="10.453125" customWidth="1"/>
    <col min="8950" max="8950" width="0.54296875" customWidth="1"/>
    <col min="8951" max="8952" width="8.81640625" bestFit="1" customWidth="1"/>
    <col min="8954" max="8954" width="4.7265625" customWidth="1"/>
    <col min="8955" max="8955" width="0.54296875" customWidth="1"/>
    <col min="8959" max="8959" width="4.7265625" customWidth="1"/>
    <col min="8960" max="8960" width="0.54296875" customWidth="1"/>
    <col min="8964" max="8964" width="4.7265625" customWidth="1"/>
    <col min="8965" max="8965" width="0.54296875" customWidth="1"/>
    <col min="8969" max="8969" width="4.7265625" customWidth="1"/>
    <col min="8970" max="8970" width="0.54296875" customWidth="1"/>
    <col min="8971" max="8972" width="8.81640625" bestFit="1" customWidth="1"/>
    <col min="8973" max="8973" width="8.7265625" customWidth="1"/>
    <col min="8974" max="8974" width="4.7265625" customWidth="1"/>
    <col min="8975" max="8975" width="0.54296875" customWidth="1"/>
    <col min="8976" max="8977" width="8.81640625" bestFit="1" customWidth="1"/>
    <col min="8978" max="8978" width="8.7265625" customWidth="1"/>
    <col min="8979" max="8979" width="4.7265625" customWidth="1"/>
    <col min="9205" max="9205" width="10.453125" customWidth="1"/>
    <col min="9206" max="9206" width="0.54296875" customWidth="1"/>
    <col min="9207" max="9208" width="8.81640625" bestFit="1" customWidth="1"/>
    <col min="9210" max="9210" width="4.7265625" customWidth="1"/>
    <col min="9211" max="9211" width="0.54296875" customWidth="1"/>
    <col min="9215" max="9215" width="4.7265625" customWidth="1"/>
    <col min="9216" max="9216" width="0.54296875" customWidth="1"/>
    <col min="9220" max="9220" width="4.7265625" customWidth="1"/>
    <col min="9221" max="9221" width="0.54296875" customWidth="1"/>
    <col min="9225" max="9225" width="4.7265625" customWidth="1"/>
    <col min="9226" max="9226" width="0.54296875" customWidth="1"/>
    <col min="9227" max="9228" width="8.81640625" bestFit="1" customWidth="1"/>
    <col min="9229" max="9229" width="8.7265625" customWidth="1"/>
    <col min="9230" max="9230" width="4.7265625" customWidth="1"/>
    <col min="9231" max="9231" width="0.54296875" customWidth="1"/>
    <col min="9232" max="9233" width="8.81640625" bestFit="1" customWidth="1"/>
    <col min="9234" max="9234" width="8.7265625" customWidth="1"/>
    <col min="9235" max="9235" width="4.7265625" customWidth="1"/>
    <col min="9461" max="9461" width="10.453125" customWidth="1"/>
    <col min="9462" max="9462" width="0.54296875" customWidth="1"/>
    <col min="9463" max="9464" width="8.81640625" bestFit="1" customWidth="1"/>
    <col min="9466" max="9466" width="4.7265625" customWidth="1"/>
    <col min="9467" max="9467" width="0.54296875" customWidth="1"/>
    <col min="9471" max="9471" width="4.7265625" customWidth="1"/>
    <col min="9472" max="9472" width="0.54296875" customWidth="1"/>
    <col min="9476" max="9476" width="4.7265625" customWidth="1"/>
    <col min="9477" max="9477" width="0.54296875" customWidth="1"/>
    <col min="9481" max="9481" width="4.7265625" customWidth="1"/>
    <col min="9482" max="9482" width="0.54296875" customWidth="1"/>
    <col min="9483" max="9484" width="8.81640625" bestFit="1" customWidth="1"/>
    <col min="9485" max="9485" width="8.7265625" customWidth="1"/>
    <col min="9486" max="9486" width="4.7265625" customWidth="1"/>
    <col min="9487" max="9487" width="0.54296875" customWidth="1"/>
    <col min="9488" max="9489" width="8.81640625" bestFit="1" customWidth="1"/>
    <col min="9490" max="9490" width="8.7265625" customWidth="1"/>
    <col min="9491" max="9491" width="4.7265625" customWidth="1"/>
    <col min="9717" max="9717" width="10.453125" customWidth="1"/>
    <col min="9718" max="9718" width="0.54296875" customWidth="1"/>
    <col min="9719" max="9720" width="8.81640625" bestFit="1" customWidth="1"/>
    <col min="9722" max="9722" width="4.7265625" customWidth="1"/>
    <col min="9723" max="9723" width="0.54296875" customWidth="1"/>
    <col min="9727" max="9727" width="4.7265625" customWidth="1"/>
    <col min="9728" max="9728" width="0.54296875" customWidth="1"/>
    <col min="9732" max="9732" width="4.7265625" customWidth="1"/>
    <col min="9733" max="9733" width="0.54296875" customWidth="1"/>
    <col min="9737" max="9737" width="4.7265625" customWidth="1"/>
    <col min="9738" max="9738" width="0.54296875" customWidth="1"/>
    <col min="9739" max="9740" width="8.81640625" bestFit="1" customWidth="1"/>
    <col min="9741" max="9741" width="8.7265625" customWidth="1"/>
    <col min="9742" max="9742" width="4.7265625" customWidth="1"/>
    <col min="9743" max="9743" width="0.54296875" customWidth="1"/>
    <col min="9744" max="9745" width="8.81640625" bestFit="1" customWidth="1"/>
    <col min="9746" max="9746" width="8.7265625" customWidth="1"/>
    <col min="9747" max="9747" width="4.7265625" customWidth="1"/>
    <col min="9973" max="9973" width="10.453125" customWidth="1"/>
    <col min="9974" max="9974" width="0.54296875" customWidth="1"/>
    <col min="9975" max="9976" width="8.81640625" bestFit="1" customWidth="1"/>
    <col min="9978" max="9978" width="4.7265625" customWidth="1"/>
    <col min="9979" max="9979" width="0.54296875" customWidth="1"/>
    <col min="9983" max="9983" width="4.7265625" customWidth="1"/>
    <col min="9984" max="9984" width="0.54296875" customWidth="1"/>
    <col min="9988" max="9988" width="4.7265625" customWidth="1"/>
    <col min="9989" max="9989" width="0.54296875" customWidth="1"/>
    <col min="9993" max="9993" width="4.7265625" customWidth="1"/>
    <col min="9994" max="9994" width="0.54296875" customWidth="1"/>
    <col min="9995" max="9996" width="8.81640625" bestFit="1" customWidth="1"/>
    <col min="9997" max="9997" width="8.7265625" customWidth="1"/>
    <col min="9998" max="9998" width="4.7265625" customWidth="1"/>
    <col min="9999" max="9999" width="0.54296875" customWidth="1"/>
    <col min="10000" max="10001" width="8.81640625" bestFit="1" customWidth="1"/>
    <col min="10002" max="10002" width="8.7265625" customWidth="1"/>
    <col min="10003" max="10003" width="4.7265625" customWidth="1"/>
    <col min="10229" max="10229" width="10.453125" customWidth="1"/>
    <col min="10230" max="10230" width="0.54296875" customWidth="1"/>
    <col min="10231" max="10232" width="8.81640625" bestFit="1" customWidth="1"/>
    <col min="10234" max="10234" width="4.7265625" customWidth="1"/>
    <col min="10235" max="10235" width="0.54296875" customWidth="1"/>
    <col min="10239" max="10239" width="4.7265625" customWidth="1"/>
    <col min="10240" max="10240" width="0.54296875" customWidth="1"/>
    <col min="10244" max="10244" width="4.7265625" customWidth="1"/>
    <col min="10245" max="10245" width="0.54296875" customWidth="1"/>
    <col min="10249" max="10249" width="4.7265625" customWidth="1"/>
    <col min="10250" max="10250" width="0.54296875" customWidth="1"/>
    <col min="10251" max="10252" width="8.81640625" bestFit="1" customWidth="1"/>
    <col min="10253" max="10253" width="8.7265625" customWidth="1"/>
    <col min="10254" max="10254" width="4.7265625" customWidth="1"/>
    <col min="10255" max="10255" width="0.54296875" customWidth="1"/>
    <col min="10256" max="10257" width="8.81640625" bestFit="1" customWidth="1"/>
    <col min="10258" max="10258" width="8.7265625" customWidth="1"/>
    <col min="10259" max="10259" width="4.7265625" customWidth="1"/>
    <col min="10485" max="10485" width="10.453125" customWidth="1"/>
    <col min="10486" max="10486" width="0.54296875" customWidth="1"/>
    <col min="10487" max="10488" width="8.81640625" bestFit="1" customWidth="1"/>
    <col min="10490" max="10490" width="4.7265625" customWidth="1"/>
    <col min="10491" max="10491" width="0.54296875" customWidth="1"/>
    <col min="10495" max="10495" width="4.7265625" customWidth="1"/>
    <col min="10496" max="10496" width="0.54296875" customWidth="1"/>
    <col min="10500" max="10500" width="4.7265625" customWidth="1"/>
    <col min="10501" max="10501" width="0.54296875" customWidth="1"/>
    <col min="10505" max="10505" width="4.7265625" customWidth="1"/>
    <col min="10506" max="10506" width="0.54296875" customWidth="1"/>
    <col min="10507" max="10508" width="8.81640625" bestFit="1" customWidth="1"/>
    <col min="10509" max="10509" width="8.7265625" customWidth="1"/>
    <col min="10510" max="10510" width="4.7265625" customWidth="1"/>
    <col min="10511" max="10511" width="0.54296875" customWidth="1"/>
    <col min="10512" max="10513" width="8.81640625" bestFit="1" customWidth="1"/>
    <col min="10514" max="10514" width="8.7265625" customWidth="1"/>
    <col min="10515" max="10515" width="4.7265625" customWidth="1"/>
    <col min="10741" max="10741" width="10.453125" customWidth="1"/>
    <col min="10742" max="10742" width="0.54296875" customWidth="1"/>
    <col min="10743" max="10744" width="8.81640625" bestFit="1" customWidth="1"/>
    <col min="10746" max="10746" width="4.7265625" customWidth="1"/>
    <col min="10747" max="10747" width="0.54296875" customWidth="1"/>
    <col min="10751" max="10751" width="4.7265625" customWidth="1"/>
    <col min="10752" max="10752" width="0.54296875" customWidth="1"/>
    <col min="10756" max="10756" width="4.7265625" customWidth="1"/>
    <col min="10757" max="10757" width="0.54296875" customWidth="1"/>
    <col min="10761" max="10761" width="4.7265625" customWidth="1"/>
    <col min="10762" max="10762" width="0.54296875" customWidth="1"/>
    <col min="10763" max="10764" width="8.81640625" bestFit="1" customWidth="1"/>
    <col min="10765" max="10765" width="8.7265625" customWidth="1"/>
    <col min="10766" max="10766" width="4.7265625" customWidth="1"/>
    <col min="10767" max="10767" width="0.54296875" customWidth="1"/>
    <col min="10768" max="10769" width="8.81640625" bestFit="1" customWidth="1"/>
    <col min="10770" max="10770" width="8.7265625" customWidth="1"/>
    <col min="10771" max="10771" width="4.7265625" customWidth="1"/>
    <col min="10997" max="10997" width="10.453125" customWidth="1"/>
    <col min="10998" max="10998" width="0.54296875" customWidth="1"/>
    <col min="10999" max="11000" width="8.81640625" bestFit="1" customWidth="1"/>
    <col min="11002" max="11002" width="4.7265625" customWidth="1"/>
    <col min="11003" max="11003" width="0.54296875" customWidth="1"/>
    <col min="11007" max="11007" width="4.7265625" customWidth="1"/>
    <col min="11008" max="11008" width="0.54296875" customWidth="1"/>
    <col min="11012" max="11012" width="4.7265625" customWidth="1"/>
    <col min="11013" max="11013" width="0.54296875" customWidth="1"/>
    <col min="11017" max="11017" width="4.7265625" customWidth="1"/>
    <col min="11018" max="11018" width="0.54296875" customWidth="1"/>
    <col min="11019" max="11020" width="8.81640625" bestFit="1" customWidth="1"/>
    <col min="11021" max="11021" width="8.7265625" customWidth="1"/>
    <col min="11022" max="11022" width="4.7265625" customWidth="1"/>
    <col min="11023" max="11023" width="0.54296875" customWidth="1"/>
    <col min="11024" max="11025" width="8.81640625" bestFit="1" customWidth="1"/>
    <col min="11026" max="11026" width="8.7265625" customWidth="1"/>
    <col min="11027" max="11027" width="4.7265625" customWidth="1"/>
    <col min="11253" max="11253" width="10.453125" customWidth="1"/>
    <col min="11254" max="11254" width="0.54296875" customWidth="1"/>
    <col min="11255" max="11256" width="8.81640625" bestFit="1" customWidth="1"/>
    <col min="11258" max="11258" width="4.7265625" customWidth="1"/>
    <col min="11259" max="11259" width="0.54296875" customWidth="1"/>
    <col min="11263" max="11263" width="4.7265625" customWidth="1"/>
    <col min="11264" max="11264" width="0.54296875" customWidth="1"/>
    <col min="11268" max="11268" width="4.7265625" customWidth="1"/>
    <col min="11269" max="11269" width="0.54296875" customWidth="1"/>
    <col min="11273" max="11273" width="4.7265625" customWidth="1"/>
    <col min="11274" max="11274" width="0.54296875" customWidth="1"/>
    <col min="11275" max="11276" width="8.81640625" bestFit="1" customWidth="1"/>
    <col min="11277" max="11277" width="8.7265625" customWidth="1"/>
    <col min="11278" max="11278" width="4.7265625" customWidth="1"/>
    <col min="11279" max="11279" width="0.54296875" customWidth="1"/>
    <col min="11280" max="11281" width="8.81640625" bestFit="1" customWidth="1"/>
    <col min="11282" max="11282" width="8.7265625" customWidth="1"/>
    <col min="11283" max="11283" width="4.7265625" customWidth="1"/>
    <col min="11509" max="11509" width="10.453125" customWidth="1"/>
    <col min="11510" max="11510" width="0.54296875" customWidth="1"/>
    <col min="11511" max="11512" width="8.81640625" bestFit="1" customWidth="1"/>
    <col min="11514" max="11514" width="4.7265625" customWidth="1"/>
    <col min="11515" max="11515" width="0.54296875" customWidth="1"/>
    <col min="11519" max="11519" width="4.7265625" customWidth="1"/>
    <col min="11520" max="11520" width="0.54296875" customWidth="1"/>
    <col min="11524" max="11524" width="4.7265625" customWidth="1"/>
    <col min="11525" max="11525" width="0.54296875" customWidth="1"/>
    <col min="11529" max="11529" width="4.7265625" customWidth="1"/>
    <col min="11530" max="11530" width="0.54296875" customWidth="1"/>
    <col min="11531" max="11532" width="8.81640625" bestFit="1" customWidth="1"/>
    <col min="11533" max="11533" width="8.7265625" customWidth="1"/>
    <col min="11534" max="11534" width="4.7265625" customWidth="1"/>
    <col min="11535" max="11535" width="0.54296875" customWidth="1"/>
    <col min="11536" max="11537" width="8.81640625" bestFit="1" customWidth="1"/>
    <col min="11538" max="11538" width="8.7265625" customWidth="1"/>
    <col min="11539" max="11539" width="4.7265625" customWidth="1"/>
    <col min="11765" max="11765" width="10.453125" customWidth="1"/>
    <col min="11766" max="11766" width="0.54296875" customWidth="1"/>
    <col min="11767" max="11768" width="8.81640625" bestFit="1" customWidth="1"/>
    <col min="11770" max="11770" width="4.7265625" customWidth="1"/>
    <col min="11771" max="11771" width="0.54296875" customWidth="1"/>
    <col min="11775" max="11775" width="4.7265625" customWidth="1"/>
    <col min="11776" max="11776" width="0.54296875" customWidth="1"/>
    <col min="11780" max="11780" width="4.7265625" customWidth="1"/>
    <col min="11781" max="11781" width="0.54296875" customWidth="1"/>
    <col min="11785" max="11785" width="4.7265625" customWidth="1"/>
    <col min="11786" max="11786" width="0.54296875" customWidth="1"/>
    <col min="11787" max="11788" width="8.81640625" bestFit="1" customWidth="1"/>
    <col min="11789" max="11789" width="8.7265625" customWidth="1"/>
    <col min="11790" max="11790" width="4.7265625" customWidth="1"/>
    <col min="11791" max="11791" width="0.54296875" customWidth="1"/>
    <col min="11792" max="11793" width="8.81640625" bestFit="1" customWidth="1"/>
    <col min="11794" max="11794" width="8.7265625" customWidth="1"/>
    <col min="11795" max="11795" width="4.7265625" customWidth="1"/>
    <col min="12021" max="12021" width="10.453125" customWidth="1"/>
    <col min="12022" max="12022" width="0.54296875" customWidth="1"/>
    <col min="12023" max="12024" width="8.81640625" bestFit="1" customWidth="1"/>
    <col min="12026" max="12026" width="4.7265625" customWidth="1"/>
    <col min="12027" max="12027" width="0.54296875" customWidth="1"/>
    <col min="12031" max="12031" width="4.7265625" customWidth="1"/>
    <col min="12032" max="12032" width="0.54296875" customWidth="1"/>
    <col min="12036" max="12036" width="4.7265625" customWidth="1"/>
    <col min="12037" max="12037" width="0.54296875" customWidth="1"/>
    <col min="12041" max="12041" width="4.7265625" customWidth="1"/>
    <col min="12042" max="12042" width="0.54296875" customWidth="1"/>
    <col min="12043" max="12044" width="8.81640625" bestFit="1" customWidth="1"/>
    <col min="12045" max="12045" width="8.7265625" customWidth="1"/>
    <col min="12046" max="12046" width="4.7265625" customWidth="1"/>
    <col min="12047" max="12047" width="0.54296875" customWidth="1"/>
    <col min="12048" max="12049" width="8.81640625" bestFit="1" customWidth="1"/>
    <col min="12050" max="12050" width="8.7265625" customWidth="1"/>
    <col min="12051" max="12051" width="4.7265625" customWidth="1"/>
    <col min="12277" max="12277" width="10.453125" customWidth="1"/>
    <col min="12278" max="12278" width="0.54296875" customWidth="1"/>
    <col min="12279" max="12280" width="8.81640625" bestFit="1" customWidth="1"/>
    <col min="12282" max="12282" width="4.7265625" customWidth="1"/>
    <col min="12283" max="12283" width="0.54296875" customWidth="1"/>
    <col min="12287" max="12287" width="4.7265625" customWidth="1"/>
    <col min="12288" max="12288" width="0.54296875" customWidth="1"/>
    <col min="12292" max="12292" width="4.7265625" customWidth="1"/>
    <col min="12293" max="12293" width="0.54296875" customWidth="1"/>
    <col min="12297" max="12297" width="4.7265625" customWidth="1"/>
    <col min="12298" max="12298" width="0.54296875" customWidth="1"/>
    <col min="12299" max="12300" width="8.81640625" bestFit="1" customWidth="1"/>
    <col min="12301" max="12301" width="8.7265625" customWidth="1"/>
    <col min="12302" max="12302" width="4.7265625" customWidth="1"/>
    <col min="12303" max="12303" width="0.54296875" customWidth="1"/>
    <col min="12304" max="12305" width="8.81640625" bestFit="1" customWidth="1"/>
    <col min="12306" max="12306" width="8.7265625" customWidth="1"/>
    <col min="12307" max="12307" width="4.7265625" customWidth="1"/>
    <col min="12533" max="12533" width="10.453125" customWidth="1"/>
    <col min="12534" max="12534" width="0.54296875" customWidth="1"/>
    <col min="12535" max="12536" width="8.81640625" bestFit="1" customWidth="1"/>
    <col min="12538" max="12538" width="4.7265625" customWidth="1"/>
    <col min="12539" max="12539" width="0.54296875" customWidth="1"/>
    <col min="12543" max="12543" width="4.7265625" customWidth="1"/>
    <col min="12544" max="12544" width="0.54296875" customWidth="1"/>
    <col min="12548" max="12548" width="4.7265625" customWidth="1"/>
    <col min="12549" max="12549" width="0.54296875" customWidth="1"/>
    <col min="12553" max="12553" width="4.7265625" customWidth="1"/>
    <col min="12554" max="12554" width="0.54296875" customWidth="1"/>
    <col min="12555" max="12556" width="8.81640625" bestFit="1" customWidth="1"/>
    <col min="12557" max="12557" width="8.7265625" customWidth="1"/>
    <col min="12558" max="12558" width="4.7265625" customWidth="1"/>
    <col min="12559" max="12559" width="0.54296875" customWidth="1"/>
    <col min="12560" max="12561" width="8.81640625" bestFit="1" customWidth="1"/>
    <col min="12562" max="12562" width="8.7265625" customWidth="1"/>
    <col min="12563" max="12563" width="4.7265625" customWidth="1"/>
    <col min="12789" max="12789" width="10.453125" customWidth="1"/>
    <col min="12790" max="12790" width="0.54296875" customWidth="1"/>
    <col min="12791" max="12792" width="8.81640625" bestFit="1" customWidth="1"/>
    <col min="12794" max="12794" width="4.7265625" customWidth="1"/>
    <col min="12795" max="12795" width="0.54296875" customWidth="1"/>
    <col min="12799" max="12799" width="4.7265625" customWidth="1"/>
    <col min="12800" max="12800" width="0.54296875" customWidth="1"/>
    <col min="12804" max="12804" width="4.7265625" customWidth="1"/>
    <col min="12805" max="12805" width="0.54296875" customWidth="1"/>
    <col min="12809" max="12809" width="4.7265625" customWidth="1"/>
    <col min="12810" max="12810" width="0.54296875" customWidth="1"/>
    <col min="12811" max="12812" width="8.81640625" bestFit="1" customWidth="1"/>
    <col min="12813" max="12813" width="8.7265625" customWidth="1"/>
    <col min="12814" max="12814" width="4.7265625" customWidth="1"/>
    <col min="12815" max="12815" width="0.54296875" customWidth="1"/>
    <col min="12816" max="12817" width="8.81640625" bestFit="1" customWidth="1"/>
    <col min="12818" max="12818" width="8.7265625" customWidth="1"/>
    <col min="12819" max="12819" width="4.7265625" customWidth="1"/>
    <col min="13045" max="13045" width="10.453125" customWidth="1"/>
    <col min="13046" max="13046" width="0.54296875" customWidth="1"/>
    <col min="13047" max="13048" width="8.81640625" bestFit="1" customWidth="1"/>
    <col min="13050" max="13050" width="4.7265625" customWidth="1"/>
    <col min="13051" max="13051" width="0.54296875" customWidth="1"/>
    <col min="13055" max="13055" width="4.7265625" customWidth="1"/>
    <col min="13056" max="13056" width="0.54296875" customWidth="1"/>
    <col min="13060" max="13060" width="4.7265625" customWidth="1"/>
    <col min="13061" max="13061" width="0.54296875" customWidth="1"/>
    <col min="13065" max="13065" width="4.7265625" customWidth="1"/>
    <col min="13066" max="13066" width="0.54296875" customWidth="1"/>
    <col min="13067" max="13068" width="8.81640625" bestFit="1" customWidth="1"/>
    <col min="13069" max="13069" width="8.7265625" customWidth="1"/>
    <col min="13070" max="13070" width="4.7265625" customWidth="1"/>
    <col min="13071" max="13071" width="0.54296875" customWidth="1"/>
    <col min="13072" max="13073" width="8.81640625" bestFit="1" customWidth="1"/>
    <col min="13074" max="13074" width="8.7265625" customWidth="1"/>
    <col min="13075" max="13075" width="4.7265625" customWidth="1"/>
    <col min="13301" max="13301" width="10.453125" customWidth="1"/>
    <col min="13302" max="13302" width="0.54296875" customWidth="1"/>
    <col min="13303" max="13304" width="8.81640625" bestFit="1" customWidth="1"/>
    <col min="13306" max="13306" width="4.7265625" customWidth="1"/>
    <col min="13307" max="13307" width="0.54296875" customWidth="1"/>
    <col min="13311" max="13311" width="4.7265625" customWidth="1"/>
    <col min="13312" max="13312" width="0.54296875" customWidth="1"/>
    <col min="13316" max="13316" width="4.7265625" customWidth="1"/>
    <col min="13317" max="13317" width="0.54296875" customWidth="1"/>
    <col min="13321" max="13321" width="4.7265625" customWidth="1"/>
    <col min="13322" max="13322" width="0.54296875" customWidth="1"/>
    <col min="13323" max="13324" width="8.81640625" bestFit="1" customWidth="1"/>
    <col min="13325" max="13325" width="8.7265625" customWidth="1"/>
    <col min="13326" max="13326" width="4.7265625" customWidth="1"/>
    <col min="13327" max="13327" width="0.54296875" customWidth="1"/>
    <col min="13328" max="13329" width="8.81640625" bestFit="1" customWidth="1"/>
    <col min="13330" max="13330" width="8.7265625" customWidth="1"/>
    <col min="13331" max="13331" width="4.7265625" customWidth="1"/>
    <col min="13557" max="13557" width="10.453125" customWidth="1"/>
    <col min="13558" max="13558" width="0.54296875" customWidth="1"/>
    <col min="13559" max="13560" width="8.81640625" bestFit="1" customWidth="1"/>
    <col min="13562" max="13562" width="4.7265625" customWidth="1"/>
    <col min="13563" max="13563" width="0.54296875" customWidth="1"/>
    <col min="13567" max="13567" width="4.7265625" customWidth="1"/>
    <col min="13568" max="13568" width="0.54296875" customWidth="1"/>
    <col min="13572" max="13572" width="4.7265625" customWidth="1"/>
    <col min="13573" max="13573" width="0.54296875" customWidth="1"/>
    <col min="13577" max="13577" width="4.7265625" customWidth="1"/>
    <col min="13578" max="13578" width="0.54296875" customWidth="1"/>
    <col min="13579" max="13580" width="8.81640625" bestFit="1" customWidth="1"/>
    <col min="13581" max="13581" width="8.7265625" customWidth="1"/>
    <col min="13582" max="13582" width="4.7265625" customWidth="1"/>
    <col min="13583" max="13583" width="0.54296875" customWidth="1"/>
    <col min="13584" max="13585" width="8.81640625" bestFit="1" customWidth="1"/>
    <col min="13586" max="13586" width="8.7265625" customWidth="1"/>
    <col min="13587" max="13587" width="4.7265625" customWidth="1"/>
    <col min="13813" max="13813" width="10.453125" customWidth="1"/>
    <col min="13814" max="13814" width="0.54296875" customWidth="1"/>
    <col min="13815" max="13816" width="8.81640625" bestFit="1" customWidth="1"/>
    <col min="13818" max="13818" width="4.7265625" customWidth="1"/>
    <col min="13819" max="13819" width="0.54296875" customWidth="1"/>
    <col min="13823" max="13823" width="4.7265625" customWidth="1"/>
    <col min="13824" max="13824" width="0.54296875" customWidth="1"/>
    <col min="13828" max="13828" width="4.7265625" customWidth="1"/>
    <col min="13829" max="13829" width="0.54296875" customWidth="1"/>
    <col min="13833" max="13833" width="4.7265625" customWidth="1"/>
    <col min="13834" max="13834" width="0.54296875" customWidth="1"/>
    <col min="13835" max="13836" width="8.81640625" bestFit="1" customWidth="1"/>
    <col min="13837" max="13837" width="8.7265625" customWidth="1"/>
    <col min="13838" max="13838" width="4.7265625" customWidth="1"/>
    <col min="13839" max="13839" width="0.54296875" customWidth="1"/>
    <col min="13840" max="13841" width="8.81640625" bestFit="1" customWidth="1"/>
    <col min="13842" max="13842" width="8.7265625" customWidth="1"/>
    <col min="13843" max="13843" width="4.7265625" customWidth="1"/>
    <col min="14069" max="14069" width="10.453125" customWidth="1"/>
    <col min="14070" max="14070" width="0.54296875" customWidth="1"/>
    <col min="14071" max="14072" width="8.81640625" bestFit="1" customWidth="1"/>
    <col min="14074" max="14074" width="4.7265625" customWidth="1"/>
    <col min="14075" max="14075" width="0.54296875" customWidth="1"/>
    <col min="14079" max="14079" width="4.7265625" customWidth="1"/>
    <col min="14080" max="14080" width="0.54296875" customWidth="1"/>
    <col min="14084" max="14084" width="4.7265625" customWidth="1"/>
    <col min="14085" max="14085" width="0.54296875" customWidth="1"/>
    <col min="14089" max="14089" width="4.7265625" customWidth="1"/>
    <col min="14090" max="14090" width="0.54296875" customWidth="1"/>
    <col min="14091" max="14092" width="8.81640625" bestFit="1" customWidth="1"/>
    <col min="14093" max="14093" width="8.7265625" customWidth="1"/>
    <col min="14094" max="14094" width="4.7265625" customWidth="1"/>
    <col min="14095" max="14095" width="0.54296875" customWidth="1"/>
    <col min="14096" max="14097" width="8.81640625" bestFit="1" customWidth="1"/>
    <col min="14098" max="14098" width="8.7265625" customWidth="1"/>
    <col min="14099" max="14099" width="4.7265625" customWidth="1"/>
    <col min="14325" max="14325" width="10.453125" customWidth="1"/>
    <col min="14326" max="14326" width="0.54296875" customWidth="1"/>
    <col min="14327" max="14328" width="8.81640625" bestFit="1" customWidth="1"/>
    <col min="14330" max="14330" width="4.7265625" customWidth="1"/>
    <col min="14331" max="14331" width="0.54296875" customWidth="1"/>
    <col min="14335" max="14335" width="4.7265625" customWidth="1"/>
    <col min="14336" max="14336" width="0.54296875" customWidth="1"/>
    <col min="14340" max="14340" width="4.7265625" customWidth="1"/>
    <col min="14341" max="14341" width="0.54296875" customWidth="1"/>
    <col min="14345" max="14345" width="4.7265625" customWidth="1"/>
    <col min="14346" max="14346" width="0.54296875" customWidth="1"/>
    <col min="14347" max="14348" width="8.81640625" bestFit="1" customWidth="1"/>
    <col min="14349" max="14349" width="8.7265625" customWidth="1"/>
    <col min="14350" max="14350" width="4.7265625" customWidth="1"/>
    <col min="14351" max="14351" width="0.54296875" customWidth="1"/>
    <col min="14352" max="14353" width="8.81640625" bestFit="1" customWidth="1"/>
    <col min="14354" max="14354" width="8.7265625" customWidth="1"/>
    <col min="14355" max="14355" width="4.7265625" customWidth="1"/>
    <col min="14581" max="14581" width="10.453125" customWidth="1"/>
    <col min="14582" max="14582" width="0.54296875" customWidth="1"/>
    <col min="14583" max="14584" width="8.81640625" bestFit="1" customWidth="1"/>
    <col min="14586" max="14586" width="4.7265625" customWidth="1"/>
    <col min="14587" max="14587" width="0.54296875" customWidth="1"/>
    <col min="14591" max="14591" width="4.7265625" customWidth="1"/>
    <col min="14592" max="14592" width="0.54296875" customWidth="1"/>
    <col min="14596" max="14596" width="4.7265625" customWidth="1"/>
    <col min="14597" max="14597" width="0.54296875" customWidth="1"/>
    <col min="14601" max="14601" width="4.7265625" customWidth="1"/>
    <col min="14602" max="14602" width="0.54296875" customWidth="1"/>
    <col min="14603" max="14604" width="8.81640625" bestFit="1" customWidth="1"/>
    <col min="14605" max="14605" width="8.7265625" customWidth="1"/>
    <col min="14606" max="14606" width="4.7265625" customWidth="1"/>
    <col min="14607" max="14607" width="0.54296875" customWidth="1"/>
    <col min="14608" max="14609" width="8.81640625" bestFit="1" customWidth="1"/>
    <col min="14610" max="14610" width="8.7265625" customWidth="1"/>
    <col min="14611" max="14611" width="4.7265625" customWidth="1"/>
    <col min="14837" max="14837" width="10.453125" customWidth="1"/>
    <col min="14838" max="14838" width="0.54296875" customWidth="1"/>
    <col min="14839" max="14840" width="8.81640625" bestFit="1" customWidth="1"/>
    <col min="14842" max="14842" width="4.7265625" customWidth="1"/>
    <col min="14843" max="14843" width="0.54296875" customWidth="1"/>
    <col min="14847" max="14847" width="4.7265625" customWidth="1"/>
    <col min="14848" max="14848" width="0.54296875" customWidth="1"/>
    <col min="14852" max="14852" width="4.7265625" customWidth="1"/>
    <col min="14853" max="14853" width="0.54296875" customWidth="1"/>
    <col min="14857" max="14857" width="4.7265625" customWidth="1"/>
    <col min="14858" max="14858" width="0.54296875" customWidth="1"/>
    <col min="14859" max="14860" width="8.81640625" bestFit="1" customWidth="1"/>
    <col min="14861" max="14861" width="8.7265625" customWidth="1"/>
    <col min="14862" max="14862" width="4.7265625" customWidth="1"/>
    <col min="14863" max="14863" width="0.54296875" customWidth="1"/>
    <col min="14864" max="14865" width="8.81640625" bestFit="1" customWidth="1"/>
    <col min="14866" max="14866" width="8.7265625" customWidth="1"/>
    <col min="14867" max="14867" width="4.7265625" customWidth="1"/>
    <col min="15093" max="15093" width="10.453125" customWidth="1"/>
    <col min="15094" max="15094" width="0.54296875" customWidth="1"/>
    <col min="15095" max="15096" width="8.81640625" bestFit="1" customWidth="1"/>
    <col min="15098" max="15098" width="4.7265625" customWidth="1"/>
    <col min="15099" max="15099" width="0.54296875" customWidth="1"/>
    <col min="15103" max="15103" width="4.7265625" customWidth="1"/>
    <col min="15104" max="15104" width="0.54296875" customWidth="1"/>
    <col min="15108" max="15108" width="4.7265625" customWidth="1"/>
    <col min="15109" max="15109" width="0.54296875" customWidth="1"/>
    <col min="15113" max="15113" width="4.7265625" customWidth="1"/>
    <col min="15114" max="15114" width="0.54296875" customWidth="1"/>
    <col min="15115" max="15116" width="8.81640625" bestFit="1" customWidth="1"/>
    <col min="15117" max="15117" width="8.7265625" customWidth="1"/>
    <col min="15118" max="15118" width="4.7265625" customWidth="1"/>
    <col min="15119" max="15119" width="0.54296875" customWidth="1"/>
    <col min="15120" max="15121" width="8.81640625" bestFit="1" customWidth="1"/>
    <col min="15122" max="15122" width="8.7265625" customWidth="1"/>
    <col min="15123" max="15123" width="4.7265625" customWidth="1"/>
    <col min="15349" max="15349" width="10.453125" customWidth="1"/>
    <col min="15350" max="15350" width="0.54296875" customWidth="1"/>
    <col min="15351" max="15352" width="8.81640625" bestFit="1" customWidth="1"/>
    <col min="15354" max="15354" width="4.7265625" customWidth="1"/>
    <col min="15355" max="15355" width="0.54296875" customWidth="1"/>
    <col min="15359" max="15359" width="4.7265625" customWidth="1"/>
    <col min="15360" max="15360" width="0.54296875" customWidth="1"/>
    <col min="15364" max="15364" width="4.7265625" customWidth="1"/>
    <col min="15365" max="15365" width="0.54296875" customWidth="1"/>
    <col min="15369" max="15369" width="4.7265625" customWidth="1"/>
    <col min="15370" max="15370" width="0.54296875" customWidth="1"/>
    <col min="15371" max="15372" width="8.81640625" bestFit="1" customWidth="1"/>
    <col min="15373" max="15373" width="8.7265625" customWidth="1"/>
    <col min="15374" max="15374" width="4.7265625" customWidth="1"/>
    <col min="15375" max="15375" width="0.54296875" customWidth="1"/>
    <col min="15376" max="15377" width="8.81640625" bestFit="1" customWidth="1"/>
    <col min="15378" max="15378" width="8.7265625" customWidth="1"/>
    <col min="15379" max="15379" width="4.7265625" customWidth="1"/>
    <col min="15605" max="15605" width="10.453125" customWidth="1"/>
    <col min="15606" max="15606" width="0.54296875" customWidth="1"/>
    <col min="15607" max="15608" width="8.81640625" bestFit="1" customWidth="1"/>
    <col min="15610" max="15610" width="4.7265625" customWidth="1"/>
    <col min="15611" max="15611" width="0.54296875" customWidth="1"/>
    <col min="15615" max="15615" width="4.7265625" customWidth="1"/>
    <col min="15616" max="15616" width="0.54296875" customWidth="1"/>
    <col min="15620" max="15620" width="4.7265625" customWidth="1"/>
    <col min="15621" max="15621" width="0.54296875" customWidth="1"/>
    <col min="15625" max="15625" width="4.7265625" customWidth="1"/>
    <col min="15626" max="15626" width="0.54296875" customWidth="1"/>
    <col min="15627" max="15628" width="8.81640625" bestFit="1" customWidth="1"/>
    <col min="15629" max="15629" width="8.7265625" customWidth="1"/>
    <col min="15630" max="15630" width="4.7265625" customWidth="1"/>
    <col min="15631" max="15631" width="0.54296875" customWidth="1"/>
    <col min="15632" max="15633" width="8.81640625" bestFit="1" customWidth="1"/>
    <col min="15634" max="15634" width="8.7265625" customWidth="1"/>
    <col min="15635" max="15635" width="4.7265625" customWidth="1"/>
    <col min="15861" max="15861" width="10.453125" customWidth="1"/>
    <col min="15862" max="15862" width="0.54296875" customWidth="1"/>
    <col min="15863" max="15864" width="8.81640625" bestFit="1" customWidth="1"/>
    <col min="15866" max="15866" width="4.7265625" customWidth="1"/>
    <col min="15867" max="15867" width="0.54296875" customWidth="1"/>
    <col min="15871" max="15871" width="4.7265625" customWidth="1"/>
    <col min="15872" max="15872" width="0.54296875" customWidth="1"/>
    <col min="15876" max="15876" width="4.7265625" customWidth="1"/>
    <col min="15877" max="15877" width="0.54296875" customWidth="1"/>
    <col min="15881" max="15881" width="4.7265625" customWidth="1"/>
    <col min="15882" max="15882" width="0.54296875" customWidth="1"/>
    <col min="15883" max="15884" width="8.81640625" bestFit="1" customWidth="1"/>
    <col min="15885" max="15885" width="8.7265625" customWidth="1"/>
    <col min="15886" max="15886" width="4.7265625" customWidth="1"/>
    <col min="15887" max="15887" width="0.54296875" customWidth="1"/>
    <col min="15888" max="15889" width="8.81640625" bestFit="1" customWidth="1"/>
    <col min="15890" max="15890" width="8.7265625" customWidth="1"/>
    <col min="15891" max="15891" width="4.7265625" customWidth="1"/>
    <col min="16117" max="16117" width="10.453125" customWidth="1"/>
    <col min="16118" max="16118" width="0.54296875" customWidth="1"/>
    <col min="16119" max="16120" width="8.81640625" bestFit="1" customWidth="1"/>
    <col min="16122" max="16122" width="4.7265625" customWidth="1"/>
    <col min="16123" max="16123" width="0.54296875" customWidth="1"/>
    <col min="16127" max="16127" width="4.7265625" customWidth="1"/>
    <col min="16128" max="16128" width="0.54296875" customWidth="1"/>
    <col min="16132" max="16132" width="4.7265625" customWidth="1"/>
    <col min="16133" max="16133" width="0.54296875" customWidth="1"/>
    <col min="16137" max="16137" width="4.7265625" customWidth="1"/>
    <col min="16138" max="16138" width="0.54296875" customWidth="1"/>
    <col min="16139" max="16140" width="8.81640625" bestFit="1" customWidth="1"/>
    <col min="16141" max="16141" width="8.7265625" customWidth="1"/>
    <col min="16142" max="16142" width="4.7265625" customWidth="1"/>
    <col min="16143" max="16143" width="0.54296875" customWidth="1"/>
    <col min="16144" max="16145" width="8.81640625" bestFit="1" customWidth="1"/>
    <col min="16146" max="16146" width="8.7265625" customWidth="1"/>
    <col min="16147" max="16147" width="4.7265625" customWidth="1"/>
  </cols>
  <sheetData>
    <row r="1" spans="1:19" ht="13" x14ac:dyDescent="0.3">
      <c r="A1" s="86" t="s">
        <v>417</v>
      </c>
      <c r="B1" s="87"/>
      <c r="C1" s="87"/>
      <c r="D1" s="87"/>
      <c r="E1" s="87"/>
      <c r="F1" s="87"/>
      <c r="G1" s="87"/>
      <c r="H1" s="87"/>
      <c r="I1" s="87"/>
      <c r="J1" s="87"/>
      <c r="K1" s="87"/>
      <c r="L1" s="87"/>
      <c r="M1" s="87"/>
      <c r="N1" s="87"/>
      <c r="O1" s="87"/>
      <c r="P1" s="87"/>
      <c r="Q1" s="81">
        <v>45821</v>
      </c>
    </row>
    <row r="2" spans="1:19" ht="13" x14ac:dyDescent="0.3">
      <c r="A2" s="86" t="s">
        <v>339</v>
      </c>
      <c r="B2" s="87"/>
      <c r="C2" s="87"/>
      <c r="D2" s="87"/>
      <c r="E2" s="87"/>
      <c r="F2" s="87"/>
      <c r="G2" s="87"/>
      <c r="H2" s="87"/>
      <c r="I2" s="87"/>
      <c r="J2" s="87"/>
      <c r="K2" s="87"/>
      <c r="L2" s="87"/>
      <c r="M2" s="87"/>
      <c r="N2" s="87"/>
      <c r="O2" s="87"/>
      <c r="P2" s="87"/>
    </row>
    <row r="3" spans="1:19" s="29" customFormat="1" ht="25.15" customHeight="1" x14ac:dyDescent="0.2">
      <c r="A3" s="28" t="s">
        <v>340</v>
      </c>
      <c r="B3" s="104" t="s">
        <v>341</v>
      </c>
      <c r="C3" s="104"/>
      <c r="D3" s="105"/>
      <c r="E3" s="106" t="s">
        <v>342</v>
      </c>
      <c r="F3" s="106"/>
      <c r="G3" s="107"/>
      <c r="H3" s="104" t="s">
        <v>343</v>
      </c>
      <c r="I3" s="104"/>
      <c r="J3" s="105"/>
      <c r="K3" s="104" t="s">
        <v>344</v>
      </c>
      <c r="L3" s="104"/>
      <c r="M3" s="108"/>
      <c r="N3" s="104" t="s">
        <v>345</v>
      </c>
      <c r="O3" s="104"/>
      <c r="P3" s="105"/>
      <c r="Q3" s="104" t="s">
        <v>346</v>
      </c>
      <c r="R3" s="104"/>
      <c r="S3" s="105"/>
    </row>
    <row r="4" spans="1:19" s="30" customFormat="1" ht="10.5" x14ac:dyDescent="0.25">
      <c r="A4" s="109" t="s">
        <v>50</v>
      </c>
      <c r="B4" s="100" t="s">
        <v>347</v>
      </c>
      <c r="C4" s="100"/>
      <c r="D4" s="98" t="s">
        <v>127</v>
      </c>
      <c r="E4" s="100" t="s">
        <v>347</v>
      </c>
      <c r="F4" s="100"/>
      <c r="G4" s="98" t="s">
        <v>127</v>
      </c>
      <c r="H4" s="100" t="s">
        <v>347</v>
      </c>
      <c r="I4" s="100"/>
      <c r="J4" s="98" t="s">
        <v>127</v>
      </c>
      <c r="K4" s="100" t="s">
        <v>347</v>
      </c>
      <c r="L4" s="100"/>
      <c r="M4" s="98" t="s">
        <v>127</v>
      </c>
      <c r="N4" s="100" t="s">
        <v>347</v>
      </c>
      <c r="O4" s="100"/>
      <c r="P4" s="98" t="s">
        <v>127</v>
      </c>
      <c r="Q4" s="100" t="s">
        <v>348</v>
      </c>
      <c r="R4" s="100"/>
      <c r="S4" s="98" t="s">
        <v>127</v>
      </c>
    </row>
    <row r="5" spans="1:19" s="30" customFormat="1" ht="10.5" x14ac:dyDescent="0.2">
      <c r="A5" s="110"/>
      <c r="B5" s="31" t="s">
        <v>59</v>
      </c>
      <c r="C5" s="32" t="s">
        <v>60</v>
      </c>
      <c r="D5" s="101"/>
      <c r="E5" s="31" t="s">
        <v>59</v>
      </c>
      <c r="F5" s="32" t="s">
        <v>60</v>
      </c>
      <c r="G5" s="101"/>
      <c r="H5" s="31" t="s">
        <v>59</v>
      </c>
      <c r="I5" s="32" t="s">
        <v>60</v>
      </c>
      <c r="J5" s="99"/>
      <c r="K5" s="31" t="s">
        <v>59</v>
      </c>
      <c r="L5" s="32" t="s">
        <v>60</v>
      </c>
      <c r="M5" s="101"/>
      <c r="N5" s="31" t="s">
        <v>59</v>
      </c>
      <c r="O5" s="32" t="s">
        <v>60</v>
      </c>
      <c r="P5" s="99"/>
      <c r="Q5" s="31" t="s">
        <v>59</v>
      </c>
      <c r="R5" s="32" t="s">
        <v>60</v>
      </c>
      <c r="S5" s="101"/>
    </row>
    <row r="6" spans="1:19" x14ac:dyDescent="0.25">
      <c r="A6" s="3" t="s">
        <v>414</v>
      </c>
      <c r="B6" s="33" t="s">
        <v>340</v>
      </c>
      <c r="C6" s="34" t="s">
        <v>340</v>
      </c>
      <c r="D6" s="35" t="s">
        <v>340</v>
      </c>
      <c r="E6" s="34"/>
      <c r="F6" s="34"/>
      <c r="G6" s="35"/>
      <c r="H6" s="34"/>
      <c r="I6" s="34"/>
      <c r="J6" s="35"/>
      <c r="K6" s="34"/>
      <c r="L6" s="34"/>
      <c r="M6" s="35"/>
      <c r="N6" s="34"/>
      <c r="O6" s="34"/>
      <c r="P6" s="35"/>
      <c r="Q6" s="34"/>
      <c r="R6" s="34"/>
      <c r="S6" s="35"/>
    </row>
    <row r="7" spans="1:19" x14ac:dyDescent="0.25">
      <c r="A7" s="2" t="str">
        <f>"Oct "&amp;RIGHT(A6,4)-1</f>
        <v>Oct 2023</v>
      </c>
      <c r="B7" s="36">
        <v>22116641</v>
      </c>
      <c r="C7" s="37">
        <v>41672241</v>
      </c>
      <c r="D7" s="37">
        <v>7832725438</v>
      </c>
      <c r="E7" s="36">
        <v>9641</v>
      </c>
      <c r="F7" s="37">
        <v>21988</v>
      </c>
      <c r="G7" s="38">
        <v>5029173</v>
      </c>
      <c r="H7" s="37">
        <v>1806</v>
      </c>
      <c r="I7" s="37">
        <v>3127</v>
      </c>
      <c r="J7" s="38">
        <v>580391</v>
      </c>
      <c r="K7" s="37">
        <v>6849</v>
      </c>
      <c r="L7" s="37">
        <v>14975</v>
      </c>
      <c r="M7" s="38">
        <v>5108339</v>
      </c>
      <c r="N7" s="37" t="s">
        <v>413</v>
      </c>
      <c r="O7" s="37" t="s">
        <v>413</v>
      </c>
      <c r="P7" s="38">
        <v>35851</v>
      </c>
      <c r="Q7" s="37">
        <v>22126282</v>
      </c>
      <c r="R7" s="37">
        <v>41694229</v>
      </c>
      <c r="S7" s="38">
        <v>7843479192</v>
      </c>
    </row>
    <row r="8" spans="1:19" x14ac:dyDescent="0.25">
      <c r="A8" s="2" t="str">
        <f>"Nov "&amp;RIGHT(A6,4)-1</f>
        <v>Nov 2023</v>
      </c>
      <c r="B8" s="36">
        <v>21989414</v>
      </c>
      <c r="C8" s="37">
        <v>41464719</v>
      </c>
      <c r="D8" s="37">
        <v>7812930554</v>
      </c>
      <c r="E8" s="36">
        <v>3</v>
      </c>
      <c r="F8" s="37">
        <v>9</v>
      </c>
      <c r="G8" s="37">
        <v>-147455</v>
      </c>
      <c r="H8" s="36">
        <v>1093</v>
      </c>
      <c r="I8" s="37">
        <v>1685</v>
      </c>
      <c r="J8" s="37">
        <v>477845</v>
      </c>
      <c r="K8" s="36">
        <v>5300</v>
      </c>
      <c r="L8" s="37">
        <v>14333</v>
      </c>
      <c r="M8" s="37">
        <v>3812978</v>
      </c>
      <c r="N8" s="36" t="s">
        <v>413</v>
      </c>
      <c r="O8" s="37" t="s">
        <v>413</v>
      </c>
      <c r="P8" s="37">
        <v>144481</v>
      </c>
      <c r="Q8" s="36">
        <v>21989417</v>
      </c>
      <c r="R8" s="37">
        <v>41464728</v>
      </c>
      <c r="S8" s="38">
        <v>7817218403</v>
      </c>
    </row>
    <row r="9" spans="1:19" x14ac:dyDescent="0.25">
      <c r="A9" s="2" t="str">
        <f>"Dec "&amp;RIGHT(A6,4)-1</f>
        <v>Dec 2023</v>
      </c>
      <c r="B9" s="36">
        <v>21950141</v>
      </c>
      <c r="C9" s="37">
        <v>41335813</v>
      </c>
      <c r="D9" s="37">
        <v>7848187267</v>
      </c>
      <c r="E9" s="36">
        <v>0</v>
      </c>
      <c r="F9" s="37">
        <v>0</v>
      </c>
      <c r="G9" s="37">
        <v>-69765</v>
      </c>
      <c r="H9" s="36">
        <v>655</v>
      </c>
      <c r="I9" s="37">
        <v>695</v>
      </c>
      <c r="J9" s="37">
        <v>191850</v>
      </c>
      <c r="K9" s="36">
        <v>10202</v>
      </c>
      <c r="L9" s="37">
        <v>26209</v>
      </c>
      <c r="M9" s="37">
        <v>4434670</v>
      </c>
      <c r="N9" s="36" t="s">
        <v>413</v>
      </c>
      <c r="O9" s="37" t="s">
        <v>413</v>
      </c>
      <c r="P9" s="37">
        <v>589287</v>
      </c>
      <c r="Q9" s="36">
        <v>21950141</v>
      </c>
      <c r="R9" s="37">
        <v>41335813</v>
      </c>
      <c r="S9" s="38">
        <v>7853333309</v>
      </c>
    </row>
    <row r="10" spans="1:19" x14ac:dyDescent="0.25">
      <c r="A10" s="2" t="str">
        <f>"Jan "&amp;RIGHT(A6,4)</f>
        <v>Jan 2024</v>
      </c>
      <c r="B10" s="36">
        <v>21955757</v>
      </c>
      <c r="C10" s="37">
        <v>41279845</v>
      </c>
      <c r="D10" s="37">
        <v>7728239798</v>
      </c>
      <c r="E10" s="36">
        <v>0</v>
      </c>
      <c r="F10" s="37">
        <v>0</v>
      </c>
      <c r="G10" s="37">
        <v>-88607</v>
      </c>
      <c r="H10" s="36">
        <v>430</v>
      </c>
      <c r="I10" s="37">
        <v>433</v>
      </c>
      <c r="J10" s="37">
        <v>133174</v>
      </c>
      <c r="K10" s="36">
        <v>90658</v>
      </c>
      <c r="L10" s="37">
        <v>168624</v>
      </c>
      <c r="M10" s="37">
        <v>19441560</v>
      </c>
      <c r="N10" s="36" t="s">
        <v>413</v>
      </c>
      <c r="O10" s="37" t="s">
        <v>413</v>
      </c>
      <c r="P10" s="37">
        <v>105586</v>
      </c>
      <c r="Q10" s="36">
        <v>21955757</v>
      </c>
      <c r="R10" s="37">
        <v>41279845</v>
      </c>
      <c r="S10" s="38">
        <v>7747831511</v>
      </c>
    </row>
    <row r="11" spans="1:19" x14ac:dyDescent="0.25">
      <c r="A11" s="2" t="str">
        <f>"Feb "&amp;RIGHT(A6,4)</f>
        <v>Feb 2024</v>
      </c>
      <c r="B11" s="36">
        <v>21958843</v>
      </c>
      <c r="C11" s="37">
        <v>41261754</v>
      </c>
      <c r="D11" s="37">
        <v>7549942924</v>
      </c>
      <c r="E11" s="36">
        <v>0</v>
      </c>
      <c r="F11" s="37">
        <v>0</v>
      </c>
      <c r="G11" s="37">
        <v>-57282</v>
      </c>
      <c r="H11" s="36">
        <v>899</v>
      </c>
      <c r="I11" s="37">
        <v>900</v>
      </c>
      <c r="J11" s="37">
        <v>332005</v>
      </c>
      <c r="K11" s="36">
        <v>14330</v>
      </c>
      <c r="L11" s="37">
        <v>35230</v>
      </c>
      <c r="M11" s="37">
        <v>4032351</v>
      </c>
      <c r="N11" s="36" t="s">
        <v>413</v>
      </c>
      <c r="O11" s="37" t="s">
        <v>413</v>
      </c>
      <c r="P11" s="37">
        <v>43405</v>
      </c>
      <c r="Q11" s="36">
        <v>21958843</v>
      </c>
      <c r="R11" s="37">
        <v>41261754</v>
      </c>
      <c r="S11" s="38">
        <v>7554293403</v>
      </c>
    </row>
    <row r="12" spans="1:19" x14ac:dyDescent="0.25">
      <c r="A12" s="2" t="str">
        <f>"Mar "&amp;RIGHT(A6,4)</f>
        <v>Mar 2024</v>
      </c>
      <c r="B12" s="36">
        <v>22152454</v>
      </c>
      <c r="C12" s="37">
        <v>41563118</v>
      </c>
      <c r="D12" s="37">
        <v>7720368326</v>
      </c>
      <c r="E12" s="36">
        <v>5146</v>
      </c>
      <c r="F12" s="37">
        <v>8854</v>
      </c>
      <c r="G12" s="37">
        <v>3487212</v>
      </c>
      <c r="H12" s="36">
        <v>9547</v>
      </c>
      <c r="I12" s="37">
        <v>15668</v>
      </c>
      <c r="J12" s="37">
        <v>3091383</v>
      </c>
      <c r="K12" s="36">
        <v>35309</v>
      </c>
      <c r="L12" s="37">
        <v>69186</v>
      </c>
      <c r="M12" s="37">
        <v>9687906</v>
      </c>
      <c r="N12" s="36" t="s">
        <v>413</v>
      </c>
      <c r="O12" s="37" t="s">
        <v>413</v>
      </c>
      <c r="P12" s="37">
        <v>691669</v>
      </c>
      <c r="Q12" s="36">
        <v>22157600</v>
      </c>
      <c r="R12" s="37">
        <v>41571972</v>
      </c>
      <c r="S12" s="38">
        <v>7737326496</v>
      </c>
    </row>
    <row r="13" spans="1:19" x14ac:dyDescent="0.25">
      <c r="A13" s="2" t="str">
        <f>"Apr "&amp;RIGHT(A6,4)</f>
        <v>Apr 2024</v>
      </c>
      <c r="B13" s="36">
        <v>22210778</v>
      </c>
      <c r="C13" s="37">
        <v>41596787</v>
      </c>
      <c r="D13" s="37">
        <v>7554186174</v>
      </c>
      <c r="E13" s="36">
        <v>11</v>
      </c>
      <c r="F13" s="37">
        <v>19</v>
      </c>
      <c r="G13" s="37">
        <v>834</v>
      </c>
      <c r="H13" s="36">
        <v>1058</v>
      </c>
      <c r="I13" s="37">
        <v>1073</v>
      </c>
      <c r="J13" s="37">
        <v>273823</v>
      </c>
      <c r="K13" s="36">
        <v>16533</v>
      </c>
      <c r="L13" s="37">
        <v>39007</v>
      </c>
      <c r="M13" s="37">
        <v>6568472</v>
      </c>
      <c r="N13" s="36" t="s">
        <v>413</v>
      </c>
      <c r="O13" s="37" t="s">
        <v>413</v>
      </c>
      <c r="P13" s="37">
        <v>38862</v>
      </c>
      <c r="Q13" s="36">
        <v>22210789</v>
      </c>
      <c r="R13" s="37">
        <v>41596806</v>
      </c>
      <c r="S13" s="38">
        <v>7561068165</v>
      </c>
    </row>
    <row r="14" spans="1:19" x14ac:dyDescent="0.25">
      <c r="A14" s="2" t="str">
        <f>"May "&amp;RIGHT(A6,4)</f>
        <v>May 2024</v>
      </c>
      <c r="B14" s="36">
        <v>22280987</v>
      </c>
      <c r="C14" s="37">
        <v>41742557</v>
      </c>
      <c r="D14" s="37">
        <v>7709897199</v>
      </c>
      <c r="E14" s="36">
        <v>0</v>
      </c>
      <c r="F14" s="37">
        <v>0</v>
      </c>
      <c r="G14" s="37">
        <v>-2471</v>
      </c>
      <c r="H14" s="36">
        <v>148</v>
      </c>
      <c r="I14" s="37">
        <v>365</v>
      </c>
      <c r="J14" s="37">
        <v>243813</v>
      </c>
      <c r="K14" s="36">
        <v>16475</v>
      </c>
      <c r="L14" s="37">
        <v>42106</v>
      </c>
      <c r="M14" s="37">
        <v>8065386</v>
      </c>
      <c r="N14" s="36" t="s">
        <v>413</v>
      </c>
      <c r="O14" s="37" t="s">
        <v>413</v>
      </c>
      <c r="P14" s="37">
        <v>25399</v>
      </c>
      <c r="Q14" s="36">
        <v>22280987</v>
      </c>
      <c r="R14" s="37">
        <v>41742557</v>
      </c>
      <c r="S14" s="38">
        <v>7718229326</v>
      </c>
    </row>
    <row r="15" spans="1:19" x14ac:dyDescent="0.25">
      <c r="A15" s="2" t="str">
        <f>"Jun "&amp;RIGHT(A6,4)</f>
        <v>Jun 2024</v>
      </c>
      <c r="B15" s="36">
        <v>22313796</v>
      </c>
      <c r="C15" s="37">
        <v>41869961</v>
      </c>
      <c r="D15" s="37">
        <v>7850335619</v>
      </c>
      <c r="E15" s="36">
        <v>456</v>
      </c>
      <c r="F15" s="37">
        <v>1657</v>
      </c>
      <c r="G15" s="37">
        <v>429834</v>
      </c>
      <c r="H15" s="36">
        <v>604</v>
      </c>
      <c r="I15" s="37">
        <v>691</v>
      </c>
      <c r="J15" s="37">
        <v>199501</v>
      </c>
      <c r="K15" s="36">
        <v>17267</v>
      </c>
      <c r="L15" s="37">
        <v>42057</v>
      </c>
      <c r="M15" s="37">
        <v>7743706</v>
      </c>
      <c r="N15" s="36" t="s">
        <v>413</v>
      </c>
      <c r="O15" s="37" t="s">
        <v>413</v>
      </c>
      <c r="P15" s="37">
        <v>12724</v>
      </c>
      <c r="Q15" s="36">
        <v>22314252</v>
      </c>
      <c r="R15" s="37">
        <v>41871618</v>
      </c>
      <c r="S15" s="38">
        <v>7858721384</v>
      </c>
    </row>
    <row r="16" spans="1:19" x14ac:dyDescent="0.25">
      <c r="A16" s="2" t="str">
        <f>"Jul "&amp;RIGHT(A6,4)</f>
        <v>Jul 2024</v>
      </c>
      <c r="B16" s="36">
        <v>22423500</v>
      </c>
      <c r="C16" s="37">
        <v>42023980</v>
      </c>
      <c r="D16" s="37">
        <v>8031301370</v>
      </c>
      <c r="E16" s="36">
        <v>869</v>
      </c>
      <c r="F16" s="37">
        <v>2632</v>
      </c>
      <c r="G16" s="37">
        <v>645452</v>
      </c>
      <c r="H16" s="36">
        <v>695</v>
      </c>
      <c r="I16" s="37">
        <v>986</v>
      </c>
      <c r="J16" s="37">
        <v>286008</v>
      </c>
      <c r="K16" s="36">
        <v>14818</v>
      </c>
      <c r="L16" s="37">
        <v>37951</v>
      </c>
      <c r="M16" s="37">
        <v>7465370</v>
      </c>
      <c r="N16" s="36" t="s">
        <v>413</v>
      </c>
      <c r="O16" s="37" t="s">
        <v>413</v>
      </c>
      <c r="P16" s="37">
        <v>18985</v>
      </c>
      <c r="Q16" s="36">
        <v>22424369</v>
      </c>
      <c r="R16" s="37">
        <v>42026612</v>
      </c>
      <c r="S16" s="38">
        <v>8039717185</v>
      </c>
    </row>
    <row r="17" spans="1:19" x14ac:dyDescent="0.25">
      <c r="A17" s="2" t="str">
        <f>"Aug "&amp;RIGHT(A6,4)</f>
        <v>Aug 2024</v>
      </c>
      <c r="B17" s="36">
        <v>22514962</v>
      </c>
      <c r="C17" s="37">
        <v>42247306</v>
      </c>
      <c r="D17" s="37">
        <v>7976260658</v>
      </c>
      <c r="E17" s="36">
        <v>9</v>
      </c>
      <c r="F17" s="37">
        <v>43</v>
      </c>
      <c r="G17" s="37">
        <v>-2766</v>
      </c>
      <c r="H17" s="36">
        <v>930</v>
      </c>
      <c r="I17" s="37">
        <v>930</v>
      </c>
      <c r="J17" s="37">
        <v>546944</v>
      </c>
      <c r="K17" s="36">
        <v>42507</v>
      </c>
      <c r="L17" s="37">
        <v>102502</v>
      </c>
      <c r="M17" s="37">
        <v>18859373</v>
      </c>
      <c r="N17" s="36" t="s">
        <v>413</v>
      </c>
      <c r="O17" s="37" t="s">
        <v>413</v>
      </c>
      <c r="P17" s="37">
        <v>96584687</v>
      </c>
      <c r="Q17" s="36">
        <v>22514971</v>
      </c>
      <c r="R17" s="37">
        <v>42247349</v>
      </c>
      <c r="S17" s="38">
        <v>8092248896</v>
      </c>
    </row>
    <row r="18" spans="1:19" x14ac:dyDescent="0.25">
      <c r="A18" s="2" t="str">
        <f>"Sep "&amp;RIGHT(A6,4)</f>
        <v>Sep 2024</v>
      </c>
      <c r="B18" s="36">
        <v>22511217</v>
      </c>
      <c r="C18" s="37">
        <v>42176624</v>
      </c>
      <c r="D18" s="37">
        <v>7897842288</v>
      </c>
      <c r="E18" s="36">
        <v>6474</v>
      </c>
      <c r="F18" s="37">
        <v>12946</v>
      </c>
      <c r="G18" s="37">
        <v>7002469</v>
      </c>
      <c r="H18" s="36">
        <v>24432</v>
      </c>
      <c r="I18" s="37">
        <v>50710</v>
      </c>
      <c r="J18" s="37">
        <v>5785782</v>
      </c>
      <c r="K18" s="36">
        <v>56543</v>
      </c>
      <c r="L18" s="37">
        <v>118874</v>
      </c>
      <c r="M18" s="37">
        <v>16671444</v>
      </c>
      <c r="N18" s="36" t="s">
        <v>413</v>
      </c>
      <c r="O18" s="37" t="s">
        <v>413</v>
      </c>
      <c r="P18" s="37">
        <v>96596637</v>
      </c>
      <c r="Q18" s="36">
        <v>22517691</v>
      </c>
      <c r="R18" s="37">
        <v>42189570</v>
      </c>
      <c r="S18" s="39">
        <v>8023898620</v>
      </c>
    </row>
    <row r="19" spans="1:19" s="42" customFormat="1" ht="13" x14ac:dyDescent="0.3">
      <c r="A19" s="40" t="s">
        <v>55</v>
      </c>
      <c r="B19" s="41">
        <v>22198207.5</v>
      </c>
      <c r="C19" s="41">
        <v>41686225.416699998</v>
      </c>
      <c r="D19" s="41">
        <v>93512217615</v>
      </c>
      <c r="E19" s="41">
        <v>1884.0833</v>
      </c>
      <c r="F19" s="41">
        <v>4012.3332999999998</v>
      </c>
      <c r="G19" s="41">
        <v>16226628</v>
      </c>
      <c r="H19" s="41">
        <v>3524.75</v>
      </c>
      <c r="I19" s="41">
        <v>6438.5833000000002</v>
      </c>
      <c r="J19" s="41">
        <v>12142519</v>
      </c>
      <c r="K19" s="41">
        <v>27232.583299999998</v>
      </c>
      <c r="L19" s="41">
        <v>59254.5</v>
      </c>
      <c r="M19" s="41">
        <v>111891555</v>
      </c>
      <c r="N19" s="41" t="s">
        <v>413</v>
      </c>
      <c r="O19" s="41" t="s">
        <v>413</v>
      </c>
      <c r="P19" s="41">
        <v>194887573</v>
      </c>
      <c r="Q19" s="41">
        <v>22200091.583299998</v>
      </c>
      <c r="R19" s="41">
        <v>41690237.75</v>
      </c>
      <c r="S19" s="41">
        <v>93847365890</v>
      </c>
    </row>
    <row r="20" spans="1:19" s="42" customFormat="1" ht="13" x14ac:dyDescent="0.3">
      <c r="A20" s="14" t="s">
        <v>415</v>
      </c>
      <c r="B20" s="43">
        <v>22020541.666700002</v>
      </c>
      <c r="C20" s="43">
        <v>41429581.666699998</v>
      </c>
      <c r="D20" s="43">
        <v>46492394307</v>
      </c>
      <c r="E20" s="43">
        <v>2465</v>
      </c>
      <c r="F20" s="43">
        <v>5141.8333000000002</v>
      </c>
      <c r="G20" s="43">
        <v>8153276</v>
      </c>
      <c r="H20" s="43">
        <v>2405</v>
      </c>
      <c r="I20" s="43">
        <v>3751.3332999999998</v>
      </c>
      <c r="J20" s="43">
        <v>4806648</v>
      </c>
      <c r="K20" s="43">
        <v>27108</v>
      </c>
      <c r="L20" s="43">
        <v>54759.5</v>
      </c>
      <c r="M20" s="43">
        <v>46517804</v>
      </c>
      <c r="N20" s="43" t="s">
        <v>413</v>
      </c>
      <c r="O20" s="43" t="s">
        <v>413</v>
      </c>
      <c r="P20" s="43">
        <v>1610279</v>
      </c>
      <c r="Q20" s="43">
        <v>22023006.666700002</v>
      </c>
      <c r="R20" s="43">
        <v>41434723.5</v>
      </c>
      <c r="S20" s="43">
        <v>46553482314</v>
      </c>
    </row>
    <row r="21" spans="1:19" x14ac:dyDescent="0.25">
      <c r="A21" s="3" t="str">
        <f>"FY "&amp;RIGHT(A6,4)+1</f>
        <v>FY 2025</v>
      </c>
      <c r="B21" s="44" t="s">
        <v>340</v>
      </c>
      <c r="C21" s="45" t="s">
        <v>340</v>
      </c>
      <c r="D21" s="46" t="s">
        <v>340</v>
      </c>
      <c r="E21" s="45"/>
      <c r="F21" s="45"/>
      <c r="G21" s="46"/>
      <c r="H21" s="45"/>
      <c r="I21" s="45"/>
      <c r="J21" s="46"/>
      <c r="K21" s="45"/>
      <c r="L21" s="45"/>
      <c r="M21" s="46"/>
      <c r="N21" s="45"/>
      <c r="O21" s="45"/>
      <c r="P21" s="46"/>
      <c r="Q21" s="45"/>
      <c r="R21" s="45"/>
      <c r="S21" s="46"/>
    </row>
    <row r="22" spans="1:19" x14ac:dyDescent="0.25">
      <c r="A22" s="2" t="str">
        <f>"Oct "&amp;RIGHT(A6,4)</f>
        <v>Oct 2024</v>
      </c>
      <c r="B22" s="36">
        <v>22626850.2291</v>
      </c>
      <c r="C22" s="37">
        <v>42418509.931699999</v>
      </c>
      <c r="D22" s="37">
        <v>8304790713</v>
      </c>
      <c r="E22" s="36">
        <v>76735</v>
      </c>
      <c r="F22" s="37">
        <v>187063</v>
      </c>
      <c r="G22" s="37">
        <v>86224250</v>
      </c>
      <c r="H22" s="36">
        <v>350873</v>
      </c>
      <c r="I22" s="37">
        <v>695910</v>
      </c>
      <c r="J22" s="37">
        <v>20465033</v>
      </c>
      <c r="K22" s="36">
        <v>315273</v>
      </c>
      <c r="L22" s="37">
        <v>651744</v>
      </c>
      <c r="M22" s="37">
        <v>90240518</v>
      </c>
      <c r="N22" s="36" t="s">
        <v>413</v>
      </c>
      <c r="O22" s="37" t="s">
        <v>413</v>
      </c>
      <c r="P22" s="37">
        <v>42289</v>
      </c>
      <c r="Q22" s="36">
        <v>22703585.2291</v>
      </c>
      <c r="R22" s="37">
        <v>42605572.931699999</v>
      </c>
      <c r="S22" s="38">
        <v>8501762803</v>
      </c>
    </row>
    <row r="23" spans="1:19" x14ac:dyDescent="0.25">
      <c r="A23" s="2" t="str">
        <f>"Nov "&amp;RIGHT(A6,4)</f>
        <v>Nov 2024</v>
      </c>
      <c r="B23" s="36">
        <v>22687940.9364</v>
      </c>
      <c r="C23" s="37">
        <v>42457890.723899998</v>
      </c>
      <c r="D23" s="37">
        <v>8120356269</v>
      </c>
      <c r="E23" s="36">
        <v>215727</v>
      </c>
      <c r="F23" s="37">
        <v>507625</v>
      </c>
      <c r="G23" s="37">
        <v>171732376</v>
      </c>
      <c r="H23" s="36">
        <v>196075</v>
      </c>
      <c r="I23" s="37">
        <v>402252</v>
      </c>
      <c r="J23" s="37">
        <v>50901809</v>
      </c>
      <c r="K23" s="36">
        <v>30116</v>
      </c>
      <c r="L23" s="37">
        <v>67538</v>
      </c>
      <c r="M23" s="37">
        <v>18758465</v>
      </c>
      <c r="N23" s="36" t="s">
        <v>413</v>
      </c>
      <c r="O23" s="37" t="s">
        <v>413</v>
      </c>
      <c r="P23" s="37">
        <v>32940</v>
      </c>
      <c r="Q23" s="36">
        <v>22903667.9364</v>
      </c>
      <c r="R23" s="37">
        <v>42965515.723899998</v>
      </c>
      <c r="S23" s="38">
        <v>8361781859</v>
      </c>
    </row>
    <row r="24" spans="1:19" x14ac:dyDescent="0.25">
      <c r="A24" s="2" t="str">
        <f>"Dec "&amp;RIGHT(A6,4)</f>
        <v>Dec 2024</v>
      </c>
      <c r="B24" s="36">
        <v>22819948.969000001</v>
      </c>
      <c r="C24" s="37">
        <v>42640452.532300003</v>
      </c>
      <c r="D24" s="37">
        <v>8073682676</v>
      </c>
      <c r="E24" s="36">
        <v>151085</v>
      </c>
      <c r="F24" s="37">
        <v>402556</v>
      </c>
      <c r="G24" s="37">
        <v>69921220</v>
      </c>
      <c r="H24" s="36">
        <v>4220</v>
      </c>
      <c r="I24" s="37">
        <v>8453</v>
      </c>
      <c r="J24" s="37">
        <v>33879482</v>
      </c>
      <c r="K24" s="36">
        <v>22024</v>
      </c>
      <c r="L24" s="37">
        <v>46751</v>
      </c>
      <c r="M24" s="37">
        <v>16519227</v>
      </c>
      <c r="N24" s="36" t="s">
        <v>413</v>
      </c>
      <c r="O24" s="37" t="s">
        <v>413</v>
      </c>
      <c r="P24" s="37">
        <v>22409</v>
      </c>
      <c r="Q24" s="36">
        <v>22971033.969000001</v>
      </c>
      <c r="R24" s="37">
        <v>43043008.532300003</v>
      </c>
      <c r="S24" s="38">
        <v>8194025014</v>
      </c>
    </row>
    <row r="25" spans="1:19" x14ac:dyDescent="0.25">
      <c r="A25" s="2" t="str">
        <f>"Jan "&amp;RIGHT(A6,4)+1</f>
        <v>Jan 2025</v>
      </c>
      <c r="B25" s="36">
        <v>22880875.923</v>
      </c>
      <c r="C25" s="37">
        <v>42637496.556999996</v>
      </c>
      <c r="D25" s="37">
        <v>7952892477.7101002</v>
      </c>
      <c r="E25" s="36">
        <v>135</v>
      </c>
      <c r="F25" s="37">
        <v>378</v>
      </c>
      <c r="G25" s="37">
        <v>81575</v>
      </c>
      <c r="H25" s="36">
        <v>493</v>
      </c>
      <c r="I25" s="37">
        <v>494</v>
      </c>
      <c r="J25" s="37">
        <v>259650</v>
      </c>
      <c r="K25" s="36">
        <v>61000</v>
      </c>
      <c r="L25" s="37">
        <v>111638</v>
      </c>
      <c r="M25" s="37">
        <v>15303667</v>
      </c>
      <c r="N25" s="36" t="s">
        <v>413</v>
      </c>
      <c r="O25" s="37" t="s">
        <v>413</v>
      </c>
      <c r="P25" s="37">
        <v>24552</v>
      </c>
      <c r="Q25" s="36">
        <v>22881010.923</v>
      </c>
      <c r="R25" s="37">
        <v>42637874.556999996</v>
      </c>
      <c r="S25" s="38">
        <v>7968561921.7101002</v>
      </c>
    </row>
    <row r="26" spans="1:19" x14ac:dyDescent="0.25">
      <c r="A26" s="2" t="str">
        <f>"Feb "&amp;RIGHT(A6,4)+1</f>
        <v>Feb 2025</v>
      </c>
      <c r="B26" s="36">
        <v>22626018.728</v>
      </c>
      <c r="C26" s="37">
        <v>42255005.288400002</v>
      </c>
      <c r="D26" s="37">
        <v>7903753846.1008997</v>
      </c>
      <c r="E26" s="36">
        <v>1872</v>
      </c>
      <c r="F26" s="37">
        <v>3190</v>
      </c>
      <c r="G26" s="37">
        <v>1106030</v>
      </c>
      <c r="H26" s="36">
        <v>4138</v>
      </c>
      <c r="I26" s="37">
        <v>6275</v>
      </c>
      <c r="J26" s="37">
        <v>911558</v>
      </c>
      <c r="K26" s="36">
        <v>92520</v>
      </c>
      <c r="L26" s="37">
        <v>162153</v>
      </c>
      <c r="M26" s="37">
        <v>15643123</v>
      </c>
      <c r="N26" s="36" t="s">
        <v>413</v>
      </c>
      <c r="O26" s="37" t="s">
        <v>413</v>
      </c>
      <c r="P26" s="37">
        <v>12745</v>
      </c>
      <c r="Q26" s="36">
        <v>22627890.728</v>
      </c>
      <c r="R26" s="37">
        <v>42258195.288400002</v>
      </c>
      <c r="S26" s="38">
        <v>7921427302.1008997</v>
      </c>
    </row>
    <row r="27" spans="1:19" x14ac:dyDescent="0.25">
      <c r="A27" s="2" t="str">
        <f>"Mar "&amp;RIGHT(A6,4)+1</f>
        <v>Mar 2025</v>
      </c>
      <c r="B27" s="36">
        <v>22648407.720100001</v>
      </c>
      <c r="C27" s="37">
        <v>42245700.845399998</v>
      </c>
      <c r="D27" s="37">
        <v>7926915675.5573997</v>
      </c>
      <c r="E27" s="36">
        <v>6688</v>
      </c>
      <c r="F27" s="37">
        <v>16983</v>
      </c>
      <c r="G27" s="37">
        <v>4312752</v>
      </c>
      <c r="H27" s="36">
        <v>3889</v>
      </c>
      <c r="I27" s="37">
        <v>12084</v>
      </c>
      <c r="J27" s="37">
        <v>1081988</v>
      </c>
      <c r="K27" s="36">
        <v>12359</v>
      </c>
      <c r="L27" s="37">
        <v>25177</v>
      </c>
      <c r="M27" s="37">
        <v>3458528</v>
      </c>
      <c r="N27" s="36" t="s">
        <v>413</v>
      </c>
      <c r="O27" s="37" t="s">
        <v>413</v>
      </c>
      <c r="P27" s="37">
        <v>21340</v>
      </c>
      <c r="Q27" s="36">
        <v>22655095.720100001</v>
      </c>
      <c r="R27" s="37">
        <v>42262683.845399998</v>
      </c>
      <c r="S27" s="38">
        <v>7935790283.5573997</v>
      </c>
    </row>
    <row r="28" spans="1:19" x14ac:dyDescent="0.25">
      <c r="A28" s="2" t="str">
        <f>"Apr "&amp;RIGHT(A6,4)+1</f>
        <v>Apr 2025</v>
      </c>
      <c r="B28" s="36" t="s">
        <v>413</v>
      </c>
      <c r="C28" s="37" t="s">
        <v>413</v>
      </c>
      <c r="D28" s="37" t="s">
        <v>413</v>
      </c>
      <c r="E28" s="36" t="s">
        <v>413</v>
      </c>
      <c r="F28" s="37" t="s">
        <v>413</v>
      </c>
      <c r="G28" s="37" t="s">
        <v>413</v>
      </c>
      <c r="H28" s="36" t="s">
        <v>413</v>
      </c>
      <c r="I28" s="37" t="s">
        <v>413</v>
      </c>
      <c r="J28" s="37" t="s">
        <v>413</v>
      </c>
      <c r="K28" s="36" t="s">
        <v>413</v>
      </c>
      <c r="L28" s="37" t="s">
        <v>413</v>
      </c>
      <c r="M28" s="37" t="s">
        <v>413</v>
      </c>
      <c r="N28" s="36" t="s">
        <v>413</v>
      </c>
      <c r="O28" s="37" t="s">
        <v>413</v>
      </c>
      <c r="P28" s="37" t="s">
        <v>413</v>
      </c>
      <c r="Q28" s="36" t="s">
        <v>413</v>
      </c>
      <c r="R28" s="37" t="s">
        <v>413</v>
      </c>
      <c r="S28" s="38" t="s">
        <v>413</v>
      </c>
    </row>
    <row r="29" spans="1:19" x14ac:dyDescent="0.25">
      <c r="A29" s="2" t="str">
        <f>"May "&amp;RIGHT(A6,4)+1</f>
        <v>May 2025</v>
      </c>
      <c r="B29" s="36" t="s">
        <v>413</v>
      </c>
      <c r="C29" s="37" t="s">
        <v>413</v>
      </c>
      <c r="D29" s="37" t="s">
        <v>413</v>
      </c>
      <c r="E29" s="36" t="s">
        <v>413</v>
      </c>
      <c r="F29" s="37" t="s">
        <v>413</v>
      </c>
      <c r="G29" s="37" t="s">
        <v>413</v>
      </c>
      <c r="H29" s="36" t="s">
        <v>413</v>
      </c>
      <c r="I29" s="37" t="s">
        <v>413</v>
      </c>
      <c r="J29" s="37" t="s">
        <v>413</v>
      </c>
      <c r="K29" s="36" t="s">
        <v>413</v>
      </c>
      <c r="L29" s="37" t="s">
        <v>413</v>
      </c>
      <c r="M29" s="37" t="s">
        <v>413</v>
      </c>
      <c r="N29" s="36" t="s">
        <v>413</v>
      </c>
      <c r="O29" s="37" t="s">
        <v>413</v>
      </c>
      <c r="P29" s="37" t="s">
        <v>413</v>
      </c>
      <c r="Q29" s="36" t="s">
        <v>413</v>
      </c>
      <c r="R29" s="37" t="s">
        <v>413</v>
      </c>
      <c r="S29" s="38" t="s">
        <v>413</v>
      </c>
    </row>
    <row r="30" spans="1:19" x14ac:dyDescent="0.25">
      <c r="A30" s="2" t="str">
        <f>"Jun "&amp;RIGHT(A6,4)+1</f>
        <v>Jun 2025</v>
      </c>
      <c r="B30" s="36" t="s">
        <v>413</v>
      </c>
      <c r="C30" s="37" t="s">
        <v>413</v>
      </c>
      <c r="D30" s="37" t="s">
        <v>413</v>
      </c>
      <c r="E30" s="36" t="s">
        <v>413</v>
      </c>
      <c r="F30" s="37" t="s">
        <v>413</v>
      </c>
      <c r="G30" s="37" t="s">
        <v>413</v>
      </c>
      <c r="H30" s="36" t="s">
        <v>413</v>
      </c>
      <c r="I30" s="37" t="s">
        <v>413</v>
      </c>
      <c r="J30" s="37" t="s">
        <v>413</v>
      </c>
      <c r="K30" s="36" t="s">
        <v>413</v>
      </c>
      <c r="L30" s="37" t="s">
        <v>413</v>
      </c>
      <c r="M30" s="37" t="s">
        <v>413</v>
      </c>
      <c r="N30" s="36" t="s">
        <v>413</v>
      </c>
      <c r="O30" s="37" t="s">
        <v>413</v>
      </c>
      <c r="P30" s="37" t="s">
        <v>413</v>
      </c>
      <c r="Q30" s="36" t="s">
        <v>413</v>
      </c>
      <c r="R30" s="37" t="s">
        <v>413</v>
      </c>
      <c r="S30" s="38" t="s">
        <v>413</v>
      </c>
    </row>
    <row r="31" spans="1:19" x14ac:dyDescent="0.25">
      <c r="A31" s="2" t="str">
        <f>"Jul "&amp;RIGHT(A6,4)+1</f>
        <v>Jul 2025</v>
      </c>
      <c r="B31" s="36" t="s">
        <v>413</v>
      </c>
      <c r="C31" s="37" t="s">
        <v>413</v>
      </c>
      <c r="D31" s="37" t="s">
        <v>413</v>
      </c>
      <c r="E31" s="36" t="s">
        <v>413</v>
      </c>
      <c r="F31" s="37" t="s">
        <v>413</v>
      </c>
      <c r="G31" s="37" t="s">
        <v>413</v>
      </c>
      <c r="H31" s="36" t="s">
        <v>413</v>
      </c>
      <c r="I31" s="37" t="s">
        <v>413</v>
      </c>
      <c r="J31" s="37" t="s">
        <v>413</v>
      </c>
      <c r="K31" s="36" t="s">
        <v>413</v>
      </c>
      <c r="L31" s="37" t="s">
        <v>413</v>
      </c>
      <c r="M31" s="37" t="s">
        <v>413</v>
      </c>
      <c r="N31" s="36" t="s">
        <v>413</v>
      </c>
      <c r="O31" s="37" t="s">
        <v>413</v>
      </c>
      <c r="P31" s="37" t="s">
        <v>413</v>
      </c>
      <c r="Q31" s="36" t="s">
        <v>413</v>
      </c>
      <c r="R31" s="37" t="s">
        <v>413</v>
      </c>
      <c r="S31" s="38" t="s">
        <v>413</v>
      </c>
    </row>
    <row r="32" spans="1:19" x14ac:dyDescent="0.25">
      <c r="A32" s="2" t="str">
        <f>"Aug "&amp;RIGHT(A6,4)+1</f>
        <v>Aug 2025</v>
      </c>
      <c r="B32" s="36" t="s">
        <v>413</v>
      </c>
      <c r="C32" s="37" t="s">
        <v>413</v>
      </c>
      <c r="D32" s="37" t="s">
        <v>413</v>
      </c>
      <c r="E32" s="36" t="s">
        <v>413</v>
      </c>
      <c r="F32" s="37" t="s">
        <v>413</v>
      </c>
      <c r="G32" s="37" t="s">
        <v>413</v>
      </c>
      <c r="H32" s="36" t="s">
        <v>413</v>
      </c>
      <c r="I32" s="37" t="s">
        <v>413</v>
      </c>
      <c r="J32" s="37" t="s">
        <v>413</v>
      </c>
      <c r="K32" s="36" t="s">
        <v>413</v>
      </c>
      <c r="L32" s="37" t="s">
        <v>413</v>
      </c>
      <c r="M32" s="37" t="s">
        <v>413</v>
      </c>
      <c r="N32" s="36" t="s">
        <v>413</v>
      </c>
      <c r="O32" s="37" t="s">
        <v>413</v>
      </c>
      <c r="P32" s="37" t="s">
        <v>413</v>
      </c>
      <c r="Q32" s="36" t="s">
        <v>413</v>
      </c>
      <c r="R32" s="37" t="s">
        <v>413</v>
      </c>
      <c r="S32" s="38" t="s">
        <v>413</v>
      </c>
    </row>
    <row r="33" spans="1:19" x14ac:dyDescent="0.25">
      <c r="A33" s="2" t="str">
        <f>"Sep "&amp;RIGHT(A6,4)+1</f>
        <v>Sep 2025</v>
      </c>
      <c r="B33" s="47" t="s">
        <v>413</v>
      </c>
      <c r="C33" s="48" t="s">
        <v>413</v>
      </c>
      <c r="D33" s="37" t="s">
        <v>413</v>
      </c>
      <c r="E33" s="36" t="s">
        <v>413</v>
      </c>
      <c r="F33" s="37" t="s">
        <v>413</v>
      </c>
      <c r="G33" s="37" t="s">
        <v>413</v>
      </c>
      <c r="H33" s="36" t="s">
        <v>413</v>
      </c>
      <c r="I33" s="37" t="s">
        <v>413</v>
      </c>
      <c r="J33" s="37" t="s">
        <v>413</v>
      </c>
      <c r="K33" s="36" t="s">
        <v>413</v>
      </c>
      <c r="L33" s="37" t="s">
        <v>413</v>
      </c>
      <c r="M33" s="37" t="s">
        <v>413</v>
      </c>
      <c r="N33" s="36" t="s">
        <v>413</v>
      </c>
      <c r="O33" s="37" t="s">
        <v>413</v>
      </c>
      <c r="P33" s="37" t="s">
        <v>413</v>
      </c>
      <c r="Q33" s="36" t="s">
        <v>413</v>
      </c>
      <c r="R33" s="37" t="s">
        <v>413</v>
      </c>
      <c r="S33" s="39" t="s">
        <v>413</v>
      </c>
    </row>
    <row r="34" spans="1:19" s="42" customFormat="1" ht="13" x14ac:dyDescent="0.3">
      <c r="A34" s="40" t="s">
        <v>55</v>
      </c>
      <c r="B34" s="49">
        <v>22715007.0843</v>
      </c>
      <c r="C34" s="51">
        <v>42442509.313100003</v>
      </c>
      <c r="D34" s="41">
        <v>48282391657.368401</v>
      </c>
      <c r="E34" s="41">
        <v>75373.666700000002</v>
      </c>
      <c r="F34" s="41">
        <v>186299.1667</v>
      </c>
      <c r="G34" s="41">
        <v>333378203</v>
      </c>
      <c r="H34" s="41">
        <v>93281.333299999998</v>
      </c>
      <c r="I34" s="41">
        <v>187578</v>
      </c>
      <c r="J34" s="41">
        <v>107499520</v>
      </c>
      <c r="K34" s="41">
        <v>88882</v>
      </c>
      <c r="L34" s="41">
        <v>177500.1667</v>
      </c>
      <c r="M34" s="41">
        <v>159923528</v>
      </c>
      <c r="N34" s="41" t="s">
        <v>413</v>
      </c>
      <c r="O34" s="41" t="s">
        <v>413</v>
      </c>
      <c r="P34" s="41">
        <v>156275</v>
      </c>
      <c r="Q34" s="41">
        <v>22790380.7509</v>
      </c>
      <c r="R34" s="41">
        <v>42628808.479800001</v>
      </c>
      <c r="S34" s="41">
        <v>48883349183.368401</v>
      </c>
    </row>
    <row r="35" spans="1:19" s="42" customFormat="1" ht="13" x14ac:dyDescent="0.3">
      <c r="A35" s="14" t="str">
        <f>"Total "&amp;MID(A20,7,LEN(A20)-13)&amp;" Months"</f>
        <v>Total 6 Months</v>
      </c>
      <c r="B35" s="43">
        <v>22715007.0843</v>
      </c>
      <c r="C35" s="52">
        <v>42442509.313100003</v>
      </c>
      <c r="D35" s="43">
        <v>48282391657.368401</v>
      </c>
      <c r="E35" s="43">
        <v>75373.666700000002</v>
      </c>
      <c r="F35" s="43">
        <v>186299.1667</v>
      </c>
      <c r="G35" s="43">
        <v>333378203</v>
      </c>
      <c r="H35" s="43">
        <v>93281.333299999998</v>
      </c>
      <c r="I35" s="43">
        <v>187578</v>
      </c>
      <c r="J35" s="43">
        <v>107499520</v>
      </c>
      <c r="K35" s="43">
        <v>88882</v>
      </c>
      <c r="L35" s="43">
        <v>177500.1667</v>
      </c>
      <c r="M35" s="43">
        <v>159923528</v>
      </c>
      <c r="N35" s="43" t="s">
        <v>413</v>
      </c>
      <c r="O35" s="43" t="s">
        <v>413</v>
      </c>
      <c r="P35" s="43">
        <v>156275</v>
      </c>
      <c r="Q35" s="43">
        <v>22790380.7509</v>
      </c>
      <c r="R35" s="43">
        <v>42628808.479800001</v>
      </c>
      <c r="S35" s="43">
        <v>48883349183.368401</v>
      </c>
    </row>
    <row r="36" spans="1:19" ht="13" x14ac:dyDescent="0.25">
      <c r="C36" s="50"/>
    </row>
    <row r="37" spans="1:19" ht="13" x14ac:dyDescent="0.25">
      <c r="A37" s="1" t="s">
        <v>349</v>
      </c>
      <c r="C37" s="50"/>
    </row>
    <row r="38" spans="1:19" x14ac:dyDescent="0.25">
      <c r="A38" s="102" t="s">
        <v>356</v>
      </c>
      <c r="B38" s="103"/>
      <c r="C38" s="103"/>
      <c r="D38" s="103"/>
      <c r="E38" s="103"/>
      <c r="F38" s="103"/>
      <c r="G38" s="103"/>
      <c r="H38" s="103"/>
      <c r="I38" s="103"/>
      <c r="J38" s="103"/>
      <c r="K38" s="103"/>
      <c r="L38" s="103"/>
      <c r="M38" s="103"/>
      <c r="N38" s="103"/>
      <c r="O38" s="103"/>
      <c r="P38" s="103"/>
      <c r="Q38" s="103"/>
      <c r="R38" s="103"/>
      <c r="S38" s="103"/>
    </row>
    <row r="39" spans="1:19" x14ac:dyDescent="0.25">
      <c r="A39" s="102"/>
      <c r="B39" s="103"/>
      <c r="C39" s="103"/>
      <c r="D39" s="103"/>
      <c r="E39" s="103"/>
      <c r="F39" s="103"/>
      <c r="G39" s="103"/>
      <c r="H39" s="103"/>
      <c r="I39" s="103"/>
      <c r="J39" s="103"/>
      <c r="K39" s="103"/>
      <c r="L39" s="103"/>
      <c r="M39" s="103"/>
      <c r="N39" s="103"/>
      <c r="O39" s="103"/>
      <c r="P39" s="103"/>
      <c r="Q39" s="103"/>
      <c r="R39" s="103"/>
      <c r="S39" s="103"/>
    </row>
    <row r="40" spans="1:19" x14ac:dyDescent="0.25">
      <c r="A40" s="103"/>
      <c r="B40" s="103"/>
      <c r="C40" s="103"/>
      <c r="D40" s="103"/>
      <c r="E40" s="103"/>
      <c r="F40" s="103"/>
      <c r="G40" s="103"/>
      <c r="H40" s="103"/>
      <c r="I40" s="103"/>
      <c r="J40" s="103"/>
      <c r="K40" s="103"/>
      <c r="L40" s="103"/>
      <c r="M40" s="103"/>
      <c r="N40" s="103"/>
      <c r="O40" s="103"/>
      <c r="P40" s="103"/>
      <c r="Q40" s="103"/>
      <c r="R40" s="103"/>
      <c r="S40" s="103"/>
    </row>
    <row r="41" spans="1:19" ht="13" x14ac:dyDescent="0.25">
      <c r="C41" s="50"/>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 ref="P4:P5"/>
    <mergeCell ref="Q4:R4"/>
    <mergeCell ref="H4:I4"/>
    <mergeCell ref="J4:J5"/>
    <mergeCell ref="K4:L4"/>
    <mergeCell ref="M4:M5"/>
    <mergeCell ref="N4:O4"/>
  </mergeCells>
  <pageMargins left="0.75" right="0.5" top="0.75" bottom="0.5" header="0.5" footer="0.25"/>
  <pageSetup scale="3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5" x14ac:dyDescent="0.25"/>
  <cols>
    <col min="1" max="1" width="15.7265625" customWidth="1"/>
    <col min="2" max="4" width="28.7265625" customWidth="1"/>
    <col min="5" max="5" width="12.26953125" customWidth="1"/>
    <col min="6" max="6" width="13.1796875" customWidth="1"/>
    <col min="7" max="7" width="11.453125" customWidth="1"/>
  </cols>
  <sheetData>
    <row r="1" spans="1:7" ht="12" customHeight="1" x14ac:dyDescent="0.3">
      <c r="A1" s="86" t="s">
        <v>417</v>
      </c>
      <c r="B1" s="87"/>
      <c r="C1" s="87"/>
      <c r="D1" s="87"/>
      <c r="E1" s="81">
        <v>45821</v>
      </c>
      <c r="F1" s="5"/>
      <c r="G1" s="5"/>
    </row>
    <row r="2" spans="1:7" ht="21.75" customHeight="1" x14ac:dyDescent="0.25">
      <c r="A2" s="112" t="s">
        <v>376</v>
      </c>
      <c r="B2" s="113"/>
      <c r="C2" s="113"/>
      <c r="D2" s="113"/>
    </row>
    <row r="3" spans="1:7" ht="15" customHeight="1" x14ac:dyDescent="0.25">
      <c r="A3" s="92" t="s">
        <v>50</v>
      </c>
      <c r="B3" s="114" t="s">
        <v>377</v>
      </c>
      <c r="C3" s="115"/>
      <c r="D3" s="116"/>
    </row>
    <row r="4" spans="1:7" x14ac:dyDescent="0.25">
      <c r="A4" s="92"/>
      <c r="B4" s="117" t="s">
        <v>347</v>
      </c>
      <c r="C4" s="117"/>
      <c r="D4" s="118" t="s">
        <v>127</v>
      </c>
    </row>
    <row r="5" spans="1:7" ht="24" customHeight="1" x14ac:dyDescent="0.25">
      <c r="A5" s="93"/>
      <c r="B5" s="66" t="s">
        <v>59</v>
      </c>
      <c r="C5" s="66" t="s">
        <v>60</v>
      </c>
      <c r="D5" s="119"/>
    </row>
    <row r="6" spans="1:7" ht="12" customHeight="1" x14ac:dyDescent="0.25">
      <c r="A6" s="73" t="s">
        <v>414</v>
      </c>
      <c r="D6" s="67"/>
      <c r="E6" s="1"/>
      <c r="F6" s="1"/>
      <c r="G6" s="1"/>
    </row>
    <row r="7" spans="1:7" ht="12" customHeight="1" x14ac:dyDescent="0.25">
      <c r="A7" s="74" t="str">
        <f>"Oct "&amp;RIGHT(A6,4)-1</f>
        <v>Oct 2023</v>
      </c>
      <c r="B7" s="11">
        <v>97910</v>
      </c>
      <c r="C7" s="11">
        <v>104036</v>
      </c>
      <c r="D7" s="68">
        <v>71643766</v>
      </c>
    </row>
    <row r="8" spans="1:7" ht="12" customHeight="1" x14ac:dyDescent="0.25">
      <c r="A8" s="74" t="str">
        <f>"Nov "&amp;RIGHT(A6,4)-1</f>
        <v>Nov 2023</v>
      </c>
      <c r="B8" s="11">
        <v>1066592</v>
      </c>
      <c r="C8" s="11">
        <v>1170348</v>
      </c>
      <c r="D8" s="68">
        <v>165503191</v>
      </c>
      <c r="E8" s="11"/>
      <c r="F8" s="11"/>
      <c r="G8" s="11"/>
    </row>
    <row r="9" spans="1:7" ht="12" customHeight="1" x14ac:dyDescent="0.25">
      <c r="A9" s="74" t="str">
        <f>"Dec "&amp;RIGHT(A6,4)-1</f>
        <v>Dec 2023</v>
      </c>
      <c r="B9" s="11">
        <v>129482</v>
      </c>
      <c r="C9" s="11">
        <v>138734</v>
      </c>
      <c r="D9" s="68">
        <v>44873095</v>
      </c>
      <c r="E9" s="11"/>
      <c r="F9" s="11"/>
      <c r="G9" s="11"/>
    </row>
    <row r="10" spans="1:7" ht="12" customHeight="1" x14ac:dyDescent="0.25">
      <c r="A10" s="74" t="str">
        <f>"Jan "&amp;RIGHT(A6,4)</f>
        <v>Jan 2024</v>
      </c>
      <c r="B10" s="11">
        <v>210904</v>
      </c>
      <c r="C10" s="11">
        <v>259012</v>
      </c>
      <c r="D10" s="68">
        <v>36261375</v>
      </c>
      <c r="E10" s="11"/>
      <c r="F10" s="11"/>
      <c r="G10" s="11"/>
    </row>
    <row r="11" spans="1:7" ht="12" customHeight="1" x14ac:dyDescent="0.25">
      <c r="A11" s="74" t="str">
        <f>"Feb "&amp;RIGHT(A6,4)</f>
        <v>Feb 2024</v>
      </c>
      <c r="B11" s="11">
        <v>10790</v>
      </c>
      <c r="C11" s="11">
        <v>11469</v>
      </c>
      <c r="D11" s="68">
        <v>1856830</v>
      </c>
      <c r="E11" s="11"/>
      <c r="F11" s="11"/>
      <c r="G11" s="11"/>
    </row>
    <row r="12" spans="1:7" ht="12" customHeight="1" x14ac:dyDescent="0.25">
      <c r="A12" s="74" t="str">
        <f>"Mar "&amp;RIGHT(A6,4)</f>
        <v>Mar 2024</v>
      </c>
      <c r="B12" s="11">
        <v>53244</v>
      </c>
      <c r="C12" s="11">
        <v>54243</v>
      </c>
      <c r="D12" s="68">
        <v>18004582</v>
      </c>
      <c r="E12" s="11"/>
      <c r="F12" s="11"/>
      <c r="G12" s="11"/>
    </row>
    <row r="13" spans="1:7" ht="12" customHeight="1" x14ac:dyDescent="0.25">
      <c r="A13" s="74" t="str">
        <f>"Apr "&amp;RIGHT(A6,4)</f>
        <v>Apr 2024</v>
      </c>
      <c r="B13" s="11">
        <v>2343</v>
      </c>
      <c r="C13" s="11">
        <v>2725</v>
      </c>
      <c r="D13" s="68">
        <v>333030</v>
      </c>
      <c r="E13" s="11"/>
      <c r="F13" s="11"/>
      <c r="G13" s="11"/>
    </row>
    <row r="14" spans="1:7" ht="12" customHeight="1" x14ac:dyDescent="0.25">
      <c r="A14" s="74" t="str">
        <f>"May "&amp;RIGHT(A6,4)</f>
        <v>May 2024</v>
      </c>
      <c r="B14" s="11">
        <v>326</v>
      </c>
      <c r="C14" s="11">
        <v>409</v>
      </c>
      <c r="D14" s="68">
        <v>154743</v>
      </c>
      <c r="E14" s="11"/>
      <c r="F14" s="11"/>
      <c r="G14" s="11"/>
    </row>
    <row r="15" spans="1:7" ht="12" customHeight="1" x14ac:dyDescent="0.25">
      <c r="A15" s="74" t="str">
        <f>"Jun "&amp;RIGHT(A6,4)</f>
        <v>Jun 2024</v>
      </c>
      <c r="B15" s="11">
        <v>59</v>
      </c>
      <c r="C15" s="11">
        <v>76</v>
      </c>
      <c r="D15" s="68">
        <v>58219</v>
      </c>
      <c r="E15" s="11"/>
      <c r="F15" s="11"/>
      <c r="G15" s="11"/>
    </row>
    <row r="16" spans="1:7" ht="12" customHeight="1" x14ac:dyDescent="0.25">
      <c r="A16" s="74" t="str">
        <f>"Jul "&amp;RIGHT(A6,4)</f>
        <v>Jul 2024</v>
      </c>
      <c r="B16" s="11">
        <v>424132</v>
      </c>
      <c r="C16" s="11">
        <v>695812</v>
      </c>
      <c r="D16" s="68">
        <v>143150</v>
      </c>
      <c r="E16" s="11"/>
      <c r="F16" s="11"/>
      <c r="G16" s="11"/>
    </row>
    <row r="17" spans="1:7" ht="12" customHeight="1" x14ac:dyDescent="0.25">
      <c r="A17" s="74" t="str">
        <f>"Aug "&amp;RIGHT(A6,4)</f>
        <v>Aug 2024</v>
      </c>
      <c r="B17" s="11">
        <v>42957</v>
      </c>
      <c r="C17" s="11">
        <v>44416</v>
      </c>
      <c r="D17" s="68">
        <v>18023994</v>
      </c>
      <c r="E17" s="11"/>
      <c r="F17" s="11"/>
      <c r="G17" s="11"/>
    </row>
    <row r="18" spans="1:7" ht="12" customHeight="1" x14ac:dyDescent="0.25">
      <c r="A18" s="74" t="str">
        <f>"Sep "&amp;RIGHT(A6,4)</f>
        <v>Sep 2024</v>
      </c>
      <c r="B18" s="11">
        <v>21972</v>
      </c>
      <c r="C18" s="11">
        <v>23067</v>
      </c>
      <c r="D18" s="68">
        <v>2602395</v>
      </c>
      <c r="E18" s="11"/>
      <c r="F18" s="11"/>
      <c r="G18" s="11"/>
    </row>
    <row r="19" spans="1:7" ht="12" customHeight="1" x14ac:dyDescent="0.25">
      <c r="A19" s="40" t="s">
        <v>55</v>
      </c>
      <c r="B19" s="13" t="s">
        <v>413</v>
      </c>
      <c r="C19" s="13" t="s">
        <v>413</v>
      </c>
      <c r="D19" s="69">
        <v>359458370</v>
      </c>
      <c r="E19" s="11"/>
      <c r="F19" s="11"/>
      <c r="G19" s="11"/>
    </row>
    <row r="20" spans="1:7" ht="12" customHeight="1" x14ac:dyDescent="0.25">
      <c r="A20" s="75" t="s">
        <v>415</v>
      </c>
      <c r="B20" s="15" t="s">
        <v>413</v>
      </c>
      <c r="C20" s="15" t="s">
        <v>413</v>
      </c>
      <c r="D20" s="70">
        <v>338142839</v>
      </c>
      <c r="E20" s="71"/>
      <c r="F20" s="71"/>
      <c r="G20" s="71"/>
    </row>
    <row r="21" spans="1:7" ht="12" customHeight="1" x14ac:dyDescent="0.25">
      <c r="A21" s="73" t="str">
        <f>"FY "&amp;RIGHT(A6,4)+1</f>
        <v>FY 2025</v>
      </c>
      <c r="B21" s="11"/>
      <c r="C21" s="11"/>
      <c r="D21" s="68"/>
      <c r="E21" s="71"/>
      <c r="F21" s="71"/>
      <c r="G21" s="71"/>
    </row>
    <row r="22" spans="1:7" ht="12" customHeight="1" x14ac:dyDescent="0.25">
      <c r="A22" s="74" t="str">
        <f>"Oct "&amp;RIGHT(A6,4)</f>
        <v>Oct 2024</v>
      </c>
      <c r="B22" s="11">
        <v>7184</v>
      </c>
      <c r="C22" s="11">
        <v>9300</v>
      </c>
      <c r="D22" s="68">
        <v>21999</v>
      </c>
      <c r="E22" s="11"/>
      <c r="F22" s="11"/>
      <c r="G22" s="11"/>
    </row>
    <row r="23" spans="1:7" ht="12" customHeight="1" x14ac:dyDescent="0.25">
      <c r="A23" s="74" t="str">
        <f>"Nov "&amp;RIGHT(A6,4)</f>
        <v>Nov 2024</v>
      </c>
      <c r="B23" s="11">
        <v>4986</v>
      </c>
      <c r="C23" s="11">
        <v>5161</v>
      </c>
      <c r="D23" s="68">
        <v>150</v>
      </c>
      <c r="E23" s="11"/>
      <c r="F23" s="11"/>
      <c r="G23" s="11"/>
    </row>
    <row r="24" spans="1:7" ht="12" customHeight="1" x14ac:dyDescent="0.25">
      <c r="A24" s="74" t="str">
        <f>"Dec "&amp;RIGHT(A6,4)</f>
        <v>Dec 2024</v>
      </c>
      <c r="B24" s="11">
        <v>1531</v>
      </c>
      <c r="C24" s="11">
        <v>1531</v>
      </c>
      <c r="D24" s="68">
        <v>2500</v>
      </c>
      <c r="E24" s="11"/>
      <c r="F24" s="11"/>
      <c r="G24" s="11"/>
    </row>
    <row r="25" spans="1:7" ht="12" customHeight="1" x14ac:dyDescent="0.25">
      <c r="A25" s="74" t="str">
        <f>"Jan "&amp;RIGHT(A6,4)+1</f>
        <v>Jan 2025</v>
      </c>
      <c r="B25" s="11">
        <v>17</v>
      </c>
      <c r="C25" s="11">
        <v>22</v>
      </c>
      <c r="D25" s="68">
        <v>9089</v>
      </c>
      <c r="E25" s="11"/>
      <c r="F25" s="11"/>
      <c r="G25" s="11"/>
    </row>
    <row r="26" spans="1:7" ht="12" customHeight="1" x14ac:dyDescent="0.25">
      <c r="A26" s="74" t="str">
        <f>"Feb "&amp;RIGHT(A6,4)+1</f>
        <v>Feb 2025</v>
      </c>
      <c r="B26" s="11">
        <v>6</v>
      </c>
      <c r="C26" s="11">
        <v>7</v>
      </c>
      <c r="D26" s="68">
        <v>3476</v>
      </c>
      <c r="E26" s="11"/>
      <c r="F26" s="11"/>
      <c r="G26" s="11"/>
    </row>
    <row r="27" spans="1:7" ht="12" customHeight="1" x14ac:dyDescent="0.25">
      <c r="A27" s="74" t="str">
        <f>"Mar "&amp;RIGHT(A6,4)+1</f>
        <v>Mar 2025</v>
      </c>
      <c r="B27" s="11">
        <v>3</v>
      </c>
      <c r="C27" s="11">
        <v>3</v>
      </c>
      <c r="D27" s="68">
        <v>7000</v>
      </c>
      <c r="E27" s="11"/>
      <c r="F27" s="11"/>
      <c r="G27" s="11"/>
    </row>
    <row r="28" spans="1:7" ht="12" customHeight="1" x14ac:dyDescent="0.25">
      <c r="A28" s="74" t="str">
        <f>"Apr "&amp;RIGHT(A6,4)+1</f>
        <v>Apr 2025</v>
      </c>
      <c r="B28" s="11" t="s">
        <v>413</v>
      </c>
      <c r="C28" s="11" t="s">
        <v>413</v>
      </c>
      <c r="D28" s="68" t="s">
        <v>413</v>
      </c>
      <c r="E28" s="11"/>
      <c r="F28" s="11"/>
      <c r="G28" s="11"/>
    </row>
    <row r="29" spans="1:7" ht="12" customHeight="1" x14ac:dyDescent="0.25">
      <c r="A29" s="74" t="str">
        <f>"May "&amp;RIGHT(A6,4)+1</f>
        <v>May 2025</v>
      </c>
      <c r="B29" s="11" t="s">
        <v>413</v>
      </c>
      <c r="C29" s="11" t="s">
        <v>413</v>
      </c>
      <c r="D29" s="68" t="s">
        <v>413</v>
      </c>
      <c r="E29" s="11"/>
      <c r="F29" s="11"/>
      <c r="G29" s="11"/>
    </row>
    <row r="30" spans="1:7" ht="12" customHeight="1" x14ac:dyDescent="0.25">
      <c r="A30" s="74" t="str">
        <f>"Jun "&amp;RIGHT(A6,4)+1</f>
        <v>Jun 2025</v>
      </c>
      <c r="B30" s="11" t="s">
        <v>413</v>
      </c>
      <c r="C30" s="11" t="s">
        <v>413</v>
      </c>
      <c r="D30" s="68" t="s">
        <v>413</v>
      </c>
      <c r="E30" s="11"/>
      <c r="F30" s="11"/>
      <c r="G30" s="11"/>
    </row>
    <row r="31" spans="1:7" ht="12" customHeight="1" x14ac:dyDescent="0.25">
      <c r="A31" s="74" t="str">
        <f>"Jul "&amp;RIGHT(A6,4)+1</f>
        <v>Jul 2025</v>
      </c>
      <c r="B31" s="11" t="s">
        <v>413</v>
      </c>
      <c r="C31" s="11" t="s">
        <v>413</v>
      </c>
      <c r="D31" s="68" t="s">
        <v>413</v>
      </c>
      <c r="E31" s="11"/>
      <c r="F31" s="11"/>
      <c r="G31" s="11"/>
    </row>
    <row r="32" spans="1:7" ht="12" customHeight="1" x14ac:dyDescent="0.25">
      <c r="A32" s="74" t="str">
        <f>"Aug "&amp;RIGHT(A6,4)+1</f>
        <v>Aug 2025</v>
      </c>
      <c r="B32" s="11" t="s">
        <v>413</v>
      </c>
      <c r="C32" s="11" t="s">
        <v>413</v>
      </c>
      <c r="D32" s="68" t="s">
        <v>413</v>
      </c>
      <c r="E32" s="11"/>
      <c r="F32" s="11"/>
      <c r="G32" s="11"/>
    </row>
    <row r="33" spans="1:7" ht="12" customHeight="1" x14ac:dyDescent="0.25">
      <c r="A33" s="74" t="str">
        <f>"Sep "&amp;RIGHT(A6,4)+1</f>
        <v>Sep 2025</v>
      </c>
      <c r="B33" s="11" t="s">
        <v>413</v>
      </c>
      <c r="C33" s="11" t="s">
        <v>413</v>
      </c>
      <c r="D33" s="68" t="s">
        <v>413</v>
      </c>
      <c r="E33" s="11"/>
      <c r="F33" s="11"/>
      <c r="G33" s="11"/>
    </row>
    <row r="34" spans="1:7" ht="12" customHeight="1" x14ac:dyDescent="0.25">
      <c r="A34" s="40" t="s">
        <v>55</v>
      </c>
      <c r="B34" s="13" t="s">
        <v>413</v>
      </c>
      <c r="C34" s="13" t="s">
        <v>413</v>
      </c>
      <c r="D34" s="69">
        <v>44214</v>
      </c>
      <c r="E34" s="11"/>
      <c r="F34" s="11"/>
      <c r="G34" s="11"/>
    </row>
    <row r="35" spans="1:7" ht="12" customHeight="1" x14ac:dyDescent="0.25">
      <c r="A35" s="75" t="str">
        <f>"Total "&amp;MID(A20,7,LEN(A20)-13)&amp;" Months"</f>
        <v>Total 6 Months</v>
      </c>
      <c r="B35" s="15" t="s">
        <v>413</v>
      </c>
      <c r="C35" s="15" t="s">
        <v>413</v>
      </c>
      <c r="D35" s="70">
        <v>44214</v>
      </c>
      <c r="E35" s="71"/>
      <c r="F35" s="71"/>
      <c r="G35" s="71"/>
    </row>
    <row r="36" spans="1:7" ht="131.25" customHeight="1" x14ac:dyDescent="0.25">
      <c r="A36" s="120" t="s">
        <v>381</v>
      </c>
      <c r="B36" s="120"/>
      <c r="C36" s="120"/>
      <c r="D36" s="121"/>
      <c r="E36" s="71"/>
      <c r="F36" s="71"/>
      <c r="G36" s="71"/>
    </row>
    <row r="37" spans="1:7" ht="12" customHeight="1" x14ac:dyDescent="0.25">
      <c r="A37" s="111"/>
      <c r="B37" s="111"/>
      <c r="C37" s="111"/>
      <c r="D37" s="111"/>
      <c r="E37" s="111"/>
      <c r="F37" s="111"/>
      <c r="G37" s="111"/>
    </row>
    <row r="38" spans="1:7" ht="13.15" customHeight="1" x14ac:dyDescent="0.25">
      <c r="A38" s="96"/>
      <c r="B38" s="96"/>
      <c r="C38" s="96"/>
      <c r="D38" s="96"/>
      <c r="E38" s="96"/>
      <c r="F38" s="96"/>
      <c r="G38" s="96"/>
    </row>
    <row r="39" spans="1:7" s="1" customFormat="1" ht="10" x14ac:dyDescent="0.2"/>
    <row r="101" spans="2:23" ht="14.5" x14ac:dyDescent="0.25">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89" orientation="landscape"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U1"/>
    </sheetView>
  </sheetViews>
  <sheetFormatPr defaultColWidth="4.7265625" defaultRowHeight="12.5" x14ac:dyDescent="0.25"/>
  <cols>
    <col min="1" max="1" width="10.7265625" style="1" customWidth="1"/>
    <col min="2" max="2" width="9.81640625" customWidth="1"/>
    <col min="3" max="3" width="9.7265625" bestFit="1" customWidth="1"/>
    <col min="4" max="4" width="13.7265625" bestFit="1" customWidth="1"/>
    <col min="5" max="5" width="12.1796875" bestFit="1" customWidth="1"/>
    <col min="6" max="6" width="12" bestFit="1" customWidth="1"/>
    <col min="7" max="7" width="13.453125" bestFit="1" customWidth="1"/>
    <col min="8" max="8" width="10.26953125" bestFit="1" customWidth="1"/>
    <col min="9" max="9" width="8.453125" bestFit="1" customWidth="1"/>
    <col min="10" max="10" width="12.54296875" bestFit="1" customWidth="1"/>
    <col min="11" max="12" width="12.1796875" bestFit="1" customWidth="1"/>
    <col min="13" max="13" width="9.81640625" customWidth="1"/>
    <col min="14" max="14" width="8.81640625" customWidth="1"/>
    <col min="15" max="15" width="10.7265625" customWidth="1"/>
    <col min="16" max="16" width="9.7265625" customWidth="1"/>
    <col min="17" max="17" width="8.81640625" customWidth="1"/>
    <col min="18" max="18" width="10.7265625" customWidth="1"/>
    <col min="19" max="19" width="10.1796875" customWidth="1"/>
    <col min="20" max="20" width="8.81640625" bestFit="1" customWidth="1"/>
    <col min="21" max="21" width="8.7265625" customWidth="1"/>
    <col min="22" max="22" width="10.26953125" bestFit="1" customWidth="1"/>
    <col min="23" max="23" width="9.81640625" bestFit="1" customWidth="1"/>
    <col min="24" max="24" width="15" customWidth="1"/>
    <col min="25" max="25" width="12.26953125" bestFit="1" customWidth="1"/>
    <col min="26" max="247" width="8.81640625" customWidth="1"/>
    <col min="248" max="248" width="10.453125" customWidth="1"/>
    <col min="249" max="249" width="0.54296875" customWidth="1"/>
    <col min="250" max="251" width="8.81640625" bestFit="1" customWidth="1"/>
    <col min="252" max="252" width="8.81640625" customWidth="1"/>
  </cols>
  <sheetData>
    <row r="1" spans="1:253" ht="13" x14ac:dyDescent="0.3">
      <c r="A1" s="86" t="s">
        <v>417</v>
      </c>
      <c r="B1" s="87"/>
      <c r="C1" s="87"/>
      <c r="D1" s="87"/>
      <c r="E1" s="87"/>
      <c r="F1" s="87"/>
      <c r="G1" s="87"/>
      <c r="H1" s="87"/>
      <c r="I1" s="87"/>
      <c r="J1" s="87"/>
      <c r="K1" s="87"/>
      <c r="L1" s="87"/>
      <c r="M1" s="87"/>
      <c r="N1" s="87"/>
      <c r="O1" s="87"/>
      <c r="P1" s="87"/>
      <c r="Q1" s="87"/>
      <c r="R1" s="87"/>
      <c r="S1" s="87"/>
      <c r="T1" s="87"/>
      <c r="U1" s="87"/>
      <c r="V1" s="81">
        <v>45821</v>
      </c>
    </row>
    <row r="2" spans="1:253" ht="13" x14ac:dyDescent="0.3">
      <c r="A2" s="86" t="s">
        <v>357</v>
      </c>
      <c r="B2" s="87"/>
      <c r="C2" s="87"/>
      <c r="D2" s="87"/>
      <c r="E2" s="87"/>
      <c r="F2" s="87"/>
      <c r="G2" s="87"/>
      <c r="H2" s="87"/>
      <c r="I2" s="87"/>
      <c r="J2" s="87"/>
      <c r="K2" s="87"/>
      <c r="L2" s="87"/>
      <c r="M2" s="87"/>
      <c r="N2" s="87"/>
      <c r="O2" s="87"/>
      <c r="P2" s="87"/>
      <c r="Q2" s="87"/>
      <c r="R2" s="87"/>
      <c r="S2" s="87"/>
      <c r="T2" s="87"/>
      <c r="U2" s="87"/>
    </row>
    <row r="3" spans="1:253" ht="29.5" customHeight="1" x14ac:dyDescent="0.25">
      <c r="A3" s="28" t="s">
        <v>340</v>
      </c>
      <c r="B3" s="122" t="s">
        <v>358</v>
      </c>
      <c r="C3" s="122"/>
      <c r="D3" s="122"/>
      <c r="E3" s="122"/>
      <c r="F3" s="122"/>
      <c r="G3" s="123"/>
      <c r="H3" s="124" t="s">
        <v>369</v>
      </c>
      <c r="I3" s="124"/>
      <c r="J3" s="124"/>
      <c r="K3" s="124"/>
      <c r="L3" s="125"/>
      <c r="M3" s="124" t="s">
        <v>359</v>
      </c>
      <c r="N3" s="124"/>
      <c r="O3" s="125"/>
      <c r="P3" s="124" t="s">
        <v>360</v>
      </c>
      <c r="Q3" s="124"/>
      <c r="R3" s="125"/>
      <c r="S3" s="124" t="s">
        <v>361</v>
      </c>
      <c r="T3" s="124"/>
      <c r="U3" s="126"/>
      <c r="V3" s="124" t="s">
        <v>346</v>
      </c>
      <c r="W3" s="124"/>
      <c r="X3" s="125"/>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5" customHeight="1" x14ac:dyDescent="0.25">
      <c r="A4" s="109" t="s">
        <v>50</v>
      </c>
      <c r="B4" s="127" t="s">
        <v>348</v>
      </c>
      <c r="C4" s="127"/>
      <c r="D4" s="128" t="s">
        <v>362</v>
      </c>
      <c r="E4" s="128"/>
      <c r="F4" s="128"/>
      <c r="G4" s="129" t="s">
        <v>145</v>
      </c>
      <c r="H4" s="127" t="s">
        <v>348</v>
      </c>
      <c r="I4" s="127"/>
      <c r="J4" s="128" t="s">
        <v>363</v>
      </c>
      <c r="K4" s="128"/>
      <c r="L4" s="129" t="s">
        <v>145</v>
      </c>
      <c r="M4" s="127" t="s">
        <v>348</v>
      </c>
      <c r="N4" s="127"/>
      <c r="O4" s="129" t="s">
        <v>145</v>
      </c>
      <c r="P4" s="127" t="s">
        <v>348</v>
      </c>
      <c r="Q4" s="127"/>
      <c r="R4" s="129" t="s">
        <v>145</v>
      </c>
      <c r="S4" s="127" t="s">
        <v>348</v>
      </c>
      <c r="T4" s="127"/>
      <c r="U4" s="129" t="s">
        <v>145</v>
      </c>
      <c r="V4" s="127" t="s">
        <v>348</v>
      </c>
      <c r="W4" s="127"/>
      <c r="X4" s="129"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5">
      <c r="A5" s="110"/>
      <c r="B5" s="53" t="s">
        <v>364</v>
      </c>
      <c r="C5" s="54" t="s">
        <v>60</v>
      </c>
      <c r="D5" s="54" t="s">
        <v>154</v>
      </c>
      <c r="E5" s="54" t="s">
        <v>365</v>
      </c>
      <c r="F5" s="54" t="s">
        <v>366</v>
      </c>
      <c r="G5" s="130"/>
      <c r="H5" s="53" t="s">
        <v>364</v>
      </c>
      <c r="I5" s="54" t="s">
        <v>60</v>
      </c>
      <c r="J5" s="54" t="s">
        <v>154</v>
      </c>
      <c r="K5" s="54" t="s">
        <v>365</v>
      </c>
      <c r="L5" s="130"/>
      <c r="M5" s="53" t="s">
        <v>364</v>
      </c>
      <c r="N5" s="54" t="s">
        <v>60</v>
      </c>
      <c r="O5" s="130"/>
      <c r="P5" s="31" t="s">
        <v>364</v>
      </c>
      <c r="Q5" s="32" t="s">
        <v>60</v>
      </c>
      <c r="R5" s="130"/>
      <c r="S5" s="31" t="s">
        <v>364</v>
      </c>
      <c r="T5" s="32" t="s">
        <v>60</v>
      </c>
      <c r="U5" s="130"/>
      <c r="V5" s="53" t="s">
        <v>364</v>
      </c>
      <c r="W5" s="54" t="s">
        <v>60</v>
      </c>
      <c r="X5" s="1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5">
      <c r="A6" s="63" t="s">
        <v>414</v>
      </c>
      <c r="B6" s="33" t="s">
        <v>340</v>
      </c>
      <c r="C6" s="55" t="s">
        <v>340</v>
      </c>
      <c r="D6" s="55"/>
      <c r="E6" s="55"/>
      <c r="F6" s="55"/>
      <c r="G6" s="35" t="s">
        <v>340</v>
      </c>
      <c r="H6" s="34"/>
      <c r="I6" s="34"/>
      <c r="J6" s="34"/>
      <c r="K6" s="34"/>
      <c r="L6" s="35"/>
      <c r="M6" s="34"/>
      <c r="N6" s="34"/>
      <c r="O6" s="35"/>
      <c r="P6" s="34"/>
      <c r="Q6" s="34"/>
      <c r="R6" s="35"/>
      <c r="S6" s="33"/>
      <c r="T6" s="55"/>
      <c r="U6" s="35"/>
      <c r="V6" s="34"/>
      <c r="W6" s="34"/>
      <c r="X6" s="35"/>
    </row>
    <row r="7" spans="1:253" x14ac:dyDescent="0.25">
      <c r="A7" s="64" t="str">
        <f>"Oct "&amp;RIGHT(A6,4)-1</f>
        <v>Oct 2023</v>
      </c>
      <c r="B7" s="36">
        <v>753114</v>
      </c>
      <c r="C7" s="37">
        <v>1312130</v>
      </c>
      <c r="D7" s="37">
        <v>207685860</v>
      </c>
      <c r="E7" s="37">
        <v>0</v>
      </c>
      <c r="F7" s="37" t="s">
        <v>413</v>
      </c>
      <c r="G7" s="38">
        <v>207685860</v>
      </c>
      <c r="H7" s="36">
        <v>0</v>
      </c>
      <c r="I7" s="37">
        <v>0</v>
      </c>
      <c r="J7" s="37">
        <v>0</v>
      </c>
      <c r="K7" s="37">
        <v>0</v>
      </c>
      <c r="L7" s="38">
        <v>0</v>
      </c>
      <c r="M7" s="37" t="s">
        <v>413</v>
      </c>
      <c r="N7" s="37" t="s">
        <v>413</v>
      </c>
      <c r="O7" s="38" t="s">
        <v>413</v>
      </c>
      <c r="P7" s="37" t="s">
        <v>413</v>
      </c>
      <c r="Q7" s="37" t="s">
        <v>413</v>
      </c>
      <c r="R7" s="38" t="s">
        <v>413</v>
      </c>
      <c r="S7" s="36">
        <v>3</v>
      </c>
      <c r="T7" s="37">
        <v>5</v>
      </c>
      <c r="U7" s="38">
        <v>403</v>
      </c>
      <c r="V7" s="37">
        <v>753117</v>
      </c>
      <c r="W7" s="37">
        <v>1312135</v>
      </c>
      <c r="X7" s="38">
        <v>207686263</v>
      </c>
    </row>
    <row r="8" spans="1:253" x14ac:dyDescent="0.25">
      <c r="A8" s="64" t="str">
        <f>"Nov "&amp;RIGHT(A6,4)-1</f>
        <v>Nov 2023</v>
      </c>
      <c r="B8" s="36">
        <v>755856</v>
      </c>
      <c r="C8" s="37">
        <v>1316183</v>
      </c>
      <c r="D8" s="37">
        <v>239008536</v>
      </c>
      <c r="E8" s="37">
        <v>0</v>
      </c>
      <c r="F8" s="37" t="s">
        <v>413</v>
      </c>
      <c r="G8" s="38">
        <v>239008536</v>
      </c>
      <c r="H8" s="36">
        <v>0</v>
      </c>
      <c r="I8" s="37">
        <v>0</v>
      </c>
      <c r="J8" s="37">
        <v>0</v>
      </c>
      <c r="K8" s="37">
        <v>0</v>
      </c>
      <c r="L8" s="38">
        <v>0</v>
      </c>
      <c r="M8" s="37" t="s">
        <v>413</v>
      </c>
      <c r="N8" s="37" t="s">
        <v>413</v>
      </c>
      <c r="O8" s="38" t="s">
        <v>413</v>
      </c>
      <c r="P8" s="37" t="s">
        <v>413</v>
      </c>
      <c r="Q8" s="37" t="s">
        <v>413</v>
      </c>
      <c r="R8" s="38" t="s">
        <v>413</v>
      </c>
      <c r="S8" s="36">
        <v>1</v>
      </c>
      <c r="T8" s="37">
        <v>3</v>
      </c>
      <c r="U8" s="38">
        <v>524</v>
      </c>
      <c r="V8" s="37">
        <v>755857</v>
      </c>
      <c r="W8" s="37">
        <v>1316186</v>
      </c>
      <c r="X8" s="38">
        <v>239009060</v>
      </c>
    </row>
    <row r="9" spans="1:253" x14ac:dyDescent="0.25">
      <c r="A9" s="64" t="str">
        <f>"Dec "&amp;RIGHT(A6,4)-1</f>
        <v>Dec 2023</v>
      </c>
      <c r="B9" s="36">
        <v>753317</v>
      </c>
      <c r="C9" s="37">
        <v>1309280</v>
      </c>
      <c r="D9" s="37">
        <v>243391346</v>
      </c>
      <c r="E9" s="37">
        <v>0</v>
      </c>
      <c r="F9" s="37" t="s">
        <v>413</v>
      </c>
      <c r="G9" s="38">
        <v>243391346</v>
      </c>
      <c r="H9" s="36">
        <v>0</v>
      </c>
      <c r="I9" s="37">
        <v>0</v>
      </c>
      <c r="J9" s="37">
        <v>0</v>
      </c>
      <c r="K9" s="37">
        <v>0</v>
      </c>
      <c r="L9" s="38">
        <v>0</v>
      </c>
      <c r="M9" s="37" t="s">
        <v>413</v>
      </c>
      <c r="N9" s="37" t="s">
        <v>413</v>
      </c>
      <c r="O9" s="38" t="s">
        <v>413</v>
      </c>
      <c r="P9" s="37" t="s">
        <v>413</v>
      </c>
      <c r="Q9" s="37" t="s">
        <v>413</v>
      </c>
      <c r="R9" s="38" t="s">
        <v>413</v>
      </c>
      <c r="S9" s="36">
        <v>0</v>
      </c>
      <c r="T9" s="37">
        <v>0</v>
      </c>
      <c r="U9" s="38">
        <v>0</v>
      </c>
      <c r="V9" s="37">
        <v>753317</v>
      </c>
      <c r="W9" s="37">
        <v>1309280</v>
      </c>
      <c r="X9" s="38">
        <v>243391346</v>
      </c>
    </row>
    <row r="10" spans="1:253" x14ac:dyDescent="0.25">
      <c r="A10" s="64" t="str">
        <f>"Jan "&amp;RIGHT(A6,4)</f>
        <v>Jan 2024</v>
      </c>
      <c r="B10" s="36">
        <v>748463</v>
      </c>
      <c r="C10" s="37">
        <v>1298330</v>
      </c>
      <c r="D10" s="37">
        <v>239690822</v>
      </c>
      <c r="E10" s="37">
        <v>0</v>
      </c>
      <c r="F10" s="37" t="s">
        <v>413</v>
      </c>
      <c r="G10" s="38">
        <v>239690822</v>
      </c>
      <c r="H10" s="36">
        <v>0</v>
      </c>
      <c r="I10" s="37">
        <v>0</v>
      </c>
      <c r="J10" s="37">
        <v>0</v>
      </c>
      <c r="K10" s="37">
        <v>0</v>
      </c>
      <c r="L10" s="38">
        <v>0</v>
      </c>
      <c r="M10" s="37" t="s">
        <v>413</v>
      </c>
      <c r="N10" s="37" t="s">
        <v>413</v>
      </c>
      <c r="O10" s="38" t="s">
        <v>413</v>
      </c>
      <c r="P10" s="37" t="s">
        <v>413</v>
      </c>
      <c r="Q10" s="37" t="s">
        <v>413</v>
      </c>
      <c r="R10" s="38" t="s">
        <v>413</v>
      </c>
      <c r="S10" s="36">
        <v>1</v>
      </c>
      <c r="T10" s="37">
        <v>2</v>
      </c>
      <c r="U10" s="38">
        <v>293</v>
      </c>
      <c r="V10" s="37">
        <v>748464</v>
      </c>
      <c r="W10" s="37">
        <v>1298332</v>
      </c>
      <c r="X10" s="38">
        <v>239691115</v>
      </c>
    </row>
    <row r="11" spans="1:253" s="56" customFormat="1" ht="14.5" x14ac:dyDescent="0.35">
      <c r="A11" s="64" t="str">
        <f>"Feb "&amp;RIGHT(A6,4)</f>
        <v>Feb 2024</v>
      </c>
      <c r="B11" s="36">
        <v>742154</v>
      </c>
      <c r="C11" s="37">
        <v>1283552</v>
      </c>
      <c r="D11" s="37">
        <v>243460324</v>
      </c>
      <c r="E11" s="37">
        <v>0</v>
      </c>
      <c r="F11" s="37" t="s">
        <v>413</v>
      </c>
      <c r="G11" s="38">
        <v>243460324</v>
      </c>
      <c r="H11" s="36">
        <v>0</v>
      </c>
      <c r="I11" s="37">
        <v>0</v>
      </c>
      <c r="J11" s="37">
        <v>0</v>
      </c>
      <c r="K11" s="37">
        <v>0</v>
      </c>
      <c r="L11" s="38">
        <v>0</v>
      </c>
      <c r="M11" s="37" t="s">
        <v>413</v>
      </c>
      <c r="N11" s="37" t="s">
        <v>413</v>
      </c>
      <c r="O11" s="38" t="s">
        <v>413</v>
      </c>
      <c r="P11" s="37" t="s">
        <v>413</v>
      </c>
      <c r="Q11" s="37" t="s">
        <v>413</v>
      </c>
      <c r="R11" s="38" t="s">
        <v>413</v>
      </c>
      <c r="S11" s="36">
        <v>0</v>
      </c>
      <c r="T11" s="37">
        <v>0</v>
      </c>
      <c r="U11" s="38">
        <v>0</v>
      </c>
      <c r="V11" s="37">
        <v>742154</v>
      </c>
      <c r="W11" s="37">
        <v>1283552</v>
      </c>
      <c r="X11" s="38">
        <v>243460324</v>
      </c>
    </row>
    <row r="12" spans="1:253" s="56" customFormat="1" ht="14.5" x14ac:dyDescent="0.35">
      <c r="A12" s="64" t="str">
        <f>"Mar "&amp;RIGHT(A6,4)</f>
        <v>Mar 2024</v>
      </c>
      <c r="B12" s="36">
        <v>734807</v>
      </c>
      <c r="C12" s="37">
        <v>1266948</v>
      </c>
      <c r="D12" s="37">
        <v>240016106</v>
      </c>
      <c r="E12" s="37">
        <v>0</v>
      </c>
      <c r="F12" s="37" t="s">
        <v>413</v>
      </c>
      <c r="G12" s="38">
        <v>240016106</v>
      </c>
      <c r="H12" s="36">
        <v>0</v>
      </c>
      <c r="I12" s="37">
        <v>0</v>
      </c>
      <c r="J12" s="37">
        <v>0</v>
      </c>
      <c r="K12" s="37">
        <v>0</v>
      </c>
      <c r="L12" s="38">
        <v>0</v>
      </c>
      <c r="M12" s="37" t="s">
        <v>413</v>
      </c>
      <c r="N12" s="37" t="s">
        <v>413</v>
      </c>
      <c r="O12" s="38" t="s">
        <v>413</v>
      </c>
      <c r="P12" s="37" t="s">
        <v>413</v>
      </c>
      <c r="Q12" s="37" t="s">
        <v>413</v>
      </c>
      <c r="R12" s="38" t="s">
        <v>413</v>
      </c>
      <c r="S12" s="36">
        <v>3</v>
      </c>
      <c r="T12" s="37">
        <v>4</v>
      </c>
      <c r="U12" s="38">
        <v>550</v>
      </c>
      <c r="V12" s="37">
        <v>734810</v>
      </c>
      <c r="W12" s="37">
        <v>1266952</v>
      </c>
      <c r="X12" s="38">
        <v>240016656</v>
      </c>
    </row>
    <row r="13" spans="1:253" s="56" customFormat="1" ht="14.5" x14ac:dyDescent="0.35">
      <c r="A13" s="64" t="str">
        <f>"Apr "&amp;RIGHT(A6,4)</f>
        <v>Apr 2024</v>
      </c>
      <c r="B13" s="36">
        <v>728078</v>
      </c>
      <c r="C13" s="37">
        <v>1251749</v>
      </c>
      <c r="D13" s="37">
        <v>240122424</v>
      </c>
      <c r="E13" s="37">
        <v>0</v>
      </c>
      <c r="F13" s="37" t="s">
        <v>413</v>
      </c>
      <c r="G13" s="38">
        <v>240122424</v>
      </c>
      <c r="H13" s="36">
        <v>0</v>
      </c>
      <c r="I13" s="37">
        <v>0</v>
      </c>
      <c r="J13" s="37">
        <v>0</v>
      </c>
      <c r="K13" s="37">
        <v>0</v>
      </c>
      <c r="L13" s="38">
        <v>0</v>
      </c>
      <c r="M13" s="37" t="s">
        <v>413</v>
      </c>
      <c r="N13" s="37" t="s">
        <v>413</v>
      </c>
      <c r="O13" s="38" t="s">
        <v>413</v>
      </c>
      <c r="P13" s="37" t="s">
        <v>413</v>
      </c>
      <c r="Q13" s="37" t="s">
        <v>413</v>
      </c>
      <c r="R13" s="38" t="s">
        <v>413</v>
      </c>
      <c r="S13" s="36">
        <v>2</v>
      </c>
      <c r="T13" s="37">
        <v>4</v>
      </c>
      <c r="U13" s="38">
        <v>659</v>
      </c>
      <c r="V13" s="37">
        <v>728080</v>
      </c>
      <c r="W13" s="37">
        <v>1251753</v>
      </c>
      <c r="X13" s="38">
        <v>240123083</v>
      </c>
    </row>
    <row r="14" spans="1:253" s="56" customFormat="1" ht="14.5" x14ac:dyDescent="0.35">
      <c r="A14" s="64" t="str">
        <f>"May "&amp;RIGHT(A6,4)</f>
        <v>May 2024</v>
      </c>
      <c r="B14" s="36">
        <v>725335</v>
      </c>
      <c r="C14" s="37">
        <v>1245778</v>
      </c>
      <c r="D14" s="37">
        <v>239388973</v>
      </c>
      <c r="E14" s="37">
        <v>0</v>
      </c>
      <c r="F14" s="37" t="s">
        <v>413</v>
      </c>
      <c r="G14" s="38">
        <v>239388973</v>
      </c>
      <c r="H14" s="36">
        <v>0</v>
      </c>
      <c r="I14" s="37">
        <v>0</v>
      </c>
      <c r="J14" s="37">
        <v>0</v>
      </c>
      <c r="K14" s="37">
        <v>0</v>
      </c>
      <c r="L14" s="38">
        <v>0</v>
      </c>
      <c r="M14" s="37" t="s">
        <v>413</v>
      </c>
      <c r="N14" s="37" t="s">
        <v>413</v>
      </c>
      <c r="O14" s="38" t="s">
        <v>413</v>
      </c>
      <c r="P14" s="37" t="s">
        <v>413</v>
      </c>
      <c r="Q14" s="37" t="s">
        <v>413</v>
      </c>
      <c r="R14" s="38" t="s">
        <v>413</v>
      </c>
      <c r="S14" s="36">
        <v>0</v>
      </c>
      <c r="T14" s="37">
        <v>0</v>
      </c>
      <c r="U14" s="38">
        <v>0</v>
      </c>
      <c r="V14" s="37">
        <v>725335</v>
      </c>
      <c r="W14" s="37">
        <v>1245778</v>
      </c>
      <c r="X14" s="38">
        <v>239388973</v>
      </c>
    </row>
    <row r="15" spans="1:253" s="56" customFormat="1" ht="14.5" x14ac:dyDescent="0.35">
      <c r="A15" s="64" t="str">
        <f>"Jun "&amp;RIGHT(A6,4)</f>
        <v>Jun 2024</v>
      </c>
      <c r="B15" s="36">
        <v>723655</v>
      </c>
      <c r="C15" s="37">
        <v>1241853</v>
      </c>
      <c r="D15" s="37">
        <v>240260839</v>
      </c>
      <c r="E15" s="37">
        <v>0</v>
      </c>
      <c r="F15" s="37" t="s">
        <v>413</v>
      </c>
      <c r="G15" s="38">
        <v>240260839</v>
      </c>
      <c r="H15" s="36">
        <v>0</v>
      </c>
      <c r="I15" s="37">
        <v>0</v>
      </c>
      <c r="J15" s="37">
        <v>0</v>
      </c>
      <c r="K15" s="37">
        <v>0</v>
      </c>
      <c r="L15" s="38">
        <v>0</v>
      </c>
      <c r="M15" s="37" t="s">
        <v>413</v>
      </c>
      <c r="N15" s="37" t="s">
        <v>413</v>
      </c>
      <c r="O15" s="38" t="s">
        <v>413</v>
      </c>
      <c r="P15" s="37" t="s">
        <v>413</v>
      </c>
      <c r="Q15" s="37" t="s">
        <v>413</v>
      </c>
      <c r="R15" s="38" t="s">
        <v>413</v>
      </c>
      <c r="S15" s="36">
        <v>1</v>
      </c>
      <c r="T15" s="37">
        <v>4</v>
      </c>
      <c r="U15" s="38">
        <v>655</v>
      </c>
      <c r="V15" s="37">
        <v>723656</v>
      </c>
      <c r="W15" s="37">
        <v>1241857</v>
      </c>
      <c r="X15" s="38">
        <v>240261494</v>
      </c>
    </row>
    <row r="16" spans="1:253" s="56" customFormat="1" ht="14.5" x14ac:dyDescent="0.35">
      <c r="A16" s="64" t="str">
        <f>"Jul "&amp;RIGHT(A6,4)</f>
        <v>Jul 2024</v>
      </c>
      <c r="B16" s="36">
        <v>722089</v>
      </c>
      <c r="C16" s="37">
        <v>1238136</v>
      </c>
      <c r="D16" s="37">
        <v>238732618</v>
      </c>
      <c r="E16" s="37">
        <v>0</v>
      </c>
      <c r="F16" s="37" t="s">
        <v>413</v>
      </c>
      <c r="G16" s="38">
        <v>238732618</v>
      </c>
      <c r="H16" s="36">
        <v>0</v>
      </c>
      <c r="I16" s="37">
        <v>0</v>
      </c>
      <c r="J16" s="37">
        <v>0</v>
      </c>
      <c r="K16" s="37">
        <v>0</v>
      </c>
      <c r="L16" s="38">
        <v>0</v>
      </c>
      <c r="M16" s="37" t="s">
        <v>413</v>
      </c>
      <c r="N16" s="37" t="s">
        <v>413</v>
      </c>
      <c r="O16" s="38" t="s">
        <v>413</v>
      </c>
      <c r="P16" s="37" t="s">
        <v>413</v>
      </c>
      <c r="Q16" s="37" t="s">
        <v>413</v>
      </c>
      <c r="R16" s="38" t="s">
        <v>413</v>
      </c>
      <c r="S16" s="36">
        <v>0</v>
      </c>
      <c r="T16" s="37">
        <v>0</v>
      </c>
      <c r="U16" s="38">
        <v>0</v>
      </c>
      <c r="V16" s="37">
        <v>722089</v>
      </c>
      <c r="W16" s="37">
        <v>1238136</v>
      </c>
      <c r="X16" s="38">
        <v>238732618</v>
      </c>
    </row>
    <row r="17" spans="1:253" s="56" customFormat="1" ht="14.5" x14ac:dyDescent="0.35">
      <c r="A17" s="64" t="str">
        <f>"Aug "&amp;RIGHT(A6,4)</f>
        <v>Aug 2024</v>
      </c>
      <c r="B17" s="36">
        <v>732304</v>
      </c>
      <c r="C17" s="37">
        <v>1257587</v>
      </c>
      <c r="D17" s="37">
        <v>234017915</v>
      </c>
      <c r="E17" s="37">
        <v>0</v>
      </c>
      <c r="F17" s="37" t="s">
        <v>413</v>
      </c>
      <c r="G17" s="38">
        <v>234017915</v>
      </c>
      <c r="H17" s="36">
        <v>0</v>
      </c>
      <c r="I17" s="37">
        <v>0</v>
      </c>
      <c r="J17" s="37">
        <v>0</v>
      </c>
      <c r="K17" s="37">
        <v>0</v>
      </c>
      <c r="L17" s="38">
        <v>0</v>
      </c>
      <c r="M17" s="37" t="s">
        <v>413</v>
      </c>
      <c r="N17" s="37" t="s">
        <v>413</v>
      </c>
      <c r="O17" s="38" t="s">
        <v>413</v>
      </c>
      <c r="P17" s="37" t="s">
        <v>413</v>
      </c>
      <c r="Q17" s="37" t="s">
        <v>413</v>
      </c>
      <c r="R17" s="38" t="s">
        <v>413</v>
      </c>
      <c r="S17" s="36">
        <v>0</v>
      </c>
      <c r="T17" s="37">
        <v>0</v>
      </c>
      <c r="U17" s="38">
        <v>0</v>
      </c>
      <c r="V17" s="37">
        <v>732304</v>
      </c>
      <c r="W17" s="37">
        <v>1257587</v>
      </c>
      <c r="X17" s="38">
        <v>234017915</v>
      </c>
    </row>
    <row r="18" spans="1:253" s="56" customFormat="1" ht="14.5" x14ac:dyDescent="0.35">
      <c r="A18" s="65" t="str">
        <f>"Sep "&amp;RIGHT(A6,4)</f>
        <v>Sep 2024</v>
      </c>
      <c r="B18" s="47">
        <v>742951</v>
      </c>
      <c r="C18" s="48">
        <v>1278270</v>
      </c>
      <c r="D18" s="48">
        <v>323214685</v>
      </c>
      <c r="E18" s="48">
        <v>0</v>
      </c>
      <c r="F18" s="48" t="s">
        <v>413</v>
      </c>
      <c r="G18" s="39">
        <v>323214685</v>
      </c>
      <c r="H18" s="36">
        <v>0</v>
      </c>
      <c r="I18" s="37">
        <v>0</v>
      </c>
      <c r="J18" s="37">
        <v>0</v>
      </c>
      <c r="K18" s="37">
        <v>0</v>
      </c>
      <c r="L18" s="39">
        <v>0</v>
      </c>
      <c r="M18" s="37" t="s">
        <v>413</v>
      </c>
      <c r="N18" s="37" t="s">
        <v>413</v>
      </c>
      <c r="O18" s="38" t="s">
        <v>413</v>
      </c>
      <c r="P18" s="37" t="s">
        <v>413</v>
      </c>
      <c r="Q18" s="37" t="s">
        <v>413</v>
      </c>
      <c r="R18" s="38" t="s">
        <v>413</v>
      </c>
      <c r="S18" s="47">
        <v>0</v>
      </c>
      <c r="T18" s="48">
        <v>0</v>
      </c>
      <c r="U18" s="39">
        <v>0</v>
      </c>
      <c r="V18" s="48">
        <v>742951</v>
      </c>
      <c r="W18" s="48">
        <v>1278270</v>
      </c>
      <c r="X18" s="39">
        <v>323214685</v>
      </c>
    </row>
    <row r="19" spans="1:253" ht="13" x14ac:dyDescent="0.3">
      <c r="A19" s="40" t="s">
        <v>55</v>
      </c>
      <c r="B19" s="41">
        <v>738510.25</v>
      </c>
      <c r="C19" s="41">
        <v>1274983</v>
      </c>
      <c r="D19" s="41">
        <v>2928990448</v>
      </c>
      <c r="E19" s="41">
        <v>0</v>
      </c>
      <c r="F19" s="41" t="s">
        <v>413</v>
      </c>
      <c r="G19" s="41">
        <v>2928990448</v>
      </c>
      <c r="H19" s="41">
        <v>0</v>
      </c>
      <c r="I19" s="41">
        <v>0</v>
      </c>
      <c r="J19" s="41">
        <v>0</v>
      </c>
      <c r="K19" s="41">
        <v>0</v>
      </c>
      <c r="L19" s="41">
        <v>0</v>
      </c>
      <c r="M19" s="41" t="s">
        <v>413</v>
      </c>
      <c r="N19" s="41" t="s">
        <v>413</v>
      </c>
      <c r="O19" s="41" t="s">
        <v>413</v>
      </c>
      <c r="P19" s="41" t="s">
        <v>413</v>
      </c>
      <c r="Q19" s="41" t="s">
        <v>413</v>
      </c>
      <c r="R19" s="41" t="s">
        <v>413</v>
      </c>
      <c r="S19" s="41">
        <v>0.91669999999999996</v>
      </c>
      <c r="T19" s="41">
        <v>1.8332999999999999</v>
      </c>
      <c r="U19" s="41">
        <v>3084</v>
      </c>
      <c r="V19" s="49">
        <v>738511.16669999994</v>
      </c>
      <c r="W19" s="49">
        <v>1274984.8333000001</v>
      </c>
      <c r="X19" s="57">
        <v>2928993532</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ht="13" x14ac:dyDescent="0.3">
      <c r="A20" s="14" t="s">
        <v>415</v>
      </c>
      <c r="B20" s="49">
        <v>747951.83330000006</v>
      </c>
      <c r="C20" s="49">
        <v>1297737.1666999999</v>
      </c>
      <c r="D20" s="49">
        <v>1413252994</v>
      </c>
      <c r="E20" s="49">
        <v>0</v>
      </c>
      <c r="F20" s="49" t="s">
        <v>413</v>
      </c>
      <c r="G20" s="43">
        <v>1413252994</v>
      </c>
      <c r="H20" s="49">
        <v>0</v>
      </c>
      <c r="I20" s="49">
        <v>0</v>
      </c>
      <c r="J20" s="43">
        <v>0</v>
      </c>
      <c r="K20" s="43">
        <v>0</v>
      </c>
      <c r="L20" s="43">
        <v>0</v>
      </c>
      <c r="M20" s="43" t="s">
        <v>413</v>
      </c>
      <c r="N20" s="43" t="s">
        <v>413</v>
      </c>
      <c r="O20" s="43" t="s">
        <v>413</v>
      </c>
      <c r="P20" s="43" t="s">
        <v>413</v>
      </c>
      <c r="Q20" s="43" t="s">
        <v>413</v>
      </c>
      <c r="R20" s="43" t="s">
        <v>413</v>
      </c>
      <c r="S20" s="43">
        <v>1.3332999999999999</v>
      </c>
      <c r="T20" s="43">
        <v>2.3332999999999999</v>
      </c>
      <c r="U20" s="43">
        <v>1770</v>
      </c>
      <c r="V20" s="43">
        <v>747953.16669999994</v>
      </c>
      <c r="W20" s="43">
        <v>1297739.5</v>
      </c>
      <c r="X20" s="58">
        <v>1413254764</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4.5" x14ac:dyDescent="0.35">
      <c r="A21" s="3" t="str">
        <f>"FY "&amp;RIGHT(A6,4)+1</f>
        <v>FY 2025</v>
      </c>
      <c r="B21" s="44"/>
      <c r="C21" s="45"/>
      <c r="D21" s="45"/>
      <c r="E21" s="45"/>
      <c r="F21" s="45"/>
      <c r="G21" s="46"/>
      <c r="H21" s="45"/>
      <c r="I21" s="45"/>
      <c r="J21" s="45"/>
      <c r="K21" s="45"/>
      <c r="L21" s="38" t="s">
        <v>340</v>
      </c>
      <c r="M21" s="45"/>
      <c r="N21" s="45"/>
      <c r="O21" s="46"/>
      <c r="P21" s="45"/>
      <c r="Q21" s="45"/>
      <c r="R21" s="46"/>
      <c r="S21" s="44"/>
      <c r="T21" s="45"/>
      <c r="U21" s="46"/>
      <c r="V21" s="37"/>
      <c r="W21" s="37"/>
      <c r="X21" s="38"/>
    </row>
    <row r="22" spans="1:253" s="56" customFormat="1" ht="14.5" x14ac:dyDescent="0.35">
      <c r="A22" s="2" t="str">
        <f>"Oct "&amp;RIGHT(A6,4)</f>
        <v>Oct 2024</v>
      </c>
      <c r="B22" s="36">
        <v>729743</v>
      </c>
      <c r="C22" s="37">
        <v>1248605</v>
      </c>
      <c r="D22" s="37">
        <v>222516662</v>
      </c>
      <c r="E22" s="37">
        <v>0</v>
      </c>
      <c r="F22" s="37" t="s">
        <v>413</v>
      </c>
      <c r="G22" s="37">
        <v>222516662</v>
      </c>
      <c r="H22" s="36">
        <v>0</v>
      </c>
      <c r="I22" s="37">
        <v>0</v>
      </c>
      <c r="J22" s="37">
        <v>0</v>
      </c>
      <c r="K22" s="37">
        <v>0</v>
      </c>
      <c r="L22" s="38">
        <v>0</v>
      </c>
      <c r="M22" s="36" t="s">
        <v>413</v>
      </c>
      <c r="N22" s="37" t="s">
        <v>413</v>
      </c>
      <c r="O22" s="37" t="s">
        <v>413</v>
      </c>
      <c r="P22" s="36" t="s">
        <v>413</v>
      </c>
      <c r="Q22" s="37" t="s">
        <v>413</v>
      </c>
      <c r="R22" s="37" t="s">
        <v>413</v>
      </c>
      <c r="S22" s="36">
        <v>1</v>
      </c>
      <c r="T22" s="37">
        <v>1</v>
      </c>
      <c r="U22" s="38">
        <v>193</v>
      </c>
      <c r="V22" s="37">
        <v>729744</v>
      </c>
      <c r="W22" s="37">
        <v>1248606</v>
      </c>
      <c r="X22" s="38">
        <v>222516855</v>
      </c>
      <c r="Y22" s="59" t="s">
        <v>340</v>
      </c>
    </row>
    <row r="23" spans="1:253" s="56" customFormat="1" ht="14.5" x14ac:dyDescent="0.35">
      <c r="A23" s="2" t="str">
        <f>"Nov "&amp;RIGHT(A6,4)</f>
        <v>Nov 2024</v>
      </c>
      <c r="B23" s="36">
        <v>733086</v>
      </c>
      <c r="C23" s="37">
        <v>1254186</v>
      </c>
      <c r="D23" s="37">
        <v>237157968</v>
      </c>
      <c r="E23" s="37">
        <v>0</v>
      </c>
      <c r="F23" s="37" t="s">
        <v>413</v>
      </c>
      <c r="G23" s="37">
        <v>237157968</v>
      </c>
      <c r="H23" s="36">
        <v>0</v>
      </c>
      <c r="I23" s="37">
        <v>0</v>
      </c>
      <c r="J23" s="37">
        <v>0</v>
      </c>
      <c r="K23" s="37">
        <v>0</v>
      </c>
      <c r="L23" s="38">
        <v>0</v>
      </c>
      <c r="M23" s="36" t="s">
        <v>413</v>
      </c>
      <c r="N23" s="37" t="s">
        <v>413</v>
      </c>
      <c r="O23" s="37" t="s">
        <v>413</v>
      </c>
      <c r="P23" s="36" t="s">
        <v>413</v>
      </c>
      <c r="Q23" s="37" t="s">
        <v>413</v>
      </c>
      <c r="R23" s="37" t="s">
        <v>413</v>
      </c>
      <c r="S23" s="36">
        <v>0</v>
      </c>
      <c r="T23" s="37">
        <v>0</v>
      </c>
      <c r="U23" s="38">
        <v>0</v>
      </c>
      <c r="V23" s="37">
        <v>733086</v>
      </c>
      <c r="W23" s="37">
        <v>1254186</v>
      </c>
      <c r="X23" s="38">
        <v>237157968</v>
      </c>
    </row>
    <row r="24" spans="1:253" s="56" customFormat="1" ht="14.5" x14ac:dyDescent="0.35">
      <c r="A24" s="2" t="str">
        <f>"Dec "&amp;RIGHT(A6,4)</f>
        <v>Dec 2024</v>
      </c>
      <c r="B24" s="36">
        <v>731278</v>
      </c>
      <c r="C24" s="37">
        <v>1252082</v>
      </c>
      <c r="D24" s="37">
        <v>238697458</v>
      </c>
      <c r="E24" s="37">
        <v>0</v>
      </c>
      <c r="F24" s="37" t="s">
        <v>413</v>
      </c>
      <c r="G24" s="37">
        <v>238697458</v>
      </c>
      <c r="H24" s="36">
        <v>0</v>
      </c>
      <c r="I24" s="37">
        <v>0</v>
      </c>
      <c r="J24" s="37">
        <v>0</v>
      </c>
      <c r="K24" s="37">
        <v>0</v>
      </c>
      <c r="L24" s="38">
        <v>0</v>
      </c>
      <c r="M24" s="36" t="s">
        <v>413</v>
      </c>
      <c r="N24" s="37" t="s">
        <v>413</v>
      </c>
      <c r="O24" s="37" t="s">
        <v>413</v>
      </c>
      <c r="P24" s="36" t="s">
        <v>413</v>
      </c>
      <c r="Q24" s="37" t="s">
        <v>413</v>
      </c>
      <c r="R24" s="37" t="s">
        <v>413</v>
      </c>
      <c r="S24" s="36">
        <v>3</v>
      </c>
      <c r="T24" s="37">
        <v>5</v>
      </c>
      <c r="U24" s="38">
        <v>505</v>
      </c>
      <c r="V24" s="37">
        <v>731281</v>
      </c>
      <c r="W24" s="37">
        <v>1252087</v>
      </c>
      <c r="X24" s="38">
        <v>238697963</v>
      </c>
    </row>
    <row r="25" spans="1:253" s="56" customFormat="1" ht="14.5" x14ac:dyDescent="0.35">
      <c r="A25" s="2" t="str">
        <f>"Jan "&amp;RIGHT(A6,4)+1</f>
        <v>Jan 2025</v>
      </c>
      <c r="B25" s="36">
        <v>726934</v>
      </c>
      <c r="C25" s="37">
        <v>1243393</v>
      </c>
      <c r="D25" s="37">
        <v>238278472</v>
      </c>
      <c r="E25" s="37">
        <v>0</v>
      </c>
      <c r="F25" s="37" t="s">
        <v>413</v>
      </c>
      <c r="G25" s="37">
        <v>238278472</v>
      </c>
      <c r="H25" s="36">
        <v>0</v>
      </c>
      <c r="I25" s="37">
        <v>0</v>
      </c>
      <c r="J25" s="37">
        <v>0</v>
      </c>
      <c r="K25" s="37">
        <v>0</v>
      </c>
      <c r="L25" s="38">
        <v>0</v>
      </c>
      <c r="M25" s="36" t="s">
        <v>413</v>
      </c>
      <c r="N25" s="37" t="s">
        <v>413</v>
      </c>
      <c r="O25" s="37" t="s">
        <v>413</v>
      </c>
      <c r="P25" s="36" t="s">
        <v>413</v>
      </c>
      <c r="Q25" s="37" t="s">
        <v>413</v>
      </c>
      <c r="R25" s="37" t="s">
        <v>413</v>
      </c>
      <c r="S25" s="36">
        <v>0</v>
      </c>
      <c r="T25" s="37">
        <v>0</v>
      </c>
      <c r="U25" s="38">
        <v>0</v>
      </c>
      <c r="V25" s="37">
        <v>726934</v>
      </c>
      <c r="W25" s="37">
        <v>1243393</v>
      </c>
      <c r="X25" s="38">
        <v>238278472</v>
      </c>
    </row>
    <row r="26" spans="1:253" s="56" customFormat="1" ht="14.5" x14ac:dyDescent="0.35">
      <c r="A26" s="2" t="str">
        <f>"Feb "&amp;RIGHT(A6,4)+1</f>
        <v>Feb 2025</v>
      </c>
      <c r="B26" s="36">
        <v>726170</v>
      </c>
      <c r="C26" s="37">
        <v>1240941</v>
      </c>
      <c r="D26" s="37">
        <v>237990426</v>
      </c>
      <c r="E26" s="37">
        <v>0</v>
      </c>
      <c r="F26" s="37" t="s">
        <v>413</v>
      </c>
      <c r="G26" s="37">
        <v>237990426</v>
      </c>
      <c r="H26" s="36">
        <v>0</v>
      </c>
      <c r="I26" s="37">
        <v>0</v>
      </c>
      <c r="J26" s="37">
        <v>0</v>
      </c>
      <c r="K26" s="37">
        <v>0</v>
      </c>
      <c r="L26" s="38">
        <v>0</v>
      </c>
      <c r="M26" s="36" t="s">
        <v>413</v>
      </c>
      <c r="N26" s="37" t="s">
        <v>413</v>
      </c>
      <c r="O26" s="37" t="s">
        <v>413</v>
      </c>
      <c r="P26" s="36" t="s">
        <v>413</v>
      </c>
      <c r="Q26" s="37" t="s">
        <v>413</v>
      </c>
      <c r="R26" s="37" t="s">
        <v>413</v>
      </c>
      <c r="S26" s="36">
        <v>1</v>
      </c>
      <c r="T26" s="37">
        <v>3</v>
      </c>
      <c r="U26" s="38">
        <v>551</v>
      </c>
      <c r="V26" s="37">
        <v>726171</v>
      </c>
      <c r="W26" s="37">
        <v>1240944</v>
      </c>
      <c r="X26" s="38">
        <v>237990977</v>
      </c>
    </row>
    <row r="27" spans="1:253" s="56" customFormat="1" ht="14.5" x14ac:dyDescent="0.35">
      <c r="A27" s="2" t="str">
        <f>"Mar "&amp;RIGHT(A6,4)+1</f>
        <v>Mar 2025</v>
      </c>
      <c r="B27" s="36">
        <v>728056</v>
      </c>
      <c r="C27" s="37">
        <v>1244081</v>
      </c>
      <c r="D27" s="37">
        <v>240122743</v>
      </c>
      <c r="E27" s="37">
        <v>0</v>
      </c>
      <c r="F27" s="37" t="s">
        <v>413</v>
      </c>
      <c r="G27" s="37">
        <v>240122743</v>
      </c>
      <c r="H27" s="36">
        <v>0</v>
      </c>
      <c r="I27" s="37">
        <v>0</v>
      </c>
      <c r="J27" s="37">
        <v>0</v>
      </c>
      <c r="K27" s="37">
        <v>0</v>
      </c>
      <c r="L27" s="38">
        <v>0</v>
      </c>
      <c r="M27" s="36" t="s">
        <v>413</v>
      </c>
      <c r="N27" s="37" t="s">
        <v>413</v>
      </c>
      <c r="O27" s="37" t="s">
        <v>413</v>
      </c>
      <c r="P27" s="36" t="s">
        <v>413</v>
      </c>
      <c r="Q27" s="37" t="s">
        <v>413</v>
      </c>
      <c r="R27" s="37" t="s">
        <v>413</v>
      </c>
      <c r="S27" s="36">
        <v>0</v>
      </c>
      <c r="T27" s="37">
        <v>0</v>
      </c>
      <c r="U27" s="38">
        <v>0</v>
      </c>
      <c r="V27" s="37">
        <v>728056</v>
      </c>
      <c r="W27" s="37">
        <v>1244081</v>
      </c>
      <c r="X27" s="38">
        <v>240122743</v>
      </c>
    </row>
    <row r="28" spans="1:253" x14ac:dyDescent="0.25">
      <c r="A28" s="2" t="str">
        <f>"Apr "&amp;RIGHT(A6,4)+1</f>
        <v>Apr 2025</v>
      </c>
      <c r="B28" s="36" t="s">
        <v>413</v>
      </c>
      <c r="C28" s="37" t="s">
        <v>413</v>
      </c>
      <c r="D28" s="37" t="s">
        <v>413</v>
      </c>
      <c r="E28" s="37" t="s">
        <v>413</v>
      </c>
      <c r="F28" s="37" t="s">
        <v>413</v>
      </c>
      <c r="G28" s="37" t="s">
        <v>413</v>
      </c>
      <c r="H28" s="36" t="s">
        <v>413</v>
      </c>
      <c r="I28" s="37" t="s">
        <v>413</v>
      </c>
      <c r="J28" s="37" t="s">
        <v>413</v>
      </c>
      <c r="K28" s="37" t="s">
        <v>413</v>
      </c>
      <c r="L28" s="38" t="s">
        <v>413</v>
      </c>
      <c r="M28" s="36" t="s">
        <v>413</v>
      </c>
      <c r="N28" s="37" t="s">
        <v>413</v>
      </c>
      <c r="O28" s="37" t="s">
        <v>413</v>
      </c>
      <c r="P28" s="36" t="s">
        <v>413</v>
      </c>
      <c r="Q28" s="37" t="s">
        <v>413</v>
      </c>
      <c r="R28" s="37" t="s">
        <v>413</v>
      </c>
      <c r="S28" s="36" t="s">
        <v>413</v>
      </c>
      <c r="T28" s="37" t="s">
        <v>413</v>
      </c>
      <c r="U28" s="38" t="s">
        <v>413</v>
      </c>
      <c r="V28" s="37" t="s">
        <v>413</v>
      </c>
      <c r="W28" s="37" t="s">
        <v>413</v>
      </c>
      <c r="X28" s="38" t="s">
        <v>413</v>
      </c>
    </row>
    <row r="29" spans="1:253" x14ac:dyDescent="0.25">
      <c r="A29" s="2" t="str">
        <f>"May "&amp;RIGHT(A6,4)+1</f>
        <v>May 2025</v>
      </c>
      <c r="B29" s="36" t="s">
        <v>413</v>
      </c>
      <c r="C29" s="37" t="s">
        <v>413</v>
      </c>
      <c r="D29" s="37" t="s">
        <v>413</v>
      </c>
      <c r="E29" s="37" t="s">
        <v>413</v>
      </c>
      <c r="F29" s="37" t="s">
        <v>413</v>
      </c>
      <c r="G29" s="37" t="s">
        <v>413</v>
      </c>
      <c r="H29" s="36" t="s">
        <v>413</v>
      </c>
      <c r="I29" s="37" t="s">
        <v>413</v>
      </c>
      <c r="J29" s="37" t="s">
        <v>413</v>
      </c>
      <c r="K29" s="37" t="s">
        <v>413</v>
      </c>
      <c r="L29" s="38" t="s">
        <v>413</v>
      </c>
      <c r="M29" s="36" t="s">
        <v>413</v>
      </c>
      <c r="N29" s="37" t="s">
        <v>413</v>
      </c>
      <c r="O29" s="37" t="s">
        <v>413</v>
      </c>
      <c r="P29" s="36" t="s">
        <v>413</v>
      </c>
      <c r="Q29" s="37" t="s">
        <v>413</v>
      </c>
      <c r="R29" s="37" t="s">
        <v>413</v>
      </c>
      <c r="S29" s="36" t="s">
        <v>413</v>
      </c>
      <c r="T29" s="37" t="s">
        <v>413</v>
      </c>
      <c r="U29" s="38" t="s">
        <v>413</v>
      </c>
      <c r="V29" s="37" t="s">
        <v>413</v>
      </c>
      <c r="W29" s="37" t="s">
        <v>413</v>
      </c>
      <c r="X29" s="38" t="s">
        <v>413</v>
      </c>
    </row>
    <row r="30" spans="1:253" x14ac:dyDescent="0.25">
      <c r="A30" s="2" t="str">
        <f>"Jun "&amp;RIGHT(A6,4)+1</f>
        <v>Jun 2025</v>
      </c>
      <c r="B30" s="36" t="s">
        <v>413</v>
      </c>
      <c r="C30" s="37" t="s">
        <v>413</v>
      </c>
      <c r="D30" s="37" t="s">
        <v>413</v>
      </c>
      <c r="E30" s="37" t="s">
        <v>413</v>
      </c>
      <c r="F30" s="37" t="s">
        <v>413</v>
      </c>
      <c r="G30" s="37" t="s">
        <v>413</v>
      </c>
      <c r="H30" s="36" t="s">
        <v>413</v>
      </c>
      <c r="I30" s="37" t="s">
        <v>413</v>
      </c>
      <c r="J30" s="37" t="s">
        <v>413</v>
      </c>
      <c r="K30" s="37" t="s">
        <v>413</v>
      </c>
      <c r="L30" s="38" t="s">
        <v>413</v>
      </c>
      <c r="M30" s="36" t="s">
        <v>413</v>
      </c>
      <c r="N30" s="37" t="s">
        <v>413</v>
      </c>
      <c r="O30" s="37" t="s">
        <v>413</v>
      </c>
      <c r="P30" s="36" t="s">
        <v>413</v>
      </c>
      <c r="Q30" s="37" t="s">
        <v>413</v>
      </c>
      <c r="R30" s="37" t="s">
        <v>413</v>
      </c>
      <c r="S30" s="36" t="s">
        <v>413</v>
      </c>
      <c r="T30" s="37" t="s">
        <v>413</v>
      </c>
      <c r="U30" s="38" t="s">
        <v>413</v>
      </c>
      <c r="V30" s="37" t="s">
        <v>413</v>
      </c>
      <c r="W30" s="37" t="s">
        <v>413</v>
      </c>
      <c r="X30" s="38" t="s">
        <v>413</v>
      </c>
    </row>
    <row r="31" spans="1:253" x14ac:dyDescent="0.25">
      <c r="A31" s="2" t="str">
        <f>"Jul "&amp;RIGHT(A6,4)+1</f>
        <v>Jul 2025</v>
      </c>
      <c r="B31" s="36" t="s">
        <v>413</v>
      </c>
      <c r="C31" s="37" t="s">
        <v>413</v>
      </c>
      <c r="D31" s="37" t="s">
        <v>413</v>
      </c>
      <c r="E31" s="37" t="s">
        <v>413</v>
      </c>
      <c r="F31" s="37" t="s">
        <v>413</v>
      </c>
      <c r="G31" s="37" t="s">
        <v>413</v>
      </c>
      <c r="H31" s="36" t="s">
        <v>413</v>
      </c>
      <c r="I31" s="37" t="s">
        <v>413</v>
      </c>
      <c r="J31" s="37" t="s">
        <v>413</v>
      </c>
      <c r="K31" s="37" t="s">
        <v>413</v>
      </c>
      <c r="L31" s="38" t="s">
        <v>413</v>
      </c>
      <c r="M31" s="36" t="s">
        <v>413</v>
      </c>
      <c r="N31" s="37" t="s">
        <v>413</v>
      </c>
      <c r="O31" s="37" t="s">
        <v>413</v>
      </c>
      <c r="P31" s="36" t="s">
        <v>413</v>
      </c>
      <c r="Q31" s="37" t="s">
        <v>413</v>
      </c>
      <c r="R31" s="37" t="s">
        <v>413</v>
      </c>
      <c r="S31" s="36" t="s">
        <v>413</v>
      </c>
      <c r="T31" s="37" t="s">
        <v>413</v>
      </c>
      <c r="U31" s="38" t="s">
        <v>413</v>
      </c>
      <c r="V31" s="37" t="s">
        <v>413</v>
      </c>
      <c r="W31" s="37" t="s">
        <v>413</v>
      </c>
      <c r="X31" s="38" t="s">
        <v>413</v>
      </c>
    </row>
    <row r="32" spans="1:253" x14ac:dyDescent="0.25">
      <c r="A32" s="2" t="str">
        <f>"Aug "&amp;RIGHT(A6,4)+1</f>
        <v>Aug 2025</v>
      </c>
      <c r="B32" s="36" t="s">
        <v>413</v>
      </c>
      <c r="C32" s="37" t="s">
        <v>413</v>
      </c>
      <c r="D32" s="37" t="s">
        <v>413</v>
      </c>
      <c r="E32" s="37" t="s">
        <v>413</v>
      </c>
      <c r="F32" s="37" t="s">
        <v>413</v>
      </c>
      <c r="G32" s="37" t="s">
        <v>413</v>
      </c>
      <c r="H32" s="36" t="s">
        <v>413</v>
      </c>
      <c r="I32" s="37" t="s">
        <v>413</v>
      </c>
      <c r="J32" s="37" t="s">
        <v>413</v>
      </c>
      <c r="K32" s="37" t="s">
        <v>413</v>
      </c>
      <c r="L32" s="38" t="s">
        <v>413</v>
      </c>
      <c r="M32" s="36" t="s">
        <v>413</v>
      </c>
      <c r="N32" s="37" t="s">
        <v>413</v>
      </c>
      <c r="O32" s="37" t="s">
        <v>413</v>
      </c>
      <c r="P32" s="36" t="s">
        <v>413</v>
      </c>
      <c r="Q32" s="37" t="s">
        <v>413</v>
      </c>
      <c r="R32" s="37" t="s">
        <v>413</v>
      </c>
      <c r="S32" s="36" t="s">
        <v>413</v>
      </c>
      <c r="T32" s="37" t="s">
        <v>413</v>
      </c>
      <c r="U32" s="38" t="s">
        <v>413</v>
      </c>
      <c r="V32" s="37" t="s">
        <v>413</v>
      </c>
      <c r="W32" s="37" t="s">
        <v>413</v>
      </c>
      <c r="X32" s="38" t="s">
        <v>413</v>
      </c>
    </row>
    <row r="33" spans="1:253" x14ac:dyDescent="0.25">
      <c r="A33" s="2" t="str">
        <f>"Sep "&amp;RIGHT(A6,4)+1</f>
        <v>Sep 2025</v>
      </c>
      <c r="B33" s="47" t="s">
        <v>413</v>
      </c>
      <c r="C33" s="48" t="s">
        <v>413</v>
      </c>
      <c r="D33" s="48" t="s">
        <v>413</v>
      </c>
      <c r="E33" s="48" t="s">
        <v>413</v>
      </c>
      <c r="F33" s="48" t="s">
        <v>413</v>
      </c>
      <c r="G33" s="37" t="s">
        <v>413</v>
      </c>
      <c r="H33" s="36" t="s">
        <v>413</v>
      </c>
      <c r="I33" s="37" t="s">
        <v>413</v>
      </c>
      <c r="J33" s="37" t="s">
        <v>413</v>
      </c>
      <c r="K33" s="37" t="s">
        <v>413</v>
      </c>
      <c r="L33" s="38" t="s">
        <v>413</v>
      </c>
      <c r="M33" s="36" t="s">
        <v>413</v>
      </c>
      <c r="N33" s="37" t="s">
        <v>413</v>
      </c>
      <c r="O33" s="37" t="s">
        <v>413</v>
      </c>
      <c r="P33" s="36" t="s">
        <v>413</v>
      </c>
      <c r="Q33" s="37" t="s">
        <v>413</v>
      </c>
      <c r="R33" s="37" t="s">
        <v>413</v>
      </c>
      <c r="S33" s="47" t="s">
        <v>413</v>
      </c>
      <c r="T33" s="48" t="s">
        <v>413</v>
      </c>
      <c r="U33" s="39" t="s">
        <v>413</v>
      </c>
      <c r="V33" s="37" t="s">
        <v>413</v>
      </c>
      <c r="W33" s="37" t="s">
        <v>413</v>
      </c>
      <c r="X33" s="38" t="s">
        <v>413</v>
      </c>
    </row>
    <row r="34" spans="1:253" ht="13" x14ac:dyDescent="0.3">
      <c r="A34" s="40" t="s">
        <v>55</v>
      </c>
      <c r="B34" s="49">
        <v>729211.16669999994</v>
      </c>
      <c r="C34" s="51">
        <v>1247214.6666999999</v>
      </c>
      <c r="D34" s="51">
        <v>1414763729</v>
      </c>
      <c r="E34" s="51">
        <v>0</v>
      </c>
      <c r="F34" s="51" t="s">
        <v>413</v>
      </c>
      <c r="G34" s="41">
        <v>1414763729</v>
      </c>
      <c r="H34" s="41">
        <v>0</v>
      </c>
      <c r="I34" s="41">
        <v>0</v>
      </c>
      <c r="J34" s="41">
        <v>0</v>
      </c>
      <c r="K34" s="41">
        <v>0</v>
      </c>
      <c r="L34" s="41">
        <v>0</v>
      </c>
      <c r="M34" s="41" t="s">
        <v>413</v>
      </c>
      <c r="N34" s="41" t="s">
        <v>413</v>
      </c>
      <c r="O34" s="41" t="s">
        <v>413</v>
      </c>
      <c r="P34" s="41" t="s">
        <v>413</v>
      </c>
      <c r="Q34" s="41" t="s">
        <v>413</v>
      </c>
      <c r="R34" s="41" t="s">
        <v>413</v>
      </c>
      <c r="S34" s="41">
        <v>0.83330000000000004</v>
      </c>
      <c r="T34" s="41">
        <v>1.5</v>
      </c>
      <c r="U34" s="41">
        <v>1249</v>
      </c>
      <c r="V34" s="41">
        <v>729212</v>
      </c>
      <c r="W34" s="41">
        <v>1247216.1666999999</v>
      </c>
      <c r="X34" s="60">
        <v>1414764978</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ht="13" x14ac:dyDescent="0.3">
      <c r="A35" s="14" t="str">
        <f>"Total "&amp;MID(A20,7,LEN(A20)-13)&amp;" Months"</f>
        <v>Total 6 Months</v>
      </c>
      <c r="B35" s="43">
        <v>729211.16669999994</v>
      </c>
      <c r="C35" s="43">
        <v>1247214.6666999999</v>
      </c>
      <c r="D35" s="52">
        <v>1414763729</v>
      </c>
      <c r="E35" s="52">
        <v>0</v>
      </c>
      <c r="F35" s="52" t="s">
        <v>413</v>
      </c>
      <c r="G35" s="52">
        <v>1414763729</v>
      </c>
      <c r="H35" s="43">
        <v>0</v>
      </c>
      <c r="I35" s="43">
        <v>0</v>
      </c>
      <c r="J35" s="43">
        <v>0</v>
      </c>
      <c r="K35" s="43">
        <v>0</v>
      </c>
      <c r="L35" s="43">
        <v>0</v>
      </c>
      <c r="M35" s="43" t="s">
        <v>413</v>
      </c>
      <c r="N35" s="43" t="s">
        <v>413</v>
      </c>
      <c r="O35" s="43" t="s">
        <v>413</v>
      </c>
      <c r="P35" s="43" t="s">
        <v>413</v>
      </c>
      <c r="Q35" s="43" t="s">
        <v>413</v>
      </c>
      <c r="R35" s="43" t="s">
        <v>413</v>
      </c>
      <c r="S35" s="43">
        <v>0.83330000000000004</v>
      </c>
      <c r="T35" s="43">
        <v>1.5</v>
      </c>
      <c r="U35" s="43">
        <v>1249</v>
      </c>
      <c r="V35" s="43">
        <v>729212</v>
      </c>
      <c r="W35" s="43">
        <v>1247216.1666999999</v>
      </c>
      <c r="X35" s="58">
        <v>1414764978</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ht="13" x14ac:dyDescent="0.25">
      <c r="C36" s="50"/>
      <c r="D36" s="50"/>
      <c r="E36" s="50"/>
      <c r="F36" s="50"/>
    </row>
    <row r="37" spans="1:253" ht="13" x14ac:dyDescent="0.25">
      <c r="A37" s="1" t="s">
        <v>349</v>
      </c>
      <c r="C37" s="50"/>
      <c r="D37" s="50"/>
      <c r="E37" s="50"/>
      <c r="F37" s="50"/>
    </row>
    <row r="38" spans="1:253" ht="18" customHeight="1" x14ac:dyDescent="0.25">
      <c r="A38" s="102" t="s">
        <v>418</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row>
    <row r="39" spans="1:253" ht="21.75" customHeight="1" x14ac:dyDescent="0.25">
      <c r="A39" s="102"/>
      <c r="B39" s="103"/>
      <c r="C39" s="103"/>
      <c r="D39" s="103"/>
      <c r="E39" s="103"/>
      <c r="F39" s="103"/>
      <c r="G39" s="103"/>
      <c r="H39" s="103"/>
      <c r="I39" s="103"/>
      <c r="J39" s="103"/>
      <c r="K39" s="103"/>
      <c r="L39" s="103"/>
      <c r="M39" s="103"/>
      <c r="N39" s="103"/>
      <c r="O39" s="103"/>
      <c r="P39" s="103"/>
      <c r="Q39" s="103"/>
      <c r="R39" s="103"/>
      <c r="S39" s="103"/>
      <c r="T39" s="103"/>
      <c r="U39" s="103"/>
      <c r="V39" s="103"/>
      <c r="W39" s="103"/>
      <c r="X39" s="103"/>
    </row>
    <row r="40" spans="1:253" x14ac:dyDescent="0.25">
      <c r="A40" s="131"/>
      <c r="B40" s="132"/>
      <c r="C40" s="132"/>
      <c r="D40" s="132"/>
      <c r="E40" s="132"/>
      <c r="F40" s="132"/>
      <c r="G40" s="132"/>
      <c r="H40" s="132"/>
      <c r="I40" s="132"/>
      <c r="J40" s="132"/>
      <c r="K40" s="132"/>
      <c r="L40" s="132"/>
      <c r="M40" s="132"/>
      <c r="N40" s="132"/>
      <c r="O40" s="132"/>
      <c r="P40" s="132"/>
      <c r="Q40" s="132"/>
      <c r="R40" s="132"/>
      <c r="S40" s="132"/>
      <c r="T40" s="132"/>
      <c r="U40" s="132"/>
      <c r="V40" s="132"/>
      <c r="W40" s="132"/>
      <c r="X40" s="132"/>
    </row>
    <row r="41" spans="1:253" ht="13" x14ac:dyDescent="0.25">
      <c r="C41" s="50"/>
      <c r="D41" s="50"/>
      <c r="E41" s="50"/>
      <c r="F41" s="50"/>
    </row>
    <row r="51" spans="3:6" x14ac:dyDescent="0.25">
      <c r="C51" s="26"/>
      <c r="D51" s="26"/>
      <c r="E51" s="26"/>
      <c r="F51" s="26"/>
    </row>
    <row r="100" spans="1:24" x14ac:dyDescent="0.25">
      <c r="A100"/>
    </row>
    <row r="101" spans="1:24" ht="14.5" x14ac:dyDescent="0.25">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38:X38"/>
    <mergeCell ref="A39:X39"/>
    <mergeCell ref="A40:X40"/>
    <mergeCell ref="P4:Q4"/>
    <mergeCell ref="R4:R5"/>
    <mergeCell ref="S4:T4"/>
    <mergeCell ref="U4:U5"/>
    <mergeCell ref="V4:W4"/>
    <mergeCell ref="X4:X5"/>
    <mergeCell ref="V3:X3"/>
    <mergeCell ref="A4:A5"/>
    <mergeCell ref="B4:C4"/>
    <mergeCell ref="D4:F4"/>
    <mergeCell ref="G4:G5"/>
    <mergeCell ref="H4:I4"/>
    <mergeCell ref="J4:K4"/>
    <mergeCell ref="L4:L5"/>
    <mergeCell ref="M4:N4"/>
    <mergeCell ref="O4:O5"/>
    <mergeCell ref="A1:U1"/>
    <mergeCell ref="A2:U2"/>
    <mergeCell ref="B3:G3"/>
    <mergeCell ref="H3:L3"/>
    <mergeCell ref="M3:O3"/>
    <mergeCell ref="P3:R3"/>
    <mergeCell ref="S3:U3"/>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activeCell="I21" sqref="I21"/>
    </sheetView>
  </sheetViews>
  <sheetFormatPr defaultRowHeight="12.5" x14ac:dyDescent="0.25"/>
  <cols>
    <col min="1" max="1" width="11.453125" customWidth="1"/>
    <col min="2" max="3" width="22.81640625" customWidth="1"/>
    <col min="4" max="7" width="11.453125" customWidth="1"/>
  </cols>
  <sheetData>
    <row r="1" spans="1:7" ht="12" customHeight="1" x14ac:dyDescent="0.25">
      <c r="A1" s="86" t="s">
        <v>417</v>
      </c>
      <c r="B1" s="86"/>
      <c r="C1" s="86"/>
      <c r="D1" s="86"/>
      <c r="E1" s="86"/>
      <c r="F1" s="86"/>
      <c r="G1" s="81">
        <v>45821</v>
      </c>
    </row>
    <row r="2" spans="1:7" ht="12" customHeight="1" x14ac:dyDescent="0.25">
      <c r="A2" s="88" t="s">
        <v>62</v>
      </c>
      <c r="B2" s="88"/>
      <c r="C2" s="88"/>
      <c r="D2" s="88"/>
      <c r="E2" s="88"/>
      <c r="F2" s="88"/>
      <c r="G2" s="1"/>
    </row>
    <row r="3" spans="1:7" ht="24" customHeight="1" x14ac:dyDescent="0.25">
      <c r="A3" s="90" t="s">
        <v>63</v>
      </c>
      <c r="B3" s="97" t="s">
        <v>64</v>
      </c>
      <c r="C3" s="92"/>
      <c r="D3" s="92" t="s">
        <v>196</v>
      </c>
      <c r="E3" s="92" t="s">
        <v>65</v>
      </c>
      <c r="F3" s="92" t="s">
        <v>197</v>
      </c>
      <c r="G3" s="97" t="s">
        <v>66</v>
      </c>
    </row>
    <row r="4" spans="1:7" x14ac:dyDescent="0.25">
      <c r="A4" s="91"/>
      <c r="B4" s="94"/>
      <c r="C4" s="93"/>
      <c r="D4" s="93"/>
      <c r="E4" s="93"/>
      <c r="F4" s="93"/>
      <c r="G4" s="94"/>
    </row>
    <row r="5" spans="1:7" ht="12" customHeight="1" x14ac:dyDescent="0.25">
      <c r="A5" s="1"/>
      <c r="B5" s="1"/>
      <c r="C5" s="1"/>
      <c r="D5" s="85" t="str">
        <f>REPT("-",29)&amp;" Element IDs "&amp;REPT("-",29)</f>
        <v>----------------------------- Element IDs -----------------------------</v>
      </c>
      <c r="E5" s="85"/>
      <c r="F5" s="85"/>
      <c r="G5" s="1" t="str">
        <f>REPT("-",6)&amp;" Percent "&amp;REPT("-",5)</f>
        <v>------ Percent -----</v>
      </c>
    </row>
    <row r="6" spans="1:7" ht="12" customHeight="1" x14ac:dyDescent="0.25">
      <c r="A6" s="3" t="s">
        <v>414</v>
      </c>
    </row>
    <row r="7" spans="1:7" ht="12" customHeight="1" x14ac:dyDescent="0.25">
      <c r="A7" s="2"/>
      <c r="B7" s="3" t="s">
        <v>67</v>
      </c>
      <c r="C7" s="3" t="s">
        <v>68</v>
      </c>
      <c r="D7" s="76">
        <v>95912</v>
      </c>
      <c r="E7" s="76">
        <v>49990130</v>
      </c>
      <c r="F7" s="76">
        <v>29740250.149900001</v>
      </c>
      <c r="G7" s="19">
        <f t="shared" ref="G7:G16" si="0">IF(AND(ISNUMBER(E7),ISNUMBER(F7)),IF(E7=0,"--",IF(F7=0,"--",F7/E7)),"--")</f>
        <v>0.59492244068779176</v>
      </c>
    </row>
    <row r="8" spans="1:7" ht="12" customHeight="1" x14ac:dyDescent="0.25">
      <c r="A8" s="1"/>
      <c r="B8" s="1"/>
      <c r="C8" s="3" t="s">
        <v>69</v>
      </c>
      <c r="D8" s="76">
        <v>94149</v>
      </c>
      <c r="E8" s="76">
        <v>49907333</v>
      </c>
      <c r="F8" s="76" t="s">
        <v>413</v>
      </c>
      <c r="G8" s="19" t="str">
        <f t="shared" si="0"/>
        <v>--</v>
      </c>
    </row>
    <row r="9" spans="1:7" ht="12" customHeight="1" x14ac:dyDescent="0.25">
      <c r="A9" s="1"/>
      <c r="B9" s="1"/>
      <c r="C9" s="3" t="s">
        <v>70</v>
      </c>
      <c r="D9" s="76">
        <v>1763</v>
      </c>
      <c r="E9" s="76">
        <v>82797</v>
      </c>
      <c r="F9" s="76" t="s">
        <v>413</v>
      </c>
      <c r="G9" s="19" t="str">
        <f t="shared" si="0"/>
        <v>--</v>
      </c>
    </row>
    <row r="10" spans="1:7" ht="12" customHeight="1" x14ac:dyDescent="0.25">
      <c r="A10" s="1"/>
      <c r="B10" s="3" t="s">
        <v>71</v>
      </c>
      <c r="C10" s="3" t="s">
        <v>68</v>
      </c>
      <c r="D10" s="76">
        <v>92488</v>
      </c>
      <c r="E10" s="76">
        <v>48653316</v>
      </c>
      <c r="F10" s="76">
        <v>15540858.8039</v>
      </c>
      <c r="G10" s="19">
        <f t="shared" si="0"/>
        <v>0.31942034133706321</v>
      </c>
    </row>
    <row r="11" spans="1:7" ht="12" customHeight="1" x14ac:dyDescent="0.25">
      <c r="A11" s="1"/>
      <c r="B11" s="1"/>
      <c r="C11" s="3" t="s">
        <v>69</v>
      </c>
      <c r="D11" s="76">
        <v>90763</v>
      </c>
      <c r="E11" s="76">
        <v>48573403</v>
      </c>
      <c r="F11" s="76" t="s">
        <v>413</v>
      </c>
      <c r="G11" s="19" t="str">
        <f t="shared" si="0"/>
        <v>--</v>
      </c>
    </row>
    <row r="12" spans="1:7" ht="12" customHeight="1" x14ac:dyDescent="0.25">
      <c r="A12" s="1"/>
      <c r="B12" s="1"/>
      <c r="C12" s="3" t="s">
        <v>70</v>
      </c>
      <c r="D12" s="76">
        <v>1725</v>
      </c>
      <c r="E12" s="76">
        <v>79913</v>
      </c>
      <c r="F12" s="76" t="s">
        <v>413</v>
      </c>
      <c r="G12" s="19" t="str">
        <f t="shared" si="0"/>
        <v>--</v>
      </c>
    </row>
    <row r="13" spans="1:7" ht="12" customHeight="1" x14ac:dyDescent="0.25">
      <c r="A13" s="1"/>
      <c r="B13" s="3" t="s">
        <v>19</v>
      </c>
      <c r="C13" s="3" t="s">
        <v>19</v>
      </c>
      <c r="D13" s="76">
        <v>0</v>
      </c>
      <c r="E13" s="76">
        <v>0</v>
      </c>
      <c r="F13" s="11" t="s">
        <v>413</v>
      </c>
      <c r="G13" s="19" t="str">
        <f t="shared" si="0"/>
        <v>--</v>
      </c>
    </row>
    <row r="14" spans="1:7" ht="12" customHeight="1" x14ac:dyDescent="0.25">
      <c r="A14" s="1"/>
      <c r="B14" s="3" t="s">
        <v>72</v>
      </c>
      <c r="C14" s="3" t="s">
        <v>73</v>
      </c>
      <c r="D14" s="76">
        <v>1313</v>
      </c>
      <c r="E14" s="76" t="s">
        <v>413</v>
      </c>
      <c r="F14" s="11" t="s">
        <v>413</v>
      </c>
      <c r="G14" s="19" t="str">
        <f t="shared" si="0"/>
        <v>--</v>
      </c>
    </row>
    <row r="15" spans="1:7" ht="12" customHeight="1" x14ac:dyDescent="0.25">
      <c r="A15" s="1"/>
      <c r="B15" s="1"/>
      <c r="C15" s="3" t="s">
        <v>74</v>
      </c>
      <c r="D15" s="76">
        <v>166</v>
      </c>
      <c r="E15" s="76" t="s">
        <v>413</v>
      </c>
      <c r="F15" s="11" t="s">
        <v>413</v>
      </c>
      <c r="G15" s="19" t="str">
        <f t="shared" si="0"/>
        <v>--</v>
      </c>
    </row>
    <row r="16" spans="1:7" ht="12" customHeight="1" x14ac:dyDescent="0.25">
      <c r="A16" s="20"/>
      <c r="B16" s="20"/>
      <c r="C16" s="20" t="s">
        <v>75</v>
      </c>
      <c r="D16" s="79">
        <v>146</v>
      </c>
      <c r="E16" s="79" t="s">
        <v>413</v>
      </c>
      <c r="F16" s="21" t="s">
        <v>413</v>
      </c>
      <c r="G16" s="24" t="str">
        <f t="shared" si="0"/>
        <v>--</v>
      </c>
    </row>
    <row r="17" spans="1:7" ht="12" customHeight="1" x14ac:dyDescent="0.25">
      <c r="A17" s="3" t="str">
        <f>"FY "&amp;RIGHT(A6,4)+1</f>
        <v>FY 2025</v>
      </c>
      <c r="D17" s="80"/>
      <c r="E17" s="80"/>
      <c r="G17" s="19"/>
    </row>
    <row r="18" spans="1:7" ht="12" customHeight="1" x14ac:dyDescent="0.25">
      <c r="A18" s="2"/>
      <c r="B18" s="3" t="s">
        <v>67</v>
      </c>
      <c r="C18" s="3" t="s">
        <v>68</v>
      </c>
      <c r="D18" s="11">
        <v>95626</v>
      </c>
      <c r="E18" s="11">
        <v>49926514</v>
      </c>
      <c r="F18" s="11">
        <v>30022498.741500001</v>
      </c>
      <c r="G18" s="19">
        <f t="shared" ref="G18:G27" si="1">IF(AND(ISNUMBER(E18),ISNUMBER(F18)),IF(E18=0,"--",IF(F18=0,"--",F18/E18)),"--")</f>
        <v>0.60133376709417363</v>
      </c>
    </row>
    <row r="19" spans="1:7" ht="12" customHeight="1" x14ac:dyDescent="0.25">
      <c r="A19" s="1"/>
      <c r="B19" s="1"/>
      <c r="C19" s="3" t="s">
        <v>69</v>
      </c>
      <c r="D19" s="11">
        <v>93990</v>
      </c>
      <c r="E19" s="11">
        <v>49848314</v>
      </c>
      <c r="F19" s="11" t="s">
        <v>413</v>
      </c>
      <c r="G19" s="19" t="str">
        <f t="shared" si="1"/>
        <v>--</v>
      </c>
    </row>
    <row r="20" spans="1:7" ht="12" customHeight="1" x14ac:dyDescent="0.25">
      <c r="A20" s="1"/>
      <c r="B20" s="1"/>
      <c r="C20" s="3" t="s">
        <v>70</v>
      </c>
      <c r="D20" s="11">
        <v>1636</v>
      </c>
      <c r="E20" s="11">
        <v>78200</v>
      </c>
      <c r="F20" s="11" t="s">
        <v>413</v>
      </c>
      <c r="G20" s="19" t="str">
        <f t="shared" si="1"/>
        <v>--</v>
      </c>
    </row>
    <row r="21" spans="1:7" ht="12" customHeight="1" x14ac:dyDescent="0.25">
      <c r="A21" s="1"/>
      <c r="B21" s="3" t="s">
        <v>71</v>
      </c>
      <c r="C21" s="3" t="s">
        <v>68</v>
      </c>
      <c r="D21" s="11">
        <v>92648</v>
      </c>
      <c r="E21" s="11">
        <v>48986563</v>
      </c>
      <c r="F21" s="11">
        <v>15654463.3225</v>
      </c>
      <c r="G21" s="19">
        <f t="shared" si="1"/>
        <v>0.3195664762702376</v>
      </c>
    </row>
    <row r="22" spans="1:7" ht="12" customHeight="1" x14ac:dyDescent="0.25">
      <c r="A22" s="1"/>
      <c r="B22" s="1"/>
      <c r="C22" s="3" t="s">
        <v>69</v>
      </c>
      <c r="D22" s="11">
        <v>91061</v>
      </c>
      <c r="E22" s="11">
        <v>48911518</v>
      </c>
      <c r="F22" s="11" t="s">
        <v>413</v>
      </c>
      <c r="G22" s="19" t="str">
        <f t="shared" si="1"/>
        <v>--</v>
      </c>
    </row>
    <row r="23" spans="1:7" ht="12" customHeight="1" x14ac:dyDescent="0.25">
      <c r="A23" s="1"/>
      <c r="B23" s="77"/>
      <c r="C23" s="3" t="s">
        <v>70</v>
      </c>
      <c r="D23" s="76">
        <v>1587</v>
      </c>
      <c r="E23" s="76">
        <v>75045</v>
      </c>
      <c r="F23" s="76" t="s">
        <v>413</v>
      </c>
      <c r="G23" s="78" t="str">
        <f t="shared" si="1"/>
        <v>--</v>
      </c>
    </row>
    <row r="24" spans="1:7" ht="12" customHeight="1" x14ac:dyDescent="0.25">
      <c r="A24" s="1"/>
      <c r="B24" s="3" t="s">
        <v>19</v>
      </c>
      <c r="C24" s="3" t="s">
        <v>19</v>
      </c>
      <c r="D24" s="11">
        <v>0</v>
      </c>
      <c r="E24" s="11">
        <v>0</v>
      </c>
      <c r="F24" s="11" t="s">
        <v>413</v>
      </c>
      <c r="G24" s="19" t="str">
        <f t="shared" si="1"/>
        <v>--</v>
      </c>
    </row>
    <row r="25" spans="1:7" ht="12" customHeight="1" x14ac:dyDescent="0.25">
      <c r="A25" s="1"/>
      <c r="B25" s="3" t="s">
        <v>72</v>
      </c>
      <c r="C25" s="3" t="s">
        <v>73</v>
      </c>
      <c r="D25" s="11">
        <v>1183</v>
      </c>
      <c r="E25" s="11" t="s">
        <v>413</v>
      </c>
      <c r="F25" s="11" t="s">
        <v>413</v>
      </c>
      <c r="G25" s="19" t="str">
        <f t="shared" si="1"/>
        <v>--</v>
      </c>
    </row>
    <row r="26" spans="1:7" ht="12" customHeight="1" x14ac:dyDescent="0.25">
      <c r="A26" s="1"/>
      <c r="B26" s="1"/>
      <c r="C26" s="3" t="s">
        <v>74</v>
      </c>
      <c r="D26" s="11">
        <v>175</v>
      </c>
      <c r="E26" s="11" t="s">
        <v>413</v>
      </c>
      <c r="F26" s="11" t="s">
        <v>413</v>
      </c>
      <c r="G26" s="19" t="str">
        <f t="shared" si="1"/>
        <v>--</v>
      </c>
    </row>
    <row r="27" spans="1:7" ht="12" customHeight="1" x14ac:dyDescent="0.25">
      <c r="A27" s="20"/>
      <c r="B27" s="20"/>
      <c r="C27" s="20" t="s">
        <v>75</v>
      </c>
      <c r="D27" s="21" t="s">
        <v>413</v>
      </c>
      <c r="E27" s="21" t="s">
        <v>413</v>
      </c>
      <c r="F27" s="21" t="s">
        <v>413</v>
      </c>
      <c r="G27" s="19" t="str">
        <f t="shared" si="1"/>
        <v>--</v>
      </c>
    </row>
    <row r="28" spans="1:7" ht="12" customHeight="1" x14ac:dyDescent="0.25">
      <c r="A28" s="85"/>
      <c r="B28" s="85"/>
      <c r="C28" s="85"/>
      <c r="D28" s="85"/>
      <c r="E28" s="85"/>
      <c r="F28" s="85"/>
      <c r="G28" s="85"/>
    </row>
    <row r="29" spans="1:7" ht="70" customHeight="1" x14ac:dyDescent="0.25">
      <c r="A29" s="96" t="s">
        <v>394</v>
      </c>
      <c r="B29" s="96"/>
      <c r="C29" s="96"/>
      <c r="D29" s="96"/>
      <c r="E29" s="96"/>
      <c r="F29" s="96"/>
      <c r="G29" s="96"/>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J37"/>
  <sheetViews>
    <sheetView showGridLines="0" workbookViewId="0">
      <selection sqref="A1:H1"/>
    </sheetView>
  </sheetViews>
  <sheetFormatPr defaultRowHeight="12.5" x14ac:dyDescent="0.25"/>
  <cols>
    <col min="1" max="8" width="11.453125" customWidth="1"/>
    <col min="9" max="9" width="14.453125" customWidth="1"/>
    <col min="10" max="10" width="11.453125" customWidth="1"/>
  </cols>
  <sheetData>
    <row r="1" spans="1:10" ht="12" customHeight="1" x14ac:dyDescent="0.25">
      <c r="A1" s="86" t="s">
        <v>417</v>
      </c>
      <c r="B1" s="86"/>
      <c r="C1" s="86"/>
      <c r="D1" s="86"/>
      <c r="E1" s="86"/>
      <c r="F1" s="86"/>
      <c r="G1" s="86"/>
      <c r="H1" s="86"/>
      <c r="I1" s="5"/>
      <c r="J1" s="81">
        <v>45821</v>
      </c>
    </row>
    <row r="2" spans="1:10" ht="12" customHeight="1" x14ac:dyDescent="0.25">
      <c r="A2" s="88" t="s">
        <v>76</v>
      </c>
      <c r="B2" s="88"/>
      <c r="C2" s="88"/>
      <c r="D2" s="88"/>
      <c r="E2" s="88"/>
      <c r="F2" s="88"/>
      <c r="G2" s="88"/>
      <c r="H2" s="88"/>
      <c r="I2" s="5"/>
      <c r="J2" s="1"/>
    </row>
    <row r="3" spans="1:10" ht="24" customHeight="1" x14ac:dyDescent="0.25">
      <c r="A3" s="90" t="s">
        <v>50</v>
      </c>
      <c r="B3" s="94" t="s">
        <v>408</v>
      </c>
      <c r="C3" s="94"/>
      <c r="D3" s="94"/>
      <c r="E3" s="93"/>
      <c r="F3" s="94" t="s">
        <v>77</v>
      </c>
      <c r="G3" s="94"/>
      <c r="H3" s="94"/>
      <c r="I3" s="94"/>
      <c r="J3" s="94"/>
    </row>
    <row r="4" spans="1:10" ht="24" customHeight="1" x14ac:dyDescent="0.25">
      <c r="A4" s="91"/>
      <c r="B4" s="10" t="s">
        <v>421</v>
      </c>
      <c r="C4" s="10" t="s">
        <v>403</v>
      </c>
      <c r="D4" s="10" t="s">
        <v>409</v>
      </c>
      <c r="E4" s="10" t="s">
        <v>55</v>
      </c>
      <c r="F4" s="10" t="s">
        <v>78</v>
      </c>
      <c r="G4" s="10" t="s">
        <v>79</v>
      </c>
      <c r="H4" s="10" t="s">
        <v>80</v>
      </c>
      <c r="I4" s="10" t="s">
        <v>422</v>
      </c>
      <c r="J4" s="9" t="s">
        <v>55</v>
      </c>
    </row>
    <row r="5" spans="1:10" ht="12" customHeight="1" x14ac:dyDescent="0.25">
      <c r="A5" s="1"/>
      <c r="B5" s="85" t="str">
        <f>REPT("-",90)&amp;" Number "&amp;REPT("-",90)</f>
        <v>------------------------------------------------------------------------------------------ Number ------------------------------------------------------------------------------------------</v>
      </c>
      <c r="C5" s="85"/>
      <c r="D5" s="85"/>
      <c r="E5" s="85"/>
      <c r="F5" s="85"/>
      <c r="G5" s="85"/>
      <c r="H5" s="85"/>
      <c r="I5" s="85"/>
      <c r="J5" s="85"/>
    </row>
    <row r="6" spans="1:10" ht="12" customHeight="1" x14ac:dyDescent="0.25">
      <c r="A6" s="3" t="s">
        <v>414</v>
      </c>
    </row>
    <row r="7" spans="1:10" ht="12" customHeight="1" x14ac:dyDescent="0.25">
      <c r="A7" s="2" t="str">
        <f>"Oct "&amp;RIGHT(A6,4)-1</f>
        <v>Oct 2023</v>
      </c>
      <c r="B7" s="11">
        <v>20507272.461300001</v>
      </c>
      <c r="C7" s="11">
        <v>991616.86459999997</v>
      </c>
      <c r="D7" s="11">
        <v>8599170.5482000001</v>
      </c>
      <c r="E7" s="11">
        <v>30116494.0669</v>
      </c>
      <c r="F7" s="11">
        <v>377857095</v>
      </c>
      <c r="G7" s="11">
        <v>18254644</v>
      </c>
      <c r="H7" s="11">
        <v>158301863</v>
      </c>
      <c r="I7" s="11" t="s">
        <v>413</v>
      </c>
      <c r="J7" s="11">
        <v>554413602</v>
      </c>
    </row>
    <row r="8" spans="1:10" ht="12" customHeight="1" x14ac:dyDescent="0.25">
      <c r="A8" s="2" t="str">
        <f>"Nov "&amp;RIGHT(A6,4)-1</f>
        <v>Nov 2023</v>
      </c>
      <c r="B8" s="11">
        <v>20512467.846999999</v>
      </c>
      <c r="C8" s="11">
        <v>1001183.9791999999</v>
      </c>
      <c r="D8" s="11">
        <v>8648841.8281999994</v>
      </c>
      <c r="E8" s="11">
        <v>30107995.684900001</v>
      </c>
      <c r="F8" s="11">
        <v>325313817</v>
      </c>
      <c r="G8" s="11">
        <v>15920396</v>
      </c>
      <c r="H8" s="11">
        <v>137530154</v>
      </c>
      <c r="I8" s="11" t="s">
        <v>413</v>
      </c>
      <c r="J8" s="11">
        <v>478764367</v>
      </c>
    </row>
    <row r="9" spans="1:10" ht="12" customHeight="1" x14ac:dyDescent="0.25">
      <c r="A9" s="2" t="str">
        <f>"Dec "&amp;RIGHT(A6,4)-1</f>
        <v>Dec 2023</v>
      </c>
      <c r="B9" s="11">
        <v>19914875.8048</v>
      </c>
      <c r="C9" s="11">
        <v>949281.09519999998</v>
      </c>
      <c r="D9" s="11">
        <v>8467992.5578000005</v>
      </c>
      <c r="E9" s="11">
        <v>29296250.269900002</v>
      </c>
      <c r="F9" s="11">
        <v>257949339</v>
      </c>
      <c r="G9" s="11">
        <v>12317859</v>
      </c>
      <c r="H9" s="11">
        <v>109880560</v>
      </c>
      <c r="I9" s="11" t="s">
        <v>413</v>
      </c>
      <c r="J9" s="11">
        <v>380147758</v>
      </c>
    </row>
    <row r="10" spans="1:10" ht="12" customHeight="1" x14ac:dyDescent="0.25">
      <c r="A10" s="2" t="str">
        <f>"Jan "&amp;RIGHT(A6,4)</f>
        <v>Jan 2024</v>
      </c>
      <c r="B10" s="11">
        <v>20182740.950300001</v>
      </c>
      <c r="C10" s="11">
        <v>948820.91059999994</v>
      </c>
      <c r="D10" s="11">
        <v>8455337.932</v>
      </c>
      <c r="E10" s="11">
        <v>29540325.782299999</v>
      </c>
      <c r="F10" s="11">
        <v>319491809</v>
      </c>
      <c r="G10" s="11">
        <v>15054529</v>
      </c>
      <c r="H10" s="11">
        <v>134157172</v>
      </c>
      <c r="I10" s="11" t="s">
        <v>413</v>
      </c>
      <c r="J10" s="11">
        <v>468703510</v>
      </c>
    </row>
    <row r="11" spans="1:10" ht="12" customHeight="1" x14ac:dyDescent="0.25">
      <c r="A11" s="2" t="str">
        <f>"Feb "&amp;RIGHT(A6,4)</f>
        <v>Feb 2024</v>
      </c>
      <c r="B11" s="11">
        <v>20803091.297499999</v>
      </c>
      <c r="C11" s="11">
        <v>968538.43310000002</v>
      </c>
      <c r="D11" s="11">
        <v>8414458.8948999997</v>
      </c>
      <c r="E11" s="11">
        <v>30202572.8156</v>
      </c>
      <c r="F11" s="11">
        <v>362898939</v>
      </c>
      <c r="G11" s="11">
        <v>16882264</v>
      </c>
      <c r="H11" s="11">
        <v>146669571</v>
      </c>
      <c r="I11" s="11" t="s">
        <v>413</v>
      </c>
      <c r="J11" s="11">
        <v>526450774</v>
      </c>
    </row>
    <row r="12" spans="1:10" ht="12" customHeight="1" x14ac:dyDescent="0.25">
      <c r="A12" s="2" t="str">
        <f>"Mar "&amp;RIGHT(A6,4)</f>
        <v>Mar 2024</v>
      </c>
      <c r="B12" s="11">
        <v>20426807.9575</v>
      </c>
      <c r="C12" s="11">
        <v>915144.52220000001</v>
      </c>
      <c r="D12" s="11">
        <v>8322492.1604000004</v>
      </c>
      <c r="E12" s="11">
        <v>29657974.109900001</v>
      </c>
      <c r="F12" s="11">
        <v>319422067</v>
      </c>
      <c r="G12" s="11">
        <v>14315011</v>
      </c>
      <c r="H12" s="11">
        <v>130183336</v>
      </c>
      <c r="I12" s="11" t="s">
        <v>413</v>
      </c>
      <c r="J12" s="11">
        <v>463920414</v>
      </c>
    </row>
    <row r="13" spans="1:10" ht="12" customHeight="1" x14ac:dyDescent="0.25">
      <c r="A13" s="2" t="str">
        <f>"Apr "&amp;RIGHT(A6,4)</f>
        <v>Apr 2024</v>
      </c>
      <c r="B13" s="11">
        <v>20637317.231800001</v>
      </c>
      <c r="C13" s="11">
        <v>941964.95810000005</v>
      </c>
      <c r="D13" s="11">
        <v>8310616.7085999995</v>
      </c>
      <c r="E13" s="11">
        <v>29900174.757300001</v>
      </c>
      <c r="F13" s="11">
        <v>368447779</v>
      </c>
      <c r="G13" s="11">
        <v>16808976</v>
      </c>
      <c r="H13" s="11">
        <v>148299526</v>
      </c>
      <c r="I13" s="11" t="s">
        <v>413</v>
      </c>
      <c r="J13" s="11">
        <v>533556281</v>
      </c>
    </row>
    <row r="14" spans="1:10" ht="12" customHeight="1" x14ac:dyDescent="0.25">
      <c r="A14" s="2" t="str">
        <f>"May "&amp;RIGHT(A6,4)</f>
        <v>May 2024</v>
      </c>
      <c r="B14" s="11">
        <v>19852069.653499998</v>
      </c>
      <c r="C14" s="11">
        <v>838907.84739999997</v>
      </c>
      <c r="D14" s="11">
        <v>7994925.9216</v>
      </c>
      <c r="E14" s="11">
        <v>28651096.008400001</v>
      </c>
      <c r="F14" s="11">
        <v>356042074</v>
      </c>
      <c r="G14" s="11">
        <v>15072036</v>
      </c>
      <c r="H14" s="11">
        <v>143638913</v>
      </c>
      <c r="I14" s="11" t="s">
        <v>413</v>
      </c>
      <c r="J14" s="11">
        <v>514753023</v>
      </c>
    </row>
    <row r="15" spans="1:10" ht="12" customHeight="1" x14ac:dyDescent="0.25">
      <c r="A15" s="2" t="str">
        <f>"Jun "&amp;RIGHT(A6,4)</f>
        <v>Jun 2024</v>
      </c>
      <c r="B15" s="11">
        <v>7710843.2614000002</v>
      </c>
      <c r="C15" s="11">
        <v>182277.08600000001</v>
      </c>
      <c r="D15" s="11">
        <v>2359334.3947000001</v>
      </c>
      <c r="E15" s="11">
        <v>10418192.017200001</v>
      </c>
      <c r="F15" s="11">
        <v>71817820</v>
      </c>
      <c r="G15" s="11">
        <v>1661983</v>
      </c>
      <c r="H15" s="11">
        <v>21512159</v>
      </c>
      <c r="I15" s="11" t="s">
        <v>413</v>
      </c>
      <c r="J15" s="11">
        <v>94991962</v>
      </c>
    </row>
    <row r="16" spans="1:10" ht="12" customHeight="1" x14ac:dyDescent="0.25">
      <c r="A16" s="2" t="str">
        <f>"Jul "&amp;RIGHT(A6,4)</f>
        <v>Jul 2024</v>
      </c>
      <c r="B16" s="11">
        <v>1372044.3813</v>
      </c>
      <c r="C16" s="11">
        <v>14600.5252</v>
      </c>
      <c r="D16" s="11">
        <v>137150.3046</v>
      </c>
      <c r="E16" s="11">
        <v>1536935.2753999999</v>
      </c>
      <c r="F16" s="11">
        <v>16291460</v>
      </c>
      <c r="G16" s="11">
        <v>171720</v>
      </c>
      <c r="H16" s="11">
        <v>1613055</v>
      </c>
      <c r="I16" s="11" t="s">
        <v>413</v>
      </c>
      <c r="J16" s="11">
        <v>18076235</v>
      </c>
    </row>
    <row r="17" spans="1:10" ht="12" customHeight="1" x14ac:dyDescent="0.25">
      <c r="A17" s="2" t="str">
        <f>"Aug "&amp;RIGHT(A6,4)</f>
        <v>Aug 2024</v>
      </c>
      <c r="B17" s="11">
        <v>16529657.4211</v>
      </c>
      <c r="C17" s="11">
        <v>660558.5969</v>
      </c>
      <c r="D17" s="11">
        <v>5049537.8013000004</v>
      </c>
      <c r="E17" s="11">
        <v>22556960.086100001</v>
      </c>
      <c r="F17" s="11">
        <v>211979321</v>
      </c>
      <c r="G17" s="11">
        <v>8311622</v>
      </c>
      <c r="H17" s="11">
        <v>63536906</v>
      </c>
      <c r="I17" s="11" t="s">
        <v>413</v>
      </c>
      <c r="J17" s="11">
        <v>283827849</v>
      </c>
    </row>
    <row r="18" spans="1:10" ht="12" customHeight="1" x14ac:dyDescent="0.25">
      <c r="A18" s="2" t="str">
        <f>"Sep "&amp;RIGHT(A6,4)</f>
        <v>Sep 2024</v>
      </c>
      <c r="B18" s="11">
        <v>21448593.054400001</v>
      </c>
      <c r="C18" s="11">
        <v>902939.56880000001</v>
      </c>
      <c r="D18" s="11">
        <v>7901877.6464999998</v>
      </c>
      <c r="E18" s="11">
        <v>30189367.853599999</v>
      </c>
      <c r="F18" s="11">
        <v>382655797</v>
      </c>
      <c r="G18" s="11">
        <v>16157228</v>
      </c>
      <c r="H18" s="11">
        <v>141396438</v>
      </c>
      <c r="I18" s="11" t="s">
        <v>413</v>
      </c>
      <c r="J18" s="11">
        <v>540209463</v>
      </c>
    </row>
    <row r="19" spans="1:10" ht="12" customHeight="1" x14ac:dyDescent="0.25">
      <c r="A19" s="12" t="s">
        <v>55</v>
      </c>
      <c r="B19" s="13">
        <v>20476137.362</v>
      </c>
      <c r="C19" s="13">
        <v>939822.01989999996</v>
      </c>
      <c r="D19" s="13">
        <v>8346190.4665000001</v>
      </c>
      <c r="E19" s="13">
        <v>29740250.149900001</v>
      </c>
      <c r="F19" s="13">
        <v>3370167317</v>
      </c>
      <c r="G19" s="13">
        <v>150928268</v>
      </c>
      <c r="H19" s="13">
        <v>1336719653</v>
      </c>
      <c r="I19" s="13" t="s">
        <v>413</v>
      </c>
      <c r="J19" s="13">
        <v>4857815238</v>
      </c>
    </row>
    <row r="20" spans="1:10" ht="12" customHeight="1" x14ac:dyDescent="0.25">
      <c r="A20" s="14" t="s">
        <v>415</v>
      </c>
      <c r="B20" s="15">
        <v>20391209.386399999</v>
      </c>
      <c r="C20" s="15">
        <v>962430.96750000003</v>
      </c>
      <c r="D20" s="15">
        <v>8484715.6535999998</v>
      </c>
      <c r="E20" s="15">
        <v>29820268.7883</v>
      </c>
      <c r="F20" s="15">
        <v>1962933066</v>
      </c>
      <c r="G20" s="15">
        <v>92744703</v>
      </c>
      <c r="H20" s="15">
        <v>816722656</v>
      </c>
      <c r="I20" s="15" t="s">
        <v>413</v>
      </c>
      <c r="J20" s="15">
        <v>2872400425</v>
      </c>
    </row>
    <row r="21" spans="1:10" ht="12" customHeight="1" x14ac:dyDescent="0.25">
      <c r="A21" s="3" t="str">
        <f>"FY "&amp;RIGHT(A6,4)+1</f>
        <v>FY 2025</v>
      </c>
    </row>
    <row r="22" spans="1:10" ht="12" customHeight="1" x14ac:dyDescent="0.25">
      <c r="A22" s="2" t="str">
        <f>"Oct "&amp;RIGHT(A6,4)</f>
        <v>Oct 2024</v>
      </c>
      <c r="B22" s="11">
        <v>21431006.8792</v>
      </c>
      <c r="C22" s="11">
        <v>871242.7378</v>
      </c>
      <c r="D22" s="11">
        <v>8381298.8715000004</v>
      </c>
      <c r="E22" s="11">
        <v>30596336.569600001</v>
      </c>
      <c r="F22" s="11">
        <v>400829650</v>
      </c>
      <c r="G22" s="11">
        <v>16362235</v>
      </c>
      <c r="H22" s="11">
        <v>157403644</v>
      </c>
      <c r="I22" s="11">
        <v>18443</v>
      </c>
      <c r="J22" s="11">
        <v>574613972</v>
      </c>
    </row>
    <row r="23" spans="1:10" ht="12" customHeight="1" x14ac:dyDescent="0.25">
      <c r="A23" s="2" t="str">
        <f>"Nov "&amp;RIGHT(A6,4)</f>
        <v>Nov 2024</v>
      </c>
      <c r="B23" s="11">
        <v>21362408.498300001</v>
      </c>
      <c r="C23" s="11">
        <v>874621.48670000001</v>
      </c>
      <c r="D23" s="11">
        <v>8317524.2253</v>
      </c>
      <c r="E23" s="11">
        <v>30468292.3409</v>
      </c>
      <c r="F23" s="11">
        <v>311075584</v>
      </c>
      <c r="G23" s="11">
        <v>12789616</v>
      </c>
      <c r="H23" s="11">
        <v>121627404</v>
      </c>
      <c r="I23" s="11">
        <v>9258</v>
      </c>
      <c r="J23" s="11">
        <v>445501862</v>
      </c>
    </row>
    <row r="24" spans="1:10" ht="12" customHeight="1" x14ac:dyDescent="0.25">
      <c r="A24" s="2" t="str">
        <f>"Dec "&amp;RIGHT(A6,4)</f>
        <v>Dec 2024</v>
      </c>
      <c r="B24" s="11">
        <v>21025461.676199999</v>
      </c>
      <c r="C24" s="11">
        <v>850319.89280000003</v>
      </c>
      <c r="D24" s="11">
        <v>8131097.4758000001</v>
      </c>
      <c r="E24" s="11">
        <v>30013036.6776</v>
      </c>
      <c r="F24" s="11">
        <v>284693883</v>
      </c>
      <c r="G24" s="11">
        <v>11511360</v>
      </c>
      <c r="H24" s="11">
        <v>110076209</v>
      </c>
      <c r="I24" s="11">
        <v>11401</v>
      </c>
      <c r="J24" s="11">
        <v>406292853</v>
      </c>
    </row>
    <row r="25" spans="1:10" ht="12" customHeight="1" x14ac:dyDescent="0.25">
      <c r="A25" s="2" t="str">
        <f>"Jan "&amp;RIGHT(A6,4)+1</f>
        <v>Jan 2025</v>
      </c>
      <c r="B25" s="11">
        <v>20829635.396400001</v>
      </c>
      <c r="C25" s="11">
        <v>845542.58050000004</v>
      </c>
      <c r="D25" s="11">
        <v>8166543.4053999996</v>
      </c>
      <c r="E25" s="11">
        <v>29710441.2082</v>
      </c>
      <c r="F25" s="11">
        <v>325670392</v>
      </c>
      <c r="G25" s="11">
        <v>13321233</v>
      </c>
      <c r="H25" s="11">
        <v>128661087</v>
      </c>
      <c r="I25" s="11">
        <v>71337</v>
      </c>
      <c r="J25" s="11">
        <v>467724049</v>
      </c>
    </row>
    <row r="26" spans="1:10" ht="12" customHeight="1" x14ac:dyDescent="0.25">
      <c r="A26" s="2" t="str">
        <f>"Feb "&amp;RIGHT(A6,4)+1</f>
        <v>Feb 2025</v>
      </c>
      <c r="B26" s="11">
        <v>21038708.5319</v>
      </c>
      <c r="C26" s="11">
        <v>835262.90969999996</v>
      </c>
      <c r="D26" s="11">
        <v>7918903.8187999995</v>
      </c>
      <c r="E26" s="11">
        <v>29858105.717300002</v>
      </c>
      <c r="F26" s="11">
        <v>336283581</v>
      </c>
      <c r="G26" s="11">
        <v>13309781</v>
      </c>
      <c r="H26" s="11">
        <v>126186467</v>
      </c>
      <c r="I26" s="11">
        <v>1993</v>
      </c>
      <c r="J26" s="11">
        <v>475781822</v>
      </c>
    </row>
    <row r="27" spans="1:10" ht="12" customHeight="1" x14ac:dyDescent="0.25">
      <c r="A27" s="2" t="str">
        <f>"Mar "&amp;RIGHT(A6,4)+1</f>
        <v>Mar 2025</v>
      </c>
      <c r="B27" s="11">
        <v>20658389.294</v>
      </c>
      <c r="C27" s="11">
        <v>848539.44550000003</v>
      </c>
      <c r="D27" s="11">
        <v>8021553.7582999999</v>
      </c>
      <c r="E27" s="11">
        <v>29522512.405499998</v>
      </c>
      <c r="F27" s="11">
        <v>337839995</v>
      </c>
      <c r="G27" s="11">
        <v>13881191</v>
      </c>
      <c r="H27" s="11">
        <v>131223976</v>
      </c>
      <c r="I27" s="11">
        <v>36146</v>
      </c>
      <c r="J27" s="11">
        <v>482981308</v>
      </c>
    </row>
    <row r="28" spans="1:10" ht="12" customHeight="1" x14ac:dyDescent="0.25">
      <c r="A28" s="2" t="str">
        <f>"Apr "&amp;RIGHT(A6,4)+1</f>
        <v>Apr 2025</v>
      </c>
      <c r="B28" s="11" t="s">
        <v>413</v>
      </c>
      <c r="C28" s="11" t="s">
        <v>413</v>
      </c>
      <c r="D28" s="11" t="s">
        <v>413</v>
      </c>
      <c r="E28" s="11" t="s">
        <v>413</v>
      </c>
      <c r="F28" s="11" t="s">
        <v>413</v>
      </c>
      <c r="G28" s="11" t="s">
        <v>413</v>
      </c>
      <c r="H28" s="11" t="s">
        <v>413</v>
      </c>
      <c r="I28" s="11" t="s">
        <v>413</v>
      </c>
      <c r="J28" s="11" t="s">
        <v>413</v>
      </c>
    </row>
    <row r="29" spans="1:10" ht="12" customHeight="1" x14ac:dyDescent="0.25">
      <c r="A29" s="2" t="str">
        <f>"May "&amp;RIGHT(A6,4)+1</f>
        <v>May 2025</v>
      </c>
      <c r="B29" s="11" t="s">
        <v>413</v>
      </c>
      <c r="C29" s="11" t="s">
        <v>413</v>
      </c>
      <c r="D29" s="11" t="s">
        <v>413</v>
      </c>
      <c r="E29" s="11" t="s">
        <v>413</v>
      </c>
      <c r="F29" s="11" t="s">
        <v>413</v>
      </c>
      <c r="G29" s="11" t="s">
        <v>413</v>
      </c>
      <c r="H29" s="11" t="s">
        <v>413</v>
      </c>
      <c r="I29" s="11" t="s">
        <v>413</v>
      </c>
      <c r="J29" s="11" t="s">
        <v>413</v>
      </c>
    </row>
    <row r="30" spans="1:10" ht="12" customHeight="1" x14ac:dyDescent="0.25">
      <c r="A30" s="2" t="str">
        <f>"Jun "&amp;RIGHT(A6,4)+1</f>
        <v>Jun 2025</v>
      </c>
      <c r="B30" s="11" t="s">
        <v>413</v>
      </c>
      <c r="C30" s="11" t="s">
        <v>413</v>
      </c>
      <c r="D30" s="11" t="s">
        <v>413</v>
      </c>
      <c r="E30" s="11" t="s">
        <v>413</v>
      </c>
      <c r="F30" s="11" t="s">
        <v>413</v>
      </c>
      <c r="G30" s="11" t="s">
        <v>413</v>
      </c>
      <c r="H30" s="11" t="s">
        <v>413</v>
      </c>
      <c r="I30" s="11" t="s">
        <v>413</v>
      </c>
      <c r="J30" s="11" t="s">
        <v>413</v>
      </c>
    </row>
    <row r="31" spans="1:10" ht="12" customHeight="1" x14ac:dyDescent="0.25">
      <c r="A31" s="2" t="str">
        <f>"Jul "&amp;RIGHT(A6,4)+1</f>
        <v>Jul 2025</v>
      </c>
      <c r="B31" s="11" t="s">
        <v>413</v>
      </c>
      <c r="C31" s="11" t="s">
        <v>413</v>
      </c>
      <c r="D31" s="11" t="s">
        <v>413</v>
      </c>
      <c r="E31" s="11" t="s">
        <v>413</v>
      </c>
      <c r="F31" s="11" t="s">
        <v>413</v>
      </c>
      <c r="G31" s="11" t="s">
        <v>413</v>
      </c>
      <c r="H31" s="11" t="s">
        <v>413</v>
      </c>
      <c r="I31" s="11" t="s">
        <v>413</v>
      </c>
      <c r="J31" s="11" t="s">
        <v>413</v>
      </c>
    </row>
    <row r="32" spans="1:10" ht="12" customHeight="1" x14ac:dyDescent="0.25">
      <c r="A32" s="2" t="str">
        <f>"Aug "&amp;RIGHT(A6,4)+1</f>
        <v>Aug 2025</v>
      </c>
      <c r="B32" s="11" t="s">
        <v>413</v>
      </c>
      <c r="C32" s="11" t="s">
        <v>413</v>
      </c>
      <c r="D32" s="11" t="s">
        <v>413</v>
      </c>
      <c r="E32" s="11" t="s">
        <v>413</v>
      </c>
      <c r="F32" s="11" t="s">
        <v>413</v>
      </c>
      <c r="G32" s="11" t="s">
        <v>413</v>
      </c>
      <c r="H32" s="11" t="s">
        <v>413</v>
      </c>
      <c r="I32" s="11" t="s">
        <v>413</v>
      </c>
      <c r="J32" s="11" t="s">
        <v>413</v>
      </c>
    </row>
    <row r="33" spans="1:10" ht="12" customHeight="1" x14ac:dyDescent="0.25">
      <c r="A33" s="2" t="str">
        <f>"Sep "&amp;RIGHT(A6,4)+1</f>
        <v>Sep 2025</v>
      </c>
      <c r="B33" s="11" t="s">
        <v>413</v>
      </c>
      <c r="C33" s="11" t="s">
        <v>413</v>
      </c>
      <c r="D33" s="11" t="s">
        <v>413</v>
      </c>
      <c r="E33" s="11" t="s">
        <v>413</v>
      </c>
      <c r="F33" s="11" t="s">
        <v>413</v>
      </c>
      <c r="G33" s="11" t="s">
        <v>413</v>
      </c>
      <c r="H33" s="11" t="s">
        <v>413</v>
      </c>
      <c r="I33" s="11" t="s">
        <v>413</v>
      </c>
      <c r="J33" s="11" t="s">
        <v>413</v>
      </c>
    </row>
    <row r="34" spans="1:10" ht="12" customHeight="1" x14ac:dyDescent="0.25">
      <c r="A34" s="12" t="s">
        <v>55</v>
      </c>
      <c r="B34" s="13">
        <v>21057601.712700002</v>
      </c>
      <c r="C34" s="13">
        <v>854254.84219999996</v>
      </c>
      <c r="D34" s="13">
        <v>8156153.5925000003</v>
      </c>
      <c r="E34" s="13">
        <v>30028120.819899999</v>
      </c>
      <c r="F34" s="13">
        <v>1996393085</v>
      </c>
      <c r="G34" s="13">
        <v>81175416</v>
      </c>
      <c r="H34" s="13">
        <v>775178787</v>
      </c>
      <c r="I34" s="13">
        <v>148578</v>
      </c>
      <c r="J34" s="13">
        <v>2852895866</v>
      </c>
    </row>
    <row r="35" spans="1:10" ht="12" customHeight="1" x14ac:dyDescent="0.25">
      <c r="A35" s="14" t="str">
        <f>"Total "&amp;MID(A20,7,LEN(A20)-13)&amp;" Months"</f>
        <v>Total 6 Months</v>
      </c>
      <c r="B35" s="15">
        <v>21057601.712700002</v>
      </c>
      <c r="C35" s="15">
        <v>854254.84219999996</v>
      </c>
      <c r="D35" s="15">
        <v>8156153.5925000003</v>
      </c>
      <c r="E35" s="15">
        <v>30028120.819899999</v>
      </c>
      <c r="F35" s="15">
        <v>1996393085</v>
      </c>
      <c r="G35" s="15">
        <v>81175416</v>
      </c>
      <c r="H35" s="15">
        <v>775178787</v>
      </c>
      <c r="I35" s="15">
        <v>148578</v>
      </c>
      <c r="J35" s="15">
        <v>2852895866</v>
      </c>
    </row>
    <row r="36" spans="1:10" ht="12" customHeight="1" x14ac:dyDescent="0.25">
      <c r="A36" s="85"/>
      <c r="B36" s="85"/>
      <c r="C36" s="85"/>
      <c r="D36" s="85"/>
      <c r="E36" s="85"/>
      <c r="F36" s="85"/>
      <c r="G36" s="85"/>
      <c r="H36" s="85"/>
      <c r="I36" s="85"/>
      <c r="J36" s="85"/>
    </row>
    <row r="37" spans="1:10" ht="73.5" customHeight="1" x14ac:dyDescent="0.25">
      <c r="A37" s="96" t="s">
        <v>423</v>
      </c>
      <c r="B37" s="96"/>
      <c r="C37" s="96"/>
      <c r="D37" s="96"/>
      <c r="E37" s="96"/>
      <c r="F37" s="96"/>
      <c r="G37" s="96"/>
      <c r="H37" s="96"/>
      <c r="I37" s="96"/>
      <c r="J37" s="96"/>
    </row>
  </sheetData>
  <mergeCells count="8">
    <mergeCell ref="B5:J5"/>
    <mergeCell ref="A36:J36"/>
    <mergeCell ref="A37:J37"/>
    <mergeCell ref="A3:A4"/>
    <mergeCell ref="A1:H1"/>
    <mergeCell ref="A2:H2"/>
    <mergeCell ref="B3:E3"/>
    <mergeCell ref="F3:J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Keydata March 2025</dc:title>
  <dc:creator>Mountjoy, Candy - FNS</dc:creator>
  <cp:keywords>USDA Food and Nutrition Service</cp:keywords>
  <cp:lastModifiedBy>Meade, Karen - FNS</cp:lastModifiedBy>
  <cp:lastPrinted>2014-11-10T21:56:47Z</cp:lastPrinted>
  <dcterms:created xsi:type="dcterms:W3CDTF">2003-04-09T21:32:01Z</dcterms:created>
  <dcterms:modified xsi:type="dcterms:W3CDTF">2025-06-11T18:10:47Z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