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I:\01 Keydata Electronic Version\PDB KD &amp; DRUPAL Files by FY\FY2025\Keydata April 2025\"/>
    </mc:Choice>
  </mc:AlternateContent>
  <xr:revisionPtr revIDLastSave="0" documentId="13_ncr:1_{F377C8C5-CA86-4465-8A73-8E60FE17C04B}" xr6:coauthVersionLast="47" xr6:coauthVersionMax="47" xr10:uidLastSave="{00000000-0000-0000-0000-000000000000}"/>
  <bookViews>
    <workbookView xWindow="-120" yWindow="-120" windowWidth="29040" windowHeight="17520" tabRatio="817" xr2:uid="{00000000-000D-0000-FFFF-FFFF00000000}"/>
  </bookViews>
  <sheets>
    <sheet name="KDALL" sheetId="1" r:id="rId1"/>
    <sheet name="ToC" sheetId="2" r:id="rId2"/>
    <sheet name="FNS-$" sheetId="45" r:id="rId3"/>
    <sheet name="SNAP-$" sheetId="46" r:id="rId4"/>
    <sheet name="SNAP-$a" sheetId="49" r:id="rId5"/>
    <sheet name="SNAP-$a-PEBT-Other" sheetId="51" r:id="rId6"/>
    <sheet name="NAP-$b" sheetId="50" r:id="rId7"/>
    <sheet name="Schools" sheetId="7" r:id="rId8"/>
    <sheet name="NSLP-P" sheetId="8" r:id="rId9"/>
    <sheet name="NSLP-M" sheetId="9" r:id="rId10"/>
    <sheet name="NSLP-$" sheetId="10" r:id="rId11"/>
    <sheet name="SBP-P" sheetId="12" r:id="rId12"/>
    <sheet name="SBP-M" sheetId="13" r:id="rId13"/>
    <sheet name="SBP-$" sheetId="14" r:id="rId14"/>
    <sheet name="CCCDCH-S" sheetId="15" r:id="rId15"/>
    <sheet name="CCC-C" sheetId="16" r:id="rId16"/>
    <sheet name="CCCDCH-M1" sheetId="17" r:id="rId17"/>
    <sheet name="CCCDCH-M2" sheetId="18" r:id="rId18"/>
    <sheet name="CCCDCH-M3" sheetId="19" r:id="rId19"/>
    <sheet name="CCCDCH-M4" sheetId="20" r:id="rId20"/>
    <sheet name="CCCDCH-M5" sheetId="21" r:id="rId21"/>
    <sheet name="CCCDCH-$" sheetId="22" r:id="rId22"/>
    <sheet name="ADC-M" sheetId="23" r:id="rId23"/>
    <sheet name="ADC-$" sheetId="24" r:id="rId24"/>
    <sheet name="CACFP-T" sheetId="25" r:id="rId25"/>
    <sheet name="SFSP-PM" sheetId="26" r:id="rId26"/>
    <sheet name="SFSP-$" sheetId="27" r:id="rId27"/>
    <sheet name="CN-$" sheetId="28" r:id="rId28"/>
    <sheet name="CNFNS-T$" sheetId="29" r:id="rId29"/>
    <sheet name="SMP-M" sheetId="30" r:id="rId30"/>
    <sheet name="SMP-T" sheetId="31" r:id="rId31"/>
    <sheet name="WIC" sheetId="32" r:id="rId32"/>
    <sheet name="CSFP" sheetId="33" r:id="rId33"/>
    <sheet name="FDPIR" sheetId="34" r:id="rId34"/>
    <sheet name="COM-E1" sheetId="36" r:id="rId35"/>
    <sheet name="COM-E2" sheetId="37" r:id="rId36"/>
    <sheet name="COM-ET" sheetId="38" r:id="rId37"/>
    <sheet name="COM-X1" sheetId="39" r:id="rId38"/>
    <sheet name="COM-X2" sheetId="40" r:id="rId39"/>
    <sheet name="COM-T" sheetId="41" r:id="rId40"/>
    <sheet name="USDA-$1" sheetId="42" r:id="rId41"/>
    <sheet name="USDA-$2" sheetId="43" r:id="rId42"/>
    <sheet name="USDA-$3" sheetId="44" r:id="rId43"/>
  </sheets>
  <definedNames>
    <definedName name="_xlnm.Print_Area" localSheetId="28">'CNFNS-T$'!$A$1:$I$37</definedName>
    <definedName name="_xlnm.Print_Area" localSheetId="6">'NAP-$b'!$A$1:$X$39</definedName>
    <definedName name="_xlnm.Print_Area" localSheetId="5">'SNAP-$a-PEBT-Other'!$A$1:$D$36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2" l="1"/>
  <c r="A7" i="12"/>
  <c r="A8" i="12"/>
  <c r="A9" i="12"/>
  <c r="A10" i="12"/>
  <c r="A11" i="12"/>
  <c r="A12" i="12"/>
  <c r="A13" i="12"/>
  <c r="A14" i="12"/>
  <c r="A35" i="44"/>
  <c r="A33" i="44"/>
  <c r="A32" i="44"/>
  <c r="A31" i="44"/>
  <c r="A30" i="44"/>
  <c r="A29" i="44"/>
  <c r="A28" i="44"/>
  <c r="A27" i="44"/>
  <c r="A26" i="44"/>
  <c r="A25" i="44"/>
  <c r="A24" i="44"/>
  <c r="A23" i="44"/>
  <c r="A22" i="44"/>
  <c r="A21" i="44"/>
  <c r="A18" i="44"/>
  <c r="A17" i="44"/>
  <c r="A16" i="44"/>
  <c r="A15" i="44"/>
  <c r="A14" i="44"/>
  <c r="A13" i="44"/>
  <c r="A12" i="44"/>
  <c r="A11" i="44"/>
  <c r="A10" i="44"/>
  <c r="A9" i="44"/>
  <c r="A8" i="44"/>
  <c r="A7" i="44"/>
  <c r="B5" i="44"/>
  <c r="A35" i="43"/>
  <c r="A33" i="43"/>
  <c r="A32" i="43"/>
  <c r="A31" i="43"/>
  <c r="A30" i="43"/>
  <c r="A29" i="43"/>
  <c r="A28" i="43"/>
  <c r="A27" i="43"/>
  <c r="A26" i="43"/>
  <c r="A25" i="43"/>
  <c r="A24" i="43"/>
  <c r="A23" i="43"/>
  <c r="A22" i="43"/>
  <c r="A21" i="43"/>
  <c r="A18" i="43"/>
  <c r="A17" i="43"/>
  <c r="A16" i="43"/>
  <c r="A15" i="43"/>
  <c r="A14" i="43"/>
  <c r="A13" i="43"/>
  <c r="A12" i="43"/>
  <c r="A11" i="43"/>
  <c r="A10" i="43"/>
  <c r="A9" i="43"/>
  <c r="A8" i="43"/>
  <c r="A7" i="43"/>
  <c r="B5" i="43"/>
  <c r="A35" i="42"/>
  <c r="A33" i="42"/>
  <c r="A32" i="42"/>
  <c r="A31" i="42"/>
  <c r="A30" i="42"/>
  <c r="A29" i="42"/>
  <c r="A28" i="42"/>
  <c r="A27" i="42"/>
  <c r="A26" i="42"/>
  <c r="A25" i="42"/>
  <c r="A24" i="42"/>
  <c r="A23" i="42"/>
  <c r="A22" i="42"/>
  <c r="A21" i="42"/>
  <c r="A18" i="42"/>
  <c r="A17" i="42"/>
  <c r="A16" i="42"/>
  <c r="A15" i="42"/>
  <c r="A14" i="42"/>
  <c r="A13" i="42"/>
  <c r="A12" i="42"/>
  <c r="A11" i="42"/>
  <c r="A10" i="42"/>
  <c r="A9" i="42"/>
  <c r="A8" i="42"/>
  <c r="A7" i="42"/>
  <c r="B5" i="42"/>
  <c r="A36" i="41"/>
  <c r="A34" i="41"/>
  <c r="A33" i="41"/>
  <c r="A32" i="41"/>
  <c r="A31" i="41"/>
  <c r="A30" i="41"/>
  <c r="A29" i="41"/>
  <c r="A28" i="41"/>
  <c r="A27" i="41"/>
  <c r="A26" i="41"/>
  <c r="A25" i="41"/>
  <c r="A24" i="41"/>
  <c r="A23" i="41"/>
  <c r="A22" i="41"/>
  <c r="A19" i="41"/>
  <c r="A18" i="41"/>
  <c r="A17" i="41"/>
  <c r="A16" i="41"/>
  <c r="A15" i="41"/>
  <c r="A14" i="41"/>
  <c r="A13" i="41"/>
  <c r="A12" i="41"/>
  <c r="A11" i="41"/>
  <c r="A10" i="41"/>
  <c r="A9" i="41"/>
  <c r="A8" i="41"/>
  <c r="B6" i="41"/>
  <c r="A35" i="40"/>
  <c r="A33" i="40"/>
  <c r="A32" i="40"/>
  <c r="A31" i="40"/>
  <c r="A30" i="40"/>
  <c r="A29" i="40"/>
  <c r="A28" i="40"/>
  <c r="A27" i="40"/>
  <c r="A26" i="40"/>
  <c r="A25" i="40"/>
  <c r="A24" i="40"/>
  <c r="A23" i="40"/>
  <c r="A22" i="40"/>
  <c r="A21" i="40"/>
  <c r="A18" i="40"/>
  <c r="A17" i="40"/>
  <c r="A16" i="40"/>
  <c r="A15" i="40"/>
  <c r="A14" i="40"/>
  <c r="A13" i="40"/>
  <c r="A12" i="40"/>
  <c r="A11" i="40"/>
  <c r="A10" i="40"/>
  <c r="A9" i="40"/>
  <c r="A8" i="40"/>
  <c r="A7" i="40"/>
  <c r="B5" i="40"/>
  <c r="A35" i="39"/>
  <c r="A33" i="39"/>
  <c r="A32" i="39"/>
  <c r="A31" i="39"/>
  <c r="A30" i="39"/>
  <c r="A29" i="39"/>
  <c r="A28" i="39"/>
  <c r="A27" i="39"/>
  <c r="A26" i="39"/>
  <c r="A25" i="39"/>
  <c r="A24" i="39"/>
  <c r="A23" i="39"/>
  <c r="A22" i="39"/>
  <c r="A21" i="39"/>
  <c r="A18" i="39"/>
  <c r="A17" i="39"/>
  <c r="A16" i="39"/>
  <c r="A15" i="39"/>
  <c r="A14" i="39"/>
  <c r="A13" i="39"/>
  <c r="A12" i="39"/>
  <c r="A11" i="39"/>
  <c r="A10" i="39"/>
  <c r="A9" i="39"/>
  <c r="A8" i="39"/>
  <c r="A7" i="39"/>
  <c r="B5" i="39"/>
  <c r="A35" i="38"/>
  <c r="A33" i="38"/>
  <c r="A32" i="38"/>
  <c r="A31" i="38"/>
  <c r="A30" i="38"/>
  <c r="A29" i="38"/>
  <c r="A28" i="38"/>
  <c r="A27" i="38"/>
  <c r="A26" i="38"/>
  <c r="A25" i="38"/>
  <c r="A24" i="38"/>
  <c r="A23" i="38"/>
  <c r="A22" i="38"/>
  <c r="A21" i="38"/>
  <c r="A18" i="38"/>
  <c r="A17" i="38"/>
  <c r="A16" i="38"/>
  <c r="A15" i="38"/>
  <c r="A14" i="38"/>
  <c r="A13" i="38"/>
  <c r="A12" i="38"/>
  <c r="A11" i="38"/>
  <c r="A10" i="38"/>
  <c r="A9" i="38"/>
  <c r="A8" i="38"/>
  <c r="A7" i="38"/>
  <c r="B5" i="38"/>
  <c r="H35" i="37"/>
  <c r="A35" i="37"/>
  <c r="H34" i="37"/>
  <c r="H33" i="37"/>
  <c r="A33" i="37"/>
  <c r="H32" i="37"/>
  <c r="A32" i="37"/>
  <c r="H31" i="37"/>
  <c r="A31" i="37"/>
  <c r="H30" i="37"/>
  <c r="A30" i="37"/>
  <c r="H29" i="37"/>
  <c r="A29" i="37"/>
  <c r="H28" i="37"/>
  <c r="A28" i="37"/>
  <c r="H27" i="37"/>
  <c r="A27" i="37"/>
  <c r="H26" i="37"/>
  <c r="A26" i="37"/>
  <c r="H25" i="37"/>
  <c r="A25" i="37"/>
  <c r="H24" i="37"/>
  <c r="A24" i="37"/>
  <c r="H23" i="37"/>
  <c r="A23" i="37"/>
  <c r="H22" i="37"/>
  <c r="A22" i="37"/>
  <c r="A21" i="37"/>
  <c r="H20" i="37"/>
  <c r="H19" i="37"/>
  <c r="H18" i="37"/>
  <c r="A18" i="37"/>
  <c r="H17" i="37"/>
  <c r="A17" i="37"/>
  <c r="H16" i="37"/>
  <c r="A16" i="37"/>
  <c r="H15" i="37"/>
  <c r="A15" i="37"/>
  <c r="H14" i="37"/>
  <c r="A14" i="37"/>
  <c r="H13" i="37"/>
  <c r="A13" i="37"/>
  <c r="H12" i="37"/>
  <c r="A12" i="37"/>
  <c r="H11" i="37"/>
  <c r="A11" i="37"/>
  <c r="H10" i="37"/>
  <c r="A10" i="37"/>
  <c r="H9" i="37"/>
  <c r="A9" i="37"/>
  <c r="H8" i="37"/>
  <c r="A8" i="37"/>
  <c r="H7" i="37"/>
  <c r="A7" i="37"/>
  <c r="B5" i="37"/>
  <c r="A35" i="36"/>
  <c r="A33" i="36"/>
  <c r="A32" i="36"/>
  <c r="A31" i="36"/>
  <c r="A30" i="36"/>
  <c r="A29" i="36"/>
  <c r="A28" i="36"/>
  <c r="A27" i="36"/>
  <c r="A26" i="36"/>
  <c r="A25" i="36"/>
  <c r="A24" i="36"/>
  <c r="A23" i="36"/>
  <c r="A22" i="36"/>
  <c r="A21" i="36"/>
  <c r="A18" i="36"/>
  <c r="A17" i="36"/>
  <c r="A16" i="36"/>
  <c r="A15" i="36"/>
  <c r="A14" i="36"/>
  <c r="A13" i="36"/>
  <c r="A12" i="36"/>
  <c r="A11" i="36"/>
  <c r="A10" i="36"/>
  <c r="A9" i="36"/>
  <c r="A8" i="36"/>
  <c r="A7" i="36"/>
  <c r="B5" i="36"/>
  <c r="A35" i="34"/>
  <c r="A33" i="34"/>
  <c r="A32" i="34"/>
  <c r="A31" i="34"/>
  <c r="A30" i="34"/>
  <c r="A29" i="34"/>
  <c r="A28" i="34"/>
  <c r="A27" i="34"/>
  <c r="A26" i="34"/>
  <c r="A25" i="34"/>
  <c r="A24" i="34"/>
  <c r="A23" i="34"/>
  <c r="A22" i="34"/>
  <c r="A21" i="34"/>
  <c r="A18" i="34"/>
  <c r="A17" i="34"/>
  <c r="A16" i="34"/>
  <c r="A15" i="34"/>
  <c r="A14" i="34"/>
  <c r="A13" i="34"/>
  <c r="A12" i="34"/>
  <c r="A11" i="34"/>
  <c r="A10" i="34"/>
  <c r="A9" i="34"/>
  <c r="A8" i="34"/>
  <c r="A7" i="34"/>
  <c r="B5" i="34"/>
  <c r="A35" i="33"/>
  <c r="A33" i="33"/>
  <c r="A32" i="33"/>
  <c r="A31" i="33"/>
  <c r="A30" i="33"/>
  <c r="A29" i="33"/>
  <c r="A28" i="33"/>
  <c r="A27" i="33"/>
  <c r="A26" i="33"/>
  <c r="A25" i="33"/>
  <c r="A24" i="33"/>
  <c r="A23" i="33"/>
  <c r="A22" i="33"/>
  <c r="A21" i="33"/>
  <c r="A18" i="33"/>
  <c r="A17" i="33"/>
  <c r="A16" i="33"/>
  <c r="A15" i="33"/>
  <c r="A14" i="33"/>
  <c r="A13" i="33"/>
  <c r="A12" i="33"/>
  <c r="A11" i="33"/>
  <c r="A10" i="33"/>
  <c r="A9" i="33"/>
  <c r="A8" i="33"/>
  <c r="A7" i="33"/>
  <c r="B5" i="33"/>
  <c r="A35" i="32"/>
  <c r="A33" i="32"/>
  <c r="A32" i="32"/>
  <c r="A31" i="32"/>
  <c r="A30" i="32"/>
  <c r="A29" i="32"/>
  <c r="A28" i="32"/>
  <c r="A27" i="32"/>
  <c r="A26" i="32"/>
  <c r="A25" i="32"/>
  <c r="A24" i="32"/>
  <c r="A23" i="32"/>
  <c r="A22" i="32"/>
  <c r="A21" i="32"/>
  <c r="A18" i="32"/>
  <c r="A17" i="32"/>
  <c r="A16" i="32"/>
  <c r="A15" i="32"/>
  <c r="A14" i="32"/>
  <c r="A13" i="32"/>
  <c r="A12" i="32"/>
  <c r="A11" i="32"/>
  <c r="A10" i="32"/>
  <c r="A9" i="32"/>
  <c r="A8" i="32"/>
  <c r="A7" i="32"/>
  <c r="B5" i="32"/>
  <c r="A35" i="31"/>
  <c r="A33" i="31"/>
  <c r="A32" i="31"/>
  <c r="A31" i="31"/>
  <c r="A30" i="31"/>
  <c r="A29" i="31"/>
  <c r="A28" i="31"/>
  <c r="A27" i="31"/>
  <c r="A26" i="31"/>
  <c r="A25" i="31"/>
  <c r="A24" i="31"/>
  <c r="A23" i="31"/>
  <c r="A22" i="31"/>
  <c r="A21" i="31"/>
  <c r="A18" i="31"/>
  <c r="A17" i="31"/>
  <c r="A16" i="31"/>
  <c r="A15" i="31"/>
  <c r="A14" i="31"/>
  <c r="A13" i="31"/>
  <c r="A12" i="31"/>
  <c r="A11" i="31"/>
  <c r="A10" i="31"/>
  <c r="A9" i="31"/>
  <c r="A8" i="31"/>
  <c r="A7" i="31"/>
  <c r="B5" i="31"/>
  <c r="A35" i="30"/>
  <c r="A33" i="30"/>
  <c r="A32" i="30"/>
  <c r="A31" i="30"/>
  <c r="A30" i="30"/>
  <c r="A29" i="30"/>
  <c r="A28" i="30"/>
  <c r="A27" i="30"/>
  <c r="A26" i="30"/>
  <c r="A25" i="30"/>
  <c r="A24" i="30"/>
  <c r="A23" i="30"/>
  <c r="A22" i="30"/>
  <c r="A21" i="30"/>
  <c r="A18" i="30"/>
  <c r="A17" i="30"/>
  <c r="A16" i="30"/>
  <c r="A15" i="30"/>
  <c r="A14" i="30"/>
  <c r="A13" i="30"/>
  <c r="A12" i="30"/>
  <c r="A11" i="30"/>
  <c r="A10" i="30"/>
  <c r="A9" i="30"/>
  <c r="A8" i="30"/>
  <c r="A7" i="30"/>
  <c r="B5" i="30"/>
  <c r="A35" i="29"/>
  <c r="A33" i="29"/>
  <c r="A32" i="29"/>
  <c r="A31" i="29"/>
  <c r="A30" i="29"/>
  <c r="A29" i="29"/>
  <c r="A28" i="29"/>
  <c r="A27" i="29"/>
  <c r="A26" i="29"/>
  <c r="A25" i="29"/>
  <c r="A24" i="29"/>
  <c r="A23" i="29"/>
  <c r="A22" i="29"/>
  <c r="A21" i="29"/>
  <c r="A18" i="29"/>
  <c r="A17" i="29"/>
  <c r="A16" i="29"/>
  <c r="A15" i="29"/>
  <c r="A14" i="29"/>
  <c r="A13" i="29"/>
  <c r="A12" i="29"/>
  <c r="A11" i="29"/>
  <c r="A10" i="29"/>
  <c r="A9" i="29"/>
  <c r="A8" i="29"/>
  <c r="A7" i="29"/>
  <c r="B5" i="29"/>
  <c r="A35" i="28"/>
  <c r="A33" i="28"/>
  <c r="A32" i="28"/>
  <c r="A31" i="28"/>
  <c r="A30" i="28"/>
  <c r="A29" i="28"/>
  <c r="A28" i="28"/>
  <c r="A27" i="28"/>
  <c r="A26" i="28"/>
  <c r="A25" i="28"/>
  <c r="A24" i="28"/>
  <c r="A23" i="28"/>
  <c r="A22" i="28"/>
  <c r="A21" i="28"/>
  <c r="A18" i="28"/>
  <c r="A17" i="28"/>
  <c r="A16" i="28"/>
  <c r="A15" i="28"/>
  <c r="A14" i="28"/>
  <c r="A13" i="28"/>
  <c r="A12" i="28"/>
  <c r="A11" i="28"/>
  <c r="A10" i="28"/>
  <c r="A9" i="28"/>
  <c r="A8" i="28"/>
  <c r="A7" i="28"/>
  <c r="B5" i="28"/>
  <c r="A35" i="27"/>
  <c r="A33" i="27"/>
  <c r="A32" i="27"/>
  <c r="A31" i="27"/>
  <c r="A30" i="27"/>
  <c r="A29" i="27"/>
  <c r="A28" i="27"/>
  <c r="A27" i="27"/>
  <c r="A26" i="27"/>
  <c r="A25" i="27"/>
  <c r="A24" i="27"/>
  <c r="A23" i="27"/>
  <c r="A22" i="27"/>
  <c r="A21" i="27"/>
  <c r="A18" i="27"/>
  <c r="A17" i="27"/>
  <c r="A16" i="27"/>
  <c r="A15" i="27"/>
  <c r="A14" i="27"/>
  <c r="A13" i="27"/>
  <c r="A12" i="27"/>
  <c r="A11" i="27"/>
  <c r="A10" i="27"/>
  <c r="A9" i="27"/>
  <c r="A8" i="27"/>
  <c r="A7" i="27"/>
  <c r="B5" i="27"/>
  <c r="A35" i="26"/>
  <c r="A33" i="26"/>
  <c r="A32" i="26"/>
  <c r="A31" i="26"/>
  <c r="A30" i="26"/>
  <c r="A29" i="26"/>
  <c r="A28" i="26"/>
  <c r="A27" i="26"/>
  <c r="A26" i="26"/>
  <c r="A25" i="26"/>
  <c r="A24" i="26"/>
  <c r="A23" i="26"/>
  <c r="A22" i="26"/>
  <c r="A21" i="26"/>
  <c r="A18" i="26"/>
  <c r="A17" i="26"/>
  <c r="A16" i="26"/>
  <c r="A15" i="26"/>
  <c r="A14" i="26"/>
  <c r="A13" i="26"/>
  <c r="A12" i="26"/>
  <c r="A11" i="26"/>
  <c r="A10" i="26"/>
  <c r="A9" i="26"/>
  <c r="A8" i="26"/>
  <c r="A7" i="26"/>
  <c r="B5" i="26"/>
  <c r="A35" i="25"/>
  <c r="A33" i="25"/>
  <c r="A32" i="25"/>
  <c r="A31" i="25"/>
  <c r="A30" i="25"/>
  <c r="A29" i="25"/>
  <c r="A28" i="25"/>
  <c r="A27" i="25"/>
  <c r="A26" i="25"/>
  <c r="A25" i="25"/>
  <c r="A24" i="25"/>
  <c r="A23" i="25"/>
  <c r="A22" i="25"/>
  <c r="A21" i="25"/>
  <c r="A18" i="25"/>
  <c r="A17" i="25"/>
  <c r="A16" i="25"/>
  <c r="A15" i="25"/>
  <c r="A14" i="25"/>
  <c r="A13" i="25"/>
  <c r="A12" i="25"/>
  <c r="A11" i="25"/>
  <c r="A10" i="25"/>
  <c r="A9" i="25"/>
  <c r="A8" i="25"/>
  <c r="A7" i="25"/>
  <c r="B5" i="25"/>
  <c r="H35" i="24"/>
  <c r="A35" i="24"/>
  <c r="H34" i="24"/>
  <c r="H33" i="24"/>
  <c r="A33" i="24"/>
  <c r="H32" i="24"/>
  <c r="A32" i="24"/>
  <c r="H31" i="24"/>
  <c r="A31" i="24"/>
  <c r="H30" i="24"/>
  <c r="A30" i="24"/>
  <c r="H29" i="24"/>
  <c r="A29" i="24"/>
  <c r="H28" i="24"/>
  <c r="A28" i="24"/>
  <c r="H27" i="24"/>
  <c r="A27" i="24"/>
  <c r="H26" i="24"/>
  <c r="A26" i="24"/>
  <c r="H25" i="24"/>
  <c r="A25" i="24"/>
  <c r="H24" i="24"/>
  <c r="A24" i="24"/>
  <c r="H23" i="24"/>
  <c r="A23" i="24"/>
  <c r="H22" i="24"/>
  <c r="A22" i="24"/>
  <c r="A21" i="24"/>
  <c r="H20" i="24"/>
  <c r="H19" i="24"/>
  <c r="H18" i="24"/>
  <c r="A18" i="24"/>
  <c r="H17" i="24"/>
  <c r="A17" i="24"/>
  <c r="H16" i="24"/>
  <c r="A16" i="24"/>
  <c r="H15" i="24"/>
  <c r="A15" i="24"/>
  <c r="H14" i="24"/>
  <c r="A14" i="24"/>
  <c r="H13" i="24"/>
  <c r="A13" i="24"/>
  <c r="H12" i="24"/>
  <c r="A12" i="24"/>
  <c r="H11" i="24"/>
  <c r="A11" i="24"/>
  <c r="H10" i="24"/>
  <c r="A10" i="24"/>
  <c r="H9" i="24"/>
  <c r="A9" i="24"/>
  <c r="H8" i="24"/>
  <c r="A8" i="24"/>
  <c r="H7" i="24"/>
  <c r="A7" i="24"/>
  <c r="F5" i="24"/>
  <c r="B5" i="24"/>
  <c r="J35" i="23"/>
  <c r="A35" i="23"/>
  <c r="J34" i="23"/>
  <c r="J33" i="23"/>
  <c r="A33" i="23"/>
  <c r="J32" i="23"/>
  <c r="A32" i="23"/>
  <c r="J31" i="23"/>
  <c r="A31" i="23"/>
  <c r="J30" i="23"/>
  <c r="A30" i="23"/>
  <c r="J29" i="23"/>
  <c r="A29" i="23"/>
  <c r="J28" i="23"/>
  <c r="A28" i="23"/>
  <c r="J27" i="23"/>
  <c r="A27" i="23"/>
  <c r="J26" i="23"/>
  <c r="A26" i="23"/>
  <c r="J25" i="23"/>
  <c r="A25" i="23"/>
  <c r="J24" i="23"/>
  <c r="A24" i="23"/>
  <c r="J23" i="23"/>
  <c r="A23" i="23"/>
  <c r="J22" i="23"/>
  <c r="A22" i="23"/>
  <c r="A21" i="23"/>
  <c r="J20" i="23"/>
  <c r="J19" i="23"/>
  <c r="J18" i="23"/>
  <c r="A18" i="23"/>
  <c r="J17" i="23"/>
  <c r="A17" i="23"/>
  <c r="J16" i="23"/>
  <c r="A16" i="23"/>
  <c r="J15" i="23"/>
  <c r="A15" i="23"/>
  <c r="J14" i="23"/>
  <c r="A14" i="23"/>
  <c r="J13" i="23"/>
  <c r="A13" i="23"/>
  <c r="J12" i="23"/>
  <c r="A12" i="23"/>
  <c r="J11" i="23"/>
  <c r="A11" i="23"/>
  <c r="J10" i="23"/>
  <c r="A10" i="23"/>
  <c r="J9" i="23"/>
  <c r="A9" i="23"/>
  <c r="J8" i="23"/>
  <c r="A8" i="23"/>
  <c r="J7" i="23"/>
  <c r="A7" i="23"/>
  <c r="B5" i="23"/>
  <c r="A35" i="22"/>
  <c r="A33" i="22"/>
  <c r="A32" i="22"/>
  <c r="A31" i="22"/>
  <c r="A30" i="22"/>
  <c r="A29" i="22"/>
  <c r="A28" i="22"/>
  <c r="A27" i="22"/>
  <c r="A26" i="22"/>
  <c r="A25" i="22"/>
  <c r="A24" i="22"/>
  <c r="A23" i="22"/>
  <c r="A22" i="22"/>
  <c r="A21" i="22"/>
  <c r="A18" i="22"/>
  <c r="A17" i="22"/>
  <c r="A16" i="22"/>
  <c r="A15" i="22"/>
  <c r="A14" i="22"/>
  <c r="A13" i="22"/>
  <c r="A12" i="22"/>
  <c r="A11" i="22"/>
  <c r="A10" i="22"/>
  <c r="A9" i="22"/>
  <c r="A8" i="22"/>
  <c r="A7" i="22"/>
  <c r="B5" i="22"/>
  <c r="A35" i="21"/>
  <c r="A33" i="21"/>
  <c r="A32" i="21"/>
  <c r="A31" i="21"/>
  <c r="A30" i="21"/>
  <c r="A29" i="21"/>
  <c r="A28" i="21"/>
  <c r="A27" i="21"/>
  <c r="A26" i="21"/>
  <c r="A25" i="21"/>
  <c r="A24" i="21"/>
  <c r="A23" i="21"/>
  <c r="A22" i="21"/>
  <c r="A21" i="21"/>
  <c r="A18" i="21"/>
  <c r="A17" i="21"/>
  <c r="A16" i="21"/>
  <c r="A15" i="21"/>
  <c r="A14" i="21"/>
  <c r="A13" i="21"/>
  <c r="A12" i="21"/>
  <c r="A11" i="21"/>
  <c r="A10" i="21"/>
  <c r="A9" i="21"/>
  <c r="A8" i="21"/>
  <c r="A7" i="21"/>
  <c r="G5" i="21"/>
  <c r="B5" i="21"/>
  <c r="A35" i="20"/>
  <c r="A33" i="20"/>
  <c r="A32" i="20"/>
  <c r="A31" i="20"/>
  <c r="A30" i="20"/>
  <c r="A29" i="20"/>
  <c r="A28" i="20"/>
  <c r="A27" i="20"/>
  <c r="A26" i="20"/>
  <c r="A25" i="20"/>
  <c r="A24" i="20"/>
  <c r="A23" i="20"/>
  <c r="A22" i="20"/>
  <c r="A21" i="20"/>
  <c r="A18" i="20"/>
  <c r="A17" i="20"/>
  <c r="A16" i="20"/>
  <c r="A15" i="20"/>
  <c r="A14" i="20"/>
  <c r="A13" i="20"/>
  <c r="A12" i="20"/>
  <c r="A11" i="20"/>
  <c r="A10" i="20"/>
  <c r="A9" i="20"/>
  <c r="A8" i="20"/>
  <c r="A7" i="20"/>
  <c r="B5" i="20"/>
  <c r="A35" i="19"/>
  <c r="A33" i="19"/>
  <c r="A32" i="19"/>
  <c r="A31" i="19"/>
  <c r="A30" i="19"/>
  <c r="A29" i="19"/>
  <c r="A28" i="19"/>
  <c r="A27" i="19"/>
  <c r="A26" i="19"/>
  <c r="A25" i="19"/>
  <c r="A24" i="19"/>
  <c r="A23" i="19"/>
  <c r="A22" i="19"/>
  <c r="A21" i="19"/>
  <c r="A18" i="19"/>
  <c r="A17" i="19"/>
  <c r="A16" i="19"/>
  <c r="A15" i="19"/>
  <c r="A14" i="19"/>
  <c r="A13" i="19"/>
  <c r="A12" i="19"/>
  <c r="A11" i="19"/>
  <c r="A10" i="19"/>
  <c r="A9" i="19"/>
  <c r="A8" i="19"/>
  <c r="A7" i="19"/>
  <c r="B5" i="19"/>
  <c r="A35" i="18"/>
  <c r="A33" i="18"/>
  <c r="A32" i="18"/>
  <c r="A31" i="18"/>
  <c r="A30" i="18"/>
  <c r="A29" i="18"/>
  <c r="A28" i="18"/>
  <c r="A27" i="18"/>
  <c r="A26" i="18"/>
  <c r="A25" i="18"/>
  <c r="A24" i="18"/>
  <c r="A23" i="18"/>
  <c r="A22" i="18"/>
  <c r="A21" i="18"/>
  <c r="A18" i="18"/>
  <c r="A17" i="18"/>
  <c r="A16" i="18"/>
  <c r="A15" i="18"/>
  <c r="A14" i="18"/>
  <c r="A13" i="18"/>
  <c r="A12" i="18"/>
  <c r="A11" i="18"/>
  <c r="A10" i="18"/>
  <c r="A9" i="18"/>
  <c r="A8" i="18"/>
  <c r="A7" i="18"/>
  <c r="B5" i="18"/>
  <c r="A35" i="17"/>
  <c r="A33" i="17"/>
  <c r="A32" i="17"/>
  <c r="A31" i="17"/>
  <c r="A30" i="17"/>
  <c r="A29" i="17"/>
  <c r="A28" i="17"/>
  <c r="A27" i="17"/>
  <c r="A26" i="17"/>
  <c r="A25" i="17"/>
  <c r="A24" i="17"/>
  <c r="A23" i="17"/>
  <c r="A22" i="17"/>
  <c r="A21" i="17"/>
  <c r="A18" i="17"/>
  <c r="A17" i="17"/>
  <c r="A16" i="17"/>
  <c r="A15" i="17"/>
  <c r="A14" i="17"/>
  <c r="A13" i="17"/>
  <c r="A12" i="17"/>
  <c r="A11" i="17"/>
  <c r="A10" i="17"/>
  <c r="A9" i="17"/>
  <c r="A8" i="17"/>
  <c r="A7" i="17"/>
  <c r="B5" i="17"/>
  <c r="A35" i="16"/>
  <c r="A33" i="16"/>
  <c r="A32" i="16"/>
  <c r="A31" i="16"/>
  <c r="A30" i="16"/>
  <c r="A29" i="16"/>
  <c r="A28" i="16"/>
  <c r="A27" i="16"/>
  <c r="A26" i="16"/>
  <c r="A25" i="16"/>
  <c r="A24" i="16"/>
  <c r="A23" i="16"/>
  <c r="A22" i="16"/>
  <c r="A21" i="16"/>
  <c r="A18" i="16"/>
  <c r="A17" i="16"/>
  <c r="A16" i="16"/>
  <c r="A15" i="16"/>
  <c r="A14" i="16"/>
  <c r="A13" i="16"/>
  <c r="A12" i="16"/>
  <c r="A11" i="16"/>
  <c r="A10" i="16"/>
  <c r="A9" i="16"/>
  <c r="A8" i="16"/>
  <c r="A7" i="16"/>
  <c r="B5" i="16"/>
  <c r="A35" i="15"/>
  <c r="A33" i="15"/>
  <c r="A32" i="15"/>
  <c r="A31" i="15"/>
  <c r="A30" i="15"/>
  <c r="A29" i="15"/>
  <c r="A28" i="15"/>
  <c r="A27" i="15"/>
  <c r="A26" i="15"/>
  <c r="A25" i="15"/>
  <c r="A24" i="15"/>
  <c r="A23" i="15"/>
  <c r="A22" i="15"/>
  <c r="A21" i="15"/>
  <c r="A18" i="15"/>
  <c r="A17" i="15"/>
  <c r="A16" i="15"/>
  <c r="A15" i="15"/>
  <c r="A14" i="15"/>
  <c r="A13" i="15"/>
  <c r="A12" i="15"/>
  <c r="A11" i="15"/>
  <c r="A10" i="15"/>
  <c r="A9" i="15"/>
  <c r="A8" i="15"/>
  <c r="A7" i="15"/>
  <c r="B5" i="15"/>
  <c r="A35" i="14"/>
  <c r="A33" i="14"/>
  <c r="A32" i="14"/>
  <c r="A31" i="14"/>
  <c r="A30" i="14"/>
  <c r="A29" i="14"/>
  <c r="A28" i="14"/>
  <c r="A27" i="14"/>
  <c r="A26" i="14"/>
  <c r="A25" i="14"/>
  <c r="A24" i="14"/>
  <c r="A23" i="14"/>
  <c r="A22" i="14"/>
  <c r="A21" i="14"/>
  <c r="A18" i="14"/>
  <c r="A17" i="14"/>
  <c r="A16" i="14"/>
  <c r="A15" i="14"/>
  <c r="A14" i="14"/>
  <c r="A13" i="14"/>
  <c r="A12" i="14"/>
  <c r="A11" i="14"/>
  <c r="A10" i="14"/>
  <c r="A9" i="14"/>
  <c r="A8" i="14"/>
  <c r="A7" i="14"/>
  <c r="B5" i="14"/>
  <c r="A35" i="13"/>
  <c r="A33" i="13"/>
  <c r="A32" i="13"/>
  <c r="A31" i="13"/>
  <c r="A30" i="13"/>
  <c r="A29" i="13"/>
  <c r="A28" i="13"/>
  <c r="A27" i="13"/>
  <c r="A26" i="13"/>
  <c r="A25" i="13"/>
  <c r="A24" i="13"/>
  <c r="A23" i="13"/>
  <c r="A22" i="13"/>
  <c r="A21" i="13"/>
  <c r="A18" i="13"/>
  <c r="A17" i="13"/>
  <c r="A16" i="13"/>
  <c r="A15" i="13"/>
  <c r="A14" i="13"/>
  <c r="A13" i="13"/>
  <c r="A12" i="13"/>
  <c r="A11" i="13"/>
  <c r="A10" i="13"/>
  <c r="A9" i="13"/>
  <c r="A8" i="13"/>
  <c r="A7" i="13"/>
  <c r="B5" i="13"/>
  <c r="A35" i="12"/>
  <c r="A33" i="12"/>
  <c r="A32" i="12"/>
  <c r="A31" i="12"/>
  <c r="A30" i="12"/>
  <c r="A29" i="12"/>
  <c r="A28" i="12"/>
  <c r="A27" i="12"/>
  <c r="A26" i="12"/>
  <c r="A25" i="12"/>
  <c r="A24" i="12"/>
  <c r="A23" i="12"/>
  <c r="A22" i="12"/>
  <c r="A21" i="12"/>
  <c r="A18" i="12"/>
  <c r="A17" i="12"/>
  <c r="A16" i="12"/>
  <c r="A15" i="12"/>
  <c r="A35" i="10"/>
  <c r="A33" i="10"/>
  <c r="A32" i="10"/>
  <c r="A31" i="10"/>
  <c r="A30" i="10"/>
  <c r="A29" i="10"/>
  <c r="A28" i="10"/>
  <c r="A27" i="10"/>
  <c r="A26" i="10"/>
  <c r="A25" i="10"/>
  <c r="A24" i="10"/>
  <c r="A23" i="10"/>
  <c r="A22" i="10"/>
  <c r="A21" i="10"/>
  <c r="A18" i="10"/>
  <c r="A17" i="10"/>
  <c r="A16" i="10"/>
  <c r="A15" i="10"/>
  <c r="A14" i="10"/>
  <c r="A13" i="10"/>
  <c r="A12" i="10"/>
  <c r="A11" i="10"/>
  <c r="A10" i="10"/>
  <c r="A9" i="10"/>
  <c r="A8" i="10"/>
  <c r="A7" i="10"/>
  <c r="B5" i="10"/>
  <c r="A35" i="9"/>
  <c r="A33" i="9"/>
  <c r="A32" i="9"/>
  <c r="A31" i="9"/>
  <c r="A30" i="9"/>
  <c r="A29" i="9"/>
  <c r="A28" i="9"/>
  <c r="A27" i="9"/>
  <c r="A26" i="9"/>
  <c r="A25" i="9"/>
  <c r="A24" i="9"/>
  <c r="A23" i="9"/>
  <c r="A22" i="9"/>
  <c r="A21" i="9"/>
  <c r="A18" i="9"/>
  <c r="A17" i="9"/>
  <c r="A16" i="9"/>
  <c r="A15" i="9"/>
  <c r="A14" i="9"/>
  <c r="A13" i="9"/>
  <c r="A12" i="9"/>
  <c r="A11" i="9"/>
  <c r="A10" i="9"/>
  <c r="A9" i="9"/>
  <c r="A8" i="9"/>
  <c r="A7" i="9"/>
  <c r="B5" i="9"/>
  <c r="A35" i="8"/>
  <c r="A33" i="8"/>
  <c r="A32" i="8"/>
  <c r="A31" i="8"/>
  <c r="A30" i="8"/>
  <c r="A29" i="8"/>
  <c r="A28" i="8"/>
  <c r="A27" i="8"/>
  <c r="A26" i="8"/>
  <c r="A25" i="8"/>
  <c r="A24" i="8"/>
  <c r="A23" i="8"/>
  <c r="A22" i="8"/>
  <c r="A21" i="8"/>
  <c r="A18" i="8"/>
  <c r="A17" i="8"/>
  <c r="A16" i="8"/>
  <c r="A15" i="8"/>
  <c r="A14" i="8"/>
  <c r="A13" i="8"/>
  <c r="A12" i="8"/>
  <c r="A11" i="8"/>
  <c r="A10" i="8"/>
  <c r="A9" i="8"/>
  <c r="A8" i="8"/>
  <c r="A7" i="8"/>
  <c r="B5" i="8"/>
  <c r="G27" i="7"/>
  <c r="G26" i="7"/>
  <c r="G25" i="7"/>
  <c r="G24" i="7"/>
  <c r="G23" i="7"/>
  <c r="G22" i="7"/>
  <c r="G21" i="7"/>
  <c r="G20" i="7"/>
  <c r="G19" i="7"/>
  <c r="G18" i="7"/>
  <c r="A17" i="7"/>
  <c r="G16" i="7"/>
  <c r="G15" i="7"/>
  <c r="G14" i="7"/>
  <c r="G13" i="7"/>
  <c r="G12" i="7"/>
  <c r="G11" i="7"/>
  <c r="G10" i="7"/>
  <c r="G9" i="7"/>
  <c r="G8" i="7"/>
  <c r="G7" i="7"/>
  <c r="G5" i="7"/>
  <c r="D5" i="7"/>
  <c r="A35" i="50"/>
  <c r="A33" i="50"/>
  <c r="A32" i="50"/>
  <c r="A31" i="50"/>
  <c r="A30" i="50"/>
  <c r="A29" i="50"/>
  <c r="A28" i="50"/>
  <c r="A27" i="50"/>
  <c r="A26" i="50"/>
  <c r="A25" i="50"/>
  <c r="A24" i="50"/>
  <c r="A23" i="50"/>
  <c r="A22" i="50"/>
  <c r="A21" i="50"/>
  <c r="A18" i="50"/>
  <c r="A17" i="50"/>
  <c r="A16" i="50"/>
  <c r="A15" i="50"/>
  <c r="A14" i="50"/>
  <c r="A13" i="50"/>
  <c r="A12" i="50"/>
  <c r="A11" i="50"/>
  <c r="A10" i="50"/>
  <c r="A9" i="50"/>
  <c r="A8" i="50"/>
  <c r="A7" i="50"/>
  <c r="A35" i="51"/>
  <c r="A33" i="51"/>
  <c r="A32" i="51"/>
  <c r="A31" i="51"/>
  <c r="A30" i="51"/>
  <c r="A29" i="51"/>
  <c r="A28" i="51"/>
  <c r="A27" i="51"/>
  <c r="A26" i="51"/>
  <c r="A25" i="51"/>
  <c r="A24" i="51"/>
  <c r="A23" i="51"/>
  <c r="A22" i="51"/>
  <c r="A21" i="51"/>
  <c r="A18" i="51"/>
  <c r="A17" i="51"/>
  <c r="A16" i="51"/>
  <c r="A15" i="51"/>
  <c r="A14" i="51"/>
  <c r="A13" i="51"/>
  <c r="A12" i="51"/>
  <c r="A11" i="51"/>
  <c r="A10" i="51"/>
  <c r="A9" i="51"/>
  <c r="A8" i="51"/>
  <c r="A7" i="51"/>
  <c r="A35" i="49"/>
  <c r="A33" i="49"/>
  <c r="A32" i="49"/>
  <c r="A31" i="49"/>
  <c r="A30" i="49"/>
  <c r="A29" i="49"/>
  <c r="A28" i="49"/>
  <c r="A27" i="49"/>
  <c r="A26" i="49"/>
  <c r="A25" i="49"/>
  <c r="A24" i="49"/>
  <c r="A23" i="49"/>
  <c r="A22" i="49"/>
  <c r="A21" i="49"/>
  <c r="A18" i="49"/>
  <c r="A17" i="49"/>
  <c r="A16" i="49"/>
  <c r="A15" i="49"/>
  <c r="A14" i="49"/>
  <c r="A13" i="49"/>
  <c r="A12" i="49"/>
  <c r="A11" i="49"/>
  <c r="A10" i="49"/>
  <c r="A9" i="49"/>
  <c r="A8" i="49"/>
  <c r="A7" i="49"/>
  <c r="A35" i="46"/>
  <c r="A33" i="46"/>
  <c r="A32" i="46"/>
  <c r="A31" i="46"/>
  <c r="A30" i="46"/>
  <c r="A29" i="46"/>
  <c r="A28" i="46"/>
  <c r="A27" i="46"/>
  <c r="A26" i="46"/>
  <c r="A25" i="46"/>
  <c r="A24" i="46"/>
  <c r="A23" i="46"/>
  <c r="A22" i="46"/>
  <c r="A21" i="46"/>
  <c r="A18" i="46"/>
  <c r="A17" i="46"/>
  <c r="A16" i="46"/>
  <c r="A15" i="46"/>
  <c r="A14" i="46"/>
  <c r="A13" i="46"/>
  <c r="A12" i="46"/>
  <c r="A11" i="46"/>
  <c r="A10" i="46"/>
  <c r="A9" i="46"/>
  <c r="A8" i="46"/>
  <c r="A7" i="46"/>
  <c r="D5" i="46"/>
  <c r="B5" i="46"/>
  <c r="A35" i="45"/>
  <c r="A33" i="45"/>
  <c r="A32" i="45"/>
  <c r="A31" i="45"/>
  <c r="A30" i="45"/>
  <c r="A29" i="45"/>
  <c r="A28" i="45"/>
  <c r="A27" i="45"/>
  <c r="A26" i="45"/>
  <c r="A25" i="45"/>
  <c r="A24" i="45"/>
  <c r="A23" i="45"/>
  <c r="A22" i="45"/>
  <c r="A21" i="45"/>
  <c r="A18" i="45"/>
  <c r="A17" i="45"/>
  <c r="A16" i="45"/>
  <c r="A15" i="45"/>
  <c r="A14" i="45"/>
  <c r="A13" i="45"/>
  <c r="A12" i="45"/>
  <c r="A11" i="45"/>
  <c r="A10" i="45"/>
  <c r="A9" i="45"/>
  <c r="A8" i="45"/>
  <c r="A7" i="45"/>
  <c r="B5" i="45"/>
</calcChain>
</file>

<file path=xl/sharedStrings.xml><?xml version="1.0" encoding="utf-8"?>
<sst xmlns="http://schemas.openxmlformats.org/spreadsheetml/2006/main" count="4291" uniqueCount="439">
  <si>
    <t>PROGRAM INFORMATION REPORT</t>
  </si>
  <si>
    <t>(KEYDATA)</t>
  </si>
  <si>
    <t>Budget Division</t>
  </si>
  <si>
    <t>Financial Management</t>
  </si>
  <si>
    <t>Food and Nutrition Service</t>
  </si>
  <si>
    <t>U.S. Department of Agriculture</t>
  </si>
  <si>
    <t>Note:</t>
  </si>
  <si>
    <t>This report is based in part on preliminary data submitted by various reporting agencies.</t>
  </si>
  <si>
    <t>Users should anticipate changes in future reports as reporting agencies finalize data.</t>
  </si>
  <si>
    <t>Questions about information in this report should be addressed to the data administrator,</t>
  </si>
  <si>
    <t>Budget Division (305-2189).</t>
  </si>
  <si>
    <t>Table of Contents</t>
  </si>
  <si>
    <t>Table</t>
  </si>
  <si>
    <t>Title</t>
  </si>
  <si>
    <t>Total FNS Costs -- All Programs</t>
  </si>
  <si>
    <t>School Program Operations -- October Data</t>
  </si>
  <si>
    <t>National School Lunch Program -- Participation and Lunches Served</t>
  </si>
  <si>
    <t>National School Lunch Program -- Total Lunches Served</t>
  </si>
  <si>
    <t>National School Lunch Program -- Program Cost</t>
  </si>
  <si>
    <t>Commodity Schools</t>
  </si>
  <si>
    <t>School Breakfast Program -- Participation and Breakfasts Served</t>
  </si>
  <si>
    <t>School Breakfast Program -- Program Totals</t>
  </si>
  <si>
    <t>School Breakfast Program -- Program Costs ($)</t>
  </si>
  <si>
    <t>Child and Adult Care Food Program -- Child Care Homes and Centers</t>
  </si>
  <si>
    <t>Child and Adult Care Food Program -- Child Care Type of Centers</t>
  </si>
  <si>
    <t>Child and Adult Care Food Program -- Child Care Type of Meal Served: Homes &amp; Centers</t>
  </si>
  <si>
    <t>Child and Adult Care Food Program -- Child Care Type of Meal Served: Breakfasts &amp; Lunches</t>
  </si>
  <si>
    <t>Child and Adult Care Food Program -- Child Care Type of Meal Served: Suppers &amp; Snacks</t>
  </si>
  <si>
    <t>Child and Adult Care Food Program -- Child Care Type of Meal Served: Totals</t>
  </si>
  <si>
    <t>Child and Adult Care Food Program -- Child Care Type of Meal Payment</t>
  </si>
  <si>
    <t>Child and Adult Care Food Program -- Child Care Program Cost</t>
  </si>
  <si>
    <t>Child and Adult Care Food Program -- Adult Care Total Meals Served</t>
  </si>
  <si>
    <t>Child and Adult Care Food Program -- Adult Care Participation and Cost</t>
  </si>
  <si>
    <t>Child and Adult Care Food Program (Summary)</t>
  </si>
  <si>
    <t>Summer Food Service Program -- Type of Meal Served</t>
  </si>
  <si>
    <t>Summer Food Service Program -- Program Cost</t>
  </si>
  <si>
    <t>Child Nutrition Programs -- Cash Payments</t>
  </si>
  <si>
    <t>Child Nutrition Programs -- Total FNS Cost</t>
  </si>
  <si>
    <t>Special Milk Program -- Half Pints Served Per Month</t>
  </si>
  <si>
    <t>Special Milk Program -- Program Totals</t>
  </si>
  <si>
    <t>Special Supplemental Nutrition Program (WIC)</t>
  </si>
  <si>
    <t>Commodity Supplemental Food Program (CSFP)</t>
  </si>
  <si>
    <t>Food Donation Program -- Food Distribution Program on Indian Reservations (IR)</t>
  </si>
  <si>
    <t>FNS Commodity Distribution Entitlements -- Food and Cash-In-Lieu</t>
  </si>
  <si>
    <t>Total FNS and USDA Commodity Distribution Entitlements</t>
  </si>
  <si>
    <t>USDA Surplus Commodities (Bonus &amp; TEFAP Foods) -- Federal Cost: CN &amp; SF Programs</t>
  </si>
  <si>
    <t>USDA Surplus Commodities (Bonus &amp; TEFAP Foods) -- Federal Cost</t>
  </si>
  <si>
    <t>Total USDA Donated Foods -- Entitlements, Bonus Commodities and TEFAP Foods</t>
  </si>
  <si>
    <t>USDA Expenditures -- All Programs</t>
  </si>
  <si>
    <t>USDA Expenditures -- All Programs, Continued</t>
  </si>
  <si>
    <t>Fiscal Year and Month</t>
  </si>
  <si>
    <t>Child Nutrition</t>
  </si>
  <si>
    <t>Special Milk</t>
  </si>
  <si>
    <t>Supplemental Food</t>
  </si>
  <si>
    <t>Total FNS Cost</t>
  </si>
  <si>
    <t>Total</t>
  </si>
  <si>
    <t>Benefit</t>
  </si>
  <si>
    <t>E &amp; T Administrative Cost</t>
  </si>
  <si>
    <t>Total Program Cost</t>
  </si>
  <si>
    <t>Household</t>
  </si>
  <si>
    <t>Persons</t>
  </si>
  <si>
    <t>Per Person</t>
  </si>
  <si>
    <t>Table 3: School Program Operations -- October Data</t>
  </si>
  <si>
    <t>Fiscal Year</t>
  </si>
  <si>
    <t>Program and Type</t>
  </si>
  <si>
    <t>Enrollment</t>
  </si>
  <si>
    <t>Participation Divided by Enrollment</t>
  </si>
  <si>
    <t>National School Lunch Program</t>
  </si>
  <si>
    <t>Total Schools and RCCI's</t>
  </si>
  <si>
    <t>Schools</t>
  </si>
  <si>
    <t>Res. Child Care Institutions</t>
  </si>
  <si>
    <t>School Breakfast Program</t>
  </si>
  <si>
    <t>Special Milk Program</t>
  </si>
  <si>
    <t>Schools &amp; Res. Child Care Inst.</t>
  </si>
  <si>
    <t>Non-Res. Child Care Inst.</t>
  </si>
  <si>
    <t>Summer Camps (July)</t>
  </si>
  <si>
    <t>Table 4: National School Lunch Program -- Participation and Lunches Served</t>
  </si>
  <si>
    <t>Lunches Served Per Month</t>
  </si>
  <si>
    <t>Free</t>
  </si>
  <si>
    <t>Reduced</t>
  </si>
  <si>
    <t>Paid</t>
  </si>
  <si>
    <t>Table 5: National School Lunch Program -- Total Lunches Served</t>
  </si>
  <si>
    <t>Total Lunches Served (Includes Col.1)</t>
  </si>
  <si>
    <t>Total Afterschool Snacks Served (Includes Col.5)</t>
  </si>
  <si>
    <t>Table 6: National School Lunch Program -- Program Cost</t>
  </si>
  <si>
    <t>Section 11</t>
  </si>
  <si>
    <t>Regular</t>
  </si>
  <si>
    <t>Table 8: School Breakfast Program -- Participation and Breakfasts Served</t>
  </si>
  <si>
    <t>All Breakfasts Served Per Month</t>
  </si>
  <si>
    <t>Table 9: School Breakfast Program -- Program Totals</t>
  </si>
  <si>
    <t>Regular Breakfasts</t>
  </si>
  <si>
    <t>Severe Need Breakfasts</t>
  </si>
  <si>
    <t>Total - F&amp;R</t>
  </si>
  <si>
    <t>Table 10: School Breakfast Program -- Program Cost ($)</t>
  </si>
  <si>
    <t>Table 11: Child and Adult Care Food Program -- Child Care Home and Centers</t>
  </si>
  <si>
    <t>Outlets</t>
  </si>
  <si>
    <t>Avg. Daily Attendance</t>
  </si>
  <si>
    <t>Inst. or Sponsors</t>
  </si>
  <si>
    <t>1. Totals are averaged.
2. Includes Sponsors of both Child Care Centers and Day Care Homes.</t>
  </si>
  <si>
    <t>1. Subset of Table 11 Child Care Centers.
2. Totals are averaged.</t>
  </si>
  <si>
    <t>Table 13a: Child and Adult Care Food Program -- Child Care Type of Meals Served: Homes and Centers</t>
  </si>
  <si>
    <t>Day Care Homes</t>
  </si>
  <si>
    <t>Child Care Centers</t>
  </si>
  <si>
    <t>Breakfasts</t>
  </si>
  <si>
    <t>Lunches</t>
  </si>
  <si>
    <t>Suppers</t>
  </si>
  <si>
    <t>Supplements</t>
  </si>
  <si>
    <t>Table 13c: Child and Adult Care Food Program -- Child Care Type of Meals Served: Suppers and Supplements</t>
  </si>
  <si>
    <t>Table 13d: Child and Adult Care Food Program -- Child Care Type of Meals Served: Totals</t>
  </si>
  <si>
    <t>Total Meals</t>
  </si>
  <si>
    <t>1. Includes Child Care Centers and Day Care Homes; excludes Adult Care information.</t>
  </si>
  <si>
    <t>Table 14: Child and Adult Care Food Program -- Child Care Type of Meal Payment</t>
  </si>
  <si>
    <t>Homes Free</t>
  </si>
  <si>
    <t>Free of All Meals</t>
  </si>
  <si>
    <t>Homes</t>
  </si>
  <si>
    <t>Centers</t>
  </si>
  <si>
    <t>Table 15a: Child and Adult Care Food Program -- Child Care Program Cost</t>
  </si>
  <si>
    <t>Table 15b: Child and Adult Care Food Program -- Adult Care Total Meals Served</t>
  </si>
  <si>
    <t>Total Meals Served</t>
  </si>
  <si>
    <t>Table 15c: Child and Adult Care Food Program -- Adult Care Participation and Cost</t>
  </si>
  <si>
    <t>Sponsors</t>
  </si>
  <si>
    <t>Sites</t>
  </si>
  <si>
    <t>Average Daily Attendance</t>
  </si>
  <si>
    <t>Total Meal Cost</t>
  </si>
  <si>
    <t xml:space="preserve">1. Breakout for Adult Care Commodities and Cash-in-lieu not available. Data included with Child Care on Table 15d.
</t>
  </si>
  <si>
    <t>Table 15d: Child and Adult Care Food Program (Summary)</t>
  </si>
  <si>
    <t>Served</t>
  </si>
  <si>
    <t>Cost</t>
  </si>
  <si>
    <t>1. Child Care Food Program only.</t>
  </si>
  <si>
    <t>Meals Served</t>
  </si>
  <si>
    <t>Table 16b: Summer Food Service Program -- Program Cost</t>
  </si>
  <si>
    <t>Table 17: Child Nutrition Program -- Cash Payments</t>
  </si>
  <si>
    <t>National School Lunch</t>
  </si>
  <si>
    <t>School Breakfast</t>
  </si>
  <si>
    <t>Child/Adult Care</t>
  </si>
  <si>
    <t>Summer Feeding</t>
  </si>
  <si>
    <t>Total Cash Payment</t>
  </si>
  <si>
    <t>Section 4</t>
  </si>
  <si>
    <t>Total Child Nutrition</t>
  </si>
  <si>
    <t>Table 19: Special Milk Program -- Half Pints Served per Month</t>
  </si>
  <si>
    <t>Schools and Res. Child Care Inst.</t>
  </si>
  <si>
    <t>Summer Camps</t>
  </si>
  <si>
    <t>Total All Programs</t>
  </si>
  <si>
    <t>Table 20: Special Milk Program -- Program Totals</t>
  </si>
  <si>
    <t>Total Half Pints Served</t>
  </si>
  <si>
    <t>Total Cost</t>
  </si>
  <si>
    <t>Avg. Half Pint Cost</t>
  </si>
  <si>
    <t>1. Based on earnings (meals x reimbursement rates). 
2. Estimated cost.</t>
  </si>
  <si>
    <t>Table 21: Special Supplemental Nutrition Program (WIC)</t>
  </si>
  <si>
    <t>Program Cost</t>
  </si>
  <si>
    <t>Cost Per Person</t>
  </si>
  <si>
    <t>Women</t>
  </si>
  <si>
    <t>Infants</t>
  </si>
  <si>
    <t>Children</t>
  </si>
  <si>
    <t>Food</t>
  </si>
  <si>
    <t>Elderly</t>
  </si>
  <si>
    <t>Admin. Expenses</t>
  </si>
  <si>
    <t>FDPIR NET Cost</t>
  </si>
  <si>
    <t>Marshall Is.</t>
  </si>
  <si>
    <t>Indians</t>
  </si>
  <si>
    <t>Table 25a: FNS Commodity Distribution Entitlements -- Food and Cash-In-Lieu</t>
  </si>
  <si>
    <t>CNP Totals</t>
  </si>
  <si>
    <t>Cash-In-Lieu</t>
  </si>
  <si>
    <t>Table 25b: FNS Commodity Distribution Entitlements -- Food and Cash-In-Lieu</t>
  </si>
  <si>
    <t>Nutrition Program for the Elderly</t>
  </si>
  <si>
    <t>IR &amp; NPE Grand Totals</t>
  </si>
  <si>
    <t>Table 26: Total FNS and USDA Commodity Distribution Entitlements</t>
  </si>
  <si>
    <t>FNS Entitlements</t>
  </si>
  <si>
    <t>Char. Inst</t>
  </si>
  <si>
    <t>Table 27a: USDA Surplus Commodities (Bonus &amp; TEFAP Foods) -- Federal Cost: CN &amp; SF Programs</t>
  </si>
  <si>
    <t>School</t>
  </si>
  <si>
    <t>Child and Adult Care</t>
  </si>
  <si>
    <t>Food Donation Programs (Bonus)</t>
  </si>
  <si>
    <t>Summer Camps (Bonus)</t>
  </si>
  <si>
    <t>Charitable Institution (Bonus)</t>
  </si>
  <si>
    <t>Total Cost of USDA Bonus Food</t>
  </si>
  <si>
    <t>Total Cost of USDA Bonus and TEFAP Foods</t>
  </si>
  <si>
    <t>Nutr. Program for the Elderly</t>
  </si>
  <si>
    <t>Table 28: Total USDA Donated Foods -- Entitlements,Bonus Commodities and TEFAP Foods</t>
  </si>
  <si>
    <t>Entitlements</t>
  </si>
  <si>
    <t>USDA Surplus Commodities</t>
  </si>
  <si>
    <t>Total Value of, Entitlements, Bonus and TEFAP</t>
  </si>
  <si>
    <t>FNS Entitlement Food and Cash</t>
  </si>
  <si>
    <t>USDA Entitlement Food</t>
  </si>
  <si>
    <t>Bonus Foods</t>
  </si>
  <si>
    <t>Food Donation</t>
  </si>
  <si>
    <t>School Lunch</t>
  </si>
  <si>
    <t>Comm. Schools</t>
  </si>
  <si>
    <t>Breakfast</t>
  </si>
  <si>
    <t>Summer Food</t>
  </si>
  <si>
    <t>SAE &amp; Other</t>
  </si>
  <si>
    <t>Charitable Institutions</t>
  </si>
  <si>
    <r>
      <t xml:space="preserve">WIC </t>
    </r>
    <r>
      <rPr>
        <b/>
        <vertAlign val="superscript"/>
        <sz val="8"/>
        <rFont val="Arial"/>
        <family val="2"/>
      </rPr>
      <t>2/</t>
    </r>
  </si>
  <si>
    <r>
      <t xml:space="preserve">Food Donation (NPE, IR, DF, SK, FB, TE) </t>
    </r>
    <r>
      <rPr>
        <b/>
        <vertAlign val="superscript"/>
        <sz val="8"/>
        <rFont val="Arial"/>
        <family val="2"/>
      </rPr>
      <t>4/</t>
    </r>
  </si>
  <si>
    <r>
      <t xml:space="preserve">Participation </t>
    </r>
    <r>
      <rPr>
        <b/>
        <vertAlign val="superscript"/>
        <sz val="8"/>
        <rFont val="Arial"/>
        <family val="2"/>
      </rPr>
      <t>1/</t>
    </r>
  </si>
  <si>
    <r>
      <t xml:space="preserve">State Administrative Expenses </t>
    </r>
    <r>
      <rPr>
        <b/>
        <vertAlign val="superscript"/>
        <sz val="8"/>
        <rFont val="Arial"/>
        <family val="2"/>
      </rPr>
      <t>3/</t>
    </r>
  </si>
  <si>
    <r>
      <t xml:space="preserve">Outlets Operating </t>
    </r>
    <r>
      <rPr>
        <b/>
        <vertAlign val="superscript"/>
        <sz val="8"/>
        <rFont val="Arial"/>
        <family val="2"/>
      </rPr>
      <t>1/</t>
    </r>
  </si>
  <si>
    <r>
      <t xml:space="preserve">Participation </t>
    </r>
    <r>
      <rPr>
        <b/>
        <vertAlign val="superscript"/>
        <sz val="8"/>
        <rFont val="Arial"/>
        <family val="2"/>
      </rPr>
      <t>2/</t>
    </r>
  </si>
  <si>
    <r>
      <t xml:space="preserve">Additional Payment Lunches (60% Criteria) </t>
    </r>
    <r>
      <rPr>
        <b/>
        <vertAlign val="superscript"/>
        <sz val="8"/>
        <rFont val="Arial"/>
        <family val="2"/>
      </rPr>
      <t>1/</t>
    </r>
  </si>
  <si>
    <r>
      <t xml:space="preserve">Section 4  </t>
    </r>
    <r>
      <rPr>
        <b/>
        <vertAlign val="superscript"/>
        <sz val="8"/>
        <rFont val="Arial"/>
        <family val="2"/>
      </rPr>
      <t>1/</t>
    </r>
  </si>
  <si>
    <r>
      <t xml:space="preserve">Add. Pay. </t>
    </r>
    <r>
      <rPr>
        <b/>
        <vertAlign val="superscript"/>
        <sz val="8"/>
        <rFont val="Arial"/>
        <family val="2"/>
      </rPr>
      <t>2/</t>
    </r>
  </si>
  <si>
    <r>
      <t xml:space="preserve">Cost </t>
    </r>
    <r>
      <rPr>
        <b/>
        <vertAlign val="superscript"/>
        <sz val="8"/>
        <rFont val="Arial"/>
        <family val="2"/>
      </rPr>
      <t>2/</t>
    </r>
  </si>
  <si>
    <r>
      <t xml:space="preserve">Day Care Homes </t>
    </r>
    <r>
      <rPr>
        <b/>
        <vertAlign val="superscript"/>
        <sz val="8"/>
        <rFont val="Arial"/>
        <family val="2"/>
      </rPr>
      <t>1/</t>
    </r>
  </si>
  <si>
    <r>
      <t xml:space="preserve">Inst. or Sponsors </t>
    </r>
    <r>
      <rPr>
        <b/>
        <vertAlign val="superscript"/>
        <sz val="8"/>
        <rFont val="Arial"/>
        <family val="2"/>
      </rPr>
      <t>2/</t>
    </r>
  </si>
  <si>
    <r>
      <t xml:space="preserve">Child Care Centers </t>
    </r>
    <r>
      <rPr>
        <b/>
        <vertAlign val="superscript"/>
        <sz val="8"/>
        <rFont val="Arial"/>
        <family val="2"/>
      </rPr>
      <t>1/</t>
    </r>
  </si>
  <si>
    <r>
      <t xml:space="preserve">Proprietary Title XX Centers </t>
    </r>
    <r>
      <rPr>
        <b/>
        <vertAlign val="superscript"/>
        <sz val="8"/>
        <rFont val="Arial"/>
        <family val="2"/>
      </rPr>
      <t>2/</t>
    </r>
  </si>
  <si>
    <r>
      <t xml:space="preserve">Table 12: Child and Adult Care Food Program -- Child Care Type of Centers </t>
    </r>
    <r>
      <rPr>
        <b/>
        <vertAlign val="superscript"/>
        <sz val="8"/>
        <rFont val="Arial"/>
        <family val="2"/>
      </rPr>
      <t>1/</t>
    </r>
  </si>
  <si>
    <r>
      <t xml:space="preserve">Outside School Hour Care Centers </t>
    </r>
    <r>
      <rPr>
        <b/>
        <vertAlign val="superscript"/>
        <sz val="8"/>
        <rFont val="Arial"/>
        <family val="2"/>
      </rPr>
      <t>2/</t>
    </r>
  </si>
  <si>
    <r>
      <t xml:space="preserve">Headstart Centers </t>
    </r>
    <r>
      <rPr>
        <b/>
        <vertAlign val="superscript"/>
        <sz val="8"/>
        <rFont val="Arial"/>
        <family val="2"/>
      </rPr>
      <t>2/</t>
    </r>
  </si>
  <si>
    <r>
      <t xml:space="preserve">Total </t>
    </r>
    <r>
      <rPr>
        <b/>
        <vertAlign val="superscript"/>
        <sz val="8"/>
        <rFont val="Arial"/>
        <family val="2"/>
      </rPr>
      <t>1/</t>
    </r>
  </si>
  <si>
    <r>
      <t xml:space="preserve">Meal Cost by Outlet Type </t>
    </r>
    <r>
      <rPr>
        <b/>
        <vertAlign val="superscript"/>
        <sz val="8"/>
        <rFont val="Arial"/>
        <family val="2"/>
      </rPr>
      <t>1/</t>
    </r>
  </si>
  <si>
    <r>
      <t xml:space="preserve">Total Meal Cost </t>
    </r>
    <r>
      <rPr>
        <b/>
        <vertAlign val="superscript"/>
        <sz val="8"/>
        <rFont val="Arial"/>
        <family val="2"/>
      </rPr>
      <t>2/</t>
    </r>
  </si>
  <si>
    <r>
      <t xml:space="preserve">(Homes) Sponsor Admin. </t>
    </r>
    <r>
      <rPr>
        <b/>
        <vertAlign val="superscript"/>
        <sz val="8"/>
        <rFont val="Arial"/>
        <family val="2"/>
      </rPr>
      <t>4/</t>
    </r>
  </si>
  <si>
    <r>
      <t xml:space="preserve">Audit/Startup Cost </t>
    </r>
    <r>
      <rPr>
        <b/>
        <vertAlign val="superscript"/>
        <sz val="8"/>
        <rFont val="Arial"/>
        <family val="2"/>
      </rPr>
      <t>4/</t>
    </r>
  </si>
  <si>
    <r>
      <t xml:space="preserve">Audit/Startup Cost Sponsor Admin. </t>
    </r>
    <r>
      <rPr>
        <b/>
        <vertAlign val="superscript"/>
        <sz val="8"/>
        <rFont val="Arial"/>
        <family val="2"/>
      </rPr>
      <t>1/</t>
    </r>
  </si>
  <si>
    <r>
      <t xml:space="preserve">Table 16a: Summer Food Service Program -- Type of Meal Served </t>
    </r>
    <r>
      <rPr>
        <b/>
        <vertAlign val="superscript"/>
        <sz val="8"/>
        <rFont val="Arial"/>
        <family val="2"/>
      </rPr>
      <t>1/</t>
    </r>
  </si>
  <si>
    <r>
      <t xml:space="preserve">Meal Cost </t>
    </r>
    <r>
      <rPr>
        <b/>
        <vertAlign val="superscript"/>
        <sz val="8"/>
        <rFont val="Arial"/>
        <family val="2"/>
      </rPr>
      <t>1/</t>
    </r>
  </si>
  <si>
    <r>
      <t xml:space="preserve">Sponsor Administrative Cost </t>
    </r>
    <r>
      <rPr>
        <b/>
        <vertAlign val="superscript"/>
        <sz val="8"/>
        <rFont val="Arial"/>
        <family val="2"/>
      </rPr>
      <t>3/</t>
    </r>
  </si>
  <si>
    <r>
      <t xml:space="preserve">State Admin. and Health Inspection Cost </t>
    </r>
    <r>
      <rPr>
        <b/>
        <vertAlign val="superscript"/>
        <sz val="8"/>
        <rFont val="Arial"/>
        <family val="2"/>
      </rPr>
      <t>4/</t>
    </r>
  </si>
  <si>
    <r>
      <t xml:space="preserve">Total Program Cost </t>
    </r>
    <r>
      <rPr>
        <b/>
        <vertAlign val="superscript"/>
        <sz val="8"/>
        <rFont val="Arial"/>
        <family val="2"/>
      </rPr>
      <t>5/</t>
    </r>
  </si>
  <si>
    <r>
      <t xml:space="preserve">Table 18: Child Nutrition Program -- Total FNS Cost </t>
    </r>
    <r>
      <rPr>
        <b/>
        <vertAlign val="superscript"/>
        <sz val="8"/>
        <rFont val="Arial"/>
        <family val="2"/>
      </rPr>
      <t>1/</t>
    </r>
  </si>
  <si>
    <r>
      <t xml:space="preserve">State Administrative Expenses </t>
    </r>
    <r>
      <rPr>
        <b/>
        <vertAlign val="superscript"/>
        <sz val="8"/>
        <rFont val="Arial"/>
        <family val="2"/>
      </rPr>
      <t>2/</t>
    </r>
  </si>
  <si>
    <r>
      <t xml:space="preserve">Other CN Costs </t>
    </r>
    <r>
      <rPr>
        <b/>
        <vertAlign val="superscript"/>
        <sz val="8"/>
        <rFont val="Arial"/>
        <family val="2"/>
      </rPr>
      <t>3/</t>
    </r>
  </si>
  <si>
    <r>
      <t xml:space="preserve">Free </t>
    </r>
    <r>
      <rPr>
        <b/>
        <vertAlign val="superscript"/>
        <sz val="8"/>
        <rFont val="Arial"/>
        <family val="2"/>
      </rPr>
      <t>1/</t>
    </r>
  </si>
  <si>
    <r>
      <t>Total</t>
    </r>
    <r>
      <rPr>
        <b/>
        <vertAlign val="superscript"/>
        <sz val="8"/>
        <rFont val="Arial"/>
        <family val="2"/>
      </rPr>
      <t xml:space="preserve"> 1/</t>
    </r>
  </si>
  <si>
    <r>
      <t xml:space="preserve">Free </t>
    </r>
    <r>
      <rPr>
        <b/>
        <vertAlign val="superscript"/>
        <sz val="8"/>
        <rFont val="Arial"/>
        <family val="2"/>
      </rPr>
      <t>2/</t>
    </r>
  </si>
  <si>
    <r>
      <t xml:space="preserve">Food cost Per Person </t>
    </r>
    <r>
      <rPr>
        <b/>
        <vertAlign val="superscript"/>
        <sz val="8"/>
        <rFont val="Arial"/>
        <family val="2"/>
      </rPr>
      <t>2/</t>
    </r>
  </si>
  <si>
    <r>
      <t xml:space="preserve">Table 22: Commodity Supplemental Food Program (CSFP) </t>
    </r>
    <r>
      <rPr>
        <b/>
        <vertAlign val="superscript"/>
        <sz val="8"/>
        <rFont val="Arial"/>
        <family val="2"/>
      </rPr>
      <t>1/</t>
    </r>
  </si>
  <si>
    <r>
      <t xml:space="preserve">Food Cost </t>
    </r>
    <r>
      <rPr>
        <b/>
        <vertAlign val="superscript"/>
        <sz val="8"/>
        <rFont val="Arial"/>
        <family val="2"/>
      </rPr>
      <t>2/</t>
    </r>
  </si>
  <si>
    <r>
      <t xml:space="preserve">Administrative Expense </t>
    </r>
    <r>
      <rPr>
        <b/>
        <vertAlign val="superscript"/>
        <sz val="8"/>
        <rFont val="Arial"/>
        <family val="2"/>
      </rPr>
      <t>3/</t>
    </r>
  </si>
  <si>
    <r>
      <t xml:space="preserve">Food </t>
    </r>
    <r>
      <rPr>
        <b/>
        <vertAlign val="superscript"/>
        <sz val="8"/>
        <rFont val="Arial"/>
        <family val="2"/>
      </rPr>
      <t>1/</t>
    </r>
  </si>
  <si>
    <r>
      <t xml:space="preserve">Cash-In-Lieu </t>
    </r>
    <r>
      <rPr>
        <b/>
        <vertAlign val="superscript"/>
        <sz val="8"/>
        <rFont val="Arial"/>
        <family val="2"/>
      </rPr>
      <t>2/</t>
    </r>
  </si>
  <si>
    <r>
      <t xml:space="preserve">Summer Feeding (Food) </t>
    </r>
    <r>
      <rPr>
        <b/>
        <vertAlign val="superscript"/>
        <sz val="8"/>
        <rFont val="Arial"/>
        <family val="2"/>
      </rPr>
      <t>1/</t>
    </r>
  </si>
  <si>
    <r>
      <t xml:space="preserve">Commodity Supplemental (Food) </t>
    </r>
    <r>
      <rPr>
        <b/>
        <vertAlign val="superscript"/>
        <sz val="8"/>
        <rFont val="Arial"/>
        <family val="2"/>
      </rPr>
      <t>1/</t>
    </r>
  </si>
  <si>
    <r>
      <t xml:space="preserve">Indian Resr. (Food) </t>
    </r>
    <r>
      <rPr>
        <b/>
        <vertAlign val="superscript"/>
        <sz val="8"/>
        <rFont val="Arial"/>
        <family val="2"/>
      </rPr>
      <t>2/</t>
    </r>
  </si>
  <si>
    <r>
      <t xml:space="preserve">Food </t>
    </r>
    <r>
      <rPr>
        <b/>
        <vertAlign val="superscript"/>
        <sz val="8"/>
        <rFont val="Arial"/>
        <family val="2"/>
      </rPr>
      <t>3/</t>
    </r>
  </si>
  <si>
    <r>
      <t xml:space="preserve">Cash-In-Lieu </t>
    </r>
    <r>
      <rPr>
        <b/>
        <vertAlign val="superscript"/>
        <sz val="8"/>
        <rFont val="Arial"/>
        <family val="2"/>
      </rPr>
      <t>4/</t>
    </r>
  </si>
  <si>
    <r>
      <t xml:space="preserve">Total </t>
    </r>
    <r>
      <rPr>
        <b/>
        <vertAlign val="superscript"/>
        <sz val="8"/>
        <rFont val="Arial"/>
        <family val="2"/>
      </rPr>
      <t>5/</t>
    </r>
  </si>
  <si>
    <r>
      <t xml:space="preserve">Soup Kitchens, Food Banks, BOP, VAA and Other </t>
    </r>
    <r>
      <rPr>
        <b/>
        <vertAlign val="superscript"/>
        <sz val="8"/>
        <rFont val="Arial"/>
        <family val="2"/>
      </rPr>
      <t>3/</t>
    </r>
  </si>
  <si>
    <r>
      <t xml:space="preserve">USDA Entitlements (Food) </t>
    </r>
    <r>
      <rPr>
        <b/>
        <vertAlign val="superscript"/>
        <sz val="8"/>
        <rFont val="Arial"/>
        <family val="2"/>
      </rPr>
      <t>1/</t>
    </r>
  </si>
  <si>
    <r>
      <t xml:space="preserve">Disaster Feeding (DF) </t>
    </r>
    <r>
      <rPr>
        <b/>
        <vertAlign val="superscript"/>
        <sz val="8"/>
        <rFont val="Arial"/>
        <family val="2"/>
      </rPr>
      <t>1/</t>
    </r>
  </si>
  <si>
    <r>
      <t xml:space="preserve">Total FNS &amp; USDA Entitlements </t>
    </r>
    <r>
      <rPr>
        <b/>
        <vertAlign val="superscript"/>
        <sz val="8"/>
        <rFont val="Arial"/>
        <family val="2"/>
      </rPr>
      <t>2/</t>
    </r>
  </si>
  <si>
    <r>
      <t xml:space="preserve">Child Nutrition Programs (Bonus) </t>
    </r>
    <r>
      <rPr>
        <b/>
        <vertAlign val="superscript"/>
        <sz val="8"/>
        <rFont val="Arial"/>
        <family val="2"/>
      </rPr>
      <t>1/</t>
    </r>
  </si>
  <si>
    <r>
      <t xml:space="preserve">Disaster Feeding </t>
    </r>
    <r>
      <rPr>
        <b/>
        <vertAlign val="superscript"/>
        <sz val="8"/>
        <rFont val="Arial"/>
        <family val="2"/>
      </rPr>
      <t>1/</t>
    </r>
  </si>
  <si>
    <r>
      <t xml:space="preserve">Supplemental Food Program </t>
    </r>
    <r>
      <rPr>
        <b/>
        <vertAlign val="superscript"/>
        <sz val="8"/>
        <rFont val="Arial"/>
        <family val="2"/>
      </rPr>
      <t>2/</t>
    </r>
  </si>
  <si>
    <r>
      <t xml:space="preserve">Soup Kitchens, Food Banks, BOP, VAA and Other </t>
    </r>
    <r>
      <rPr>
        <b/>
        <vertAlign val="superscript"/>
        <sz val="8"/>
        <rFont val="Arial"/>
        <family val="2"/>
      </rPr>
      <t>1/</t>
    </r>
  </si>
  <si>
    <r>
      <t xml:space="preserve">Indian Resr. </t>
    </r>
    <r>
      <rPr>
        <b/>
        <vertAlign val="superscript"/>
        <sz val="8"/>
        <rFont val="Arial"/>
        <family val="2"/>
      </rPr>
      <t>2/</t>
    </r>
  </si>
  <si>
    <r>
      <t xml:space="preserve">Table 27b: USDA Surplus Commodities (Bonus &amp; TEFAP Foods) -- Federal Cost </t>
    </r>
    <r>
      <rPr>
        <b/>
        <vertAlign val="superscript"/>
        <sz val="8"/>
        <rFont val="Arial"/>
        <family val="2"/>
      </rPr>
      <t>1/</t>
    </r>
  </si>
  <si>
    <r>
      <t xml:space="preserve">Total TEFAP Foods </t>
    </r>
    <r>
      <rPr>
        <b/>
        <vertAlign val="superscript"/>
        <sz val="8"/>
        <rFont val="Arial"/>
        <family val="2"/>
      </rPr>
      <t>3/</t>
    </r>
  </si>
  <si>
    <r>
      <t xml:space="preserve">Total TEFAP Foods </t>
    </r>
    <r>
      <rPr>
        <b/>
        <vertAlign val="superscript"/>
        <sz val="8"/>
        <rFont val="Arial"/>
        <family val="2"/>
      </rPr>
      <t>1/</t>
    </r>
  </si>
  <si>
    <r>
      <t xml:space="preserve">Table 29a: USDA Expenditures -- All Programs </t>
    </r>
    <r>
      <rPr>
        <b/>
        <vertAlign val="superscript"/>
        <sz val="8"/>
        <rFont val="Arial"/>
        <family val="2"/>
      </rPr>
      <t>1/</t>
    </r>
  </si>
  <si>
    <r>
      <t xml:space="preserve">WIC </t>
    </r>
    <r>
      <rPr>
        <b/>
        <vertAlign val="superscript"/>
        <sz val="8"/>
        <rFont val="Arial"/>
        <family val="2"/>
      </rPr>
      <t>3/</t>
    </r>
  </si>
  <si>
    <r>
      <t xml:space="preserve">NSIP </t>
    </r>
    <r>
      <rPr>
        <b/>
        <vertAlign val="superscript"/>
        <sz val="8"/>
        <rFont val="Arial"/>
        <family val="2"/>
      </rPr>
      <t>5/</t>
    </r>
  </si>
  <si>
    <r>
      <t xml:space="preserve">Table 29b: USDA Expenditures -- All Programs, Continued </t>
    </r>
    <r>
      <rPr>
        <b/>
        <vertAlign val="superscript"/>
        <sz val="8"/>
        <rFont val="Arial"/>
        <family val="2"/>
      </rPr>
      <t>1/</t>
    </r>
  </si>
  <si>
    <r>
      <t xml:space="preserve">Child Nutrition Programs </t>
    </r>
    <r>
      <rPr>
        <b/>
        <vertAlign val="superscript"/>
        <sz val="8"/>
        <rFont val="Arial"/>
        <family val="2"/>
      </rPr>
      <t>1/</t>
    </r>
  </si>
  <si>
    <r>
      <t xml:space="preserve">Table 29c: USDA Expenditures -- All Programs, Continued </t>
    </r>
    <r>
      <rPr>
        <b/>
        <vertAlign val="superscript"/>
        <sz val="8"/>
        <rFont val="Arial"/>
        <family val="2"/>
      </rPr>
      <t>1/</t>
    </r>
  </si>
  <si>
    <r>
      <t xml:space="preserve">Disaster Feeding </t>
    </r>
    <r>
      <rPr>
        <b/>
        <vertAlign val="superscript"/>
        <sz val="8"/>
        <rFont val="Arial"/>
        <family val="2"/>
      </rPr>
      <t>2/</t>
    </r>
  </si>
  <si>
    <r>
      <t xml:space="preserve">Soup Kitchens, Food Banks and Other </t>
    </r>
    <r>
      <rPr>
        <b/>
        <vertAlign val="superscript"/>
        <sz val="8"/>
        <rFont val="Arial"/>
        <family val="2"/>
      </rPr>
      <t>2/</t>
    </r>
  </si>
  <si>
    <r>
      <t xml:space="preserve">Puerto Rico, N. Mariana, Am Samoa Grants </t>
    </r>
    <r>
      <rPr>
        <b/>
        <vertAlign val="superscript"/>
        <sz val="8"/>
        <rFont val="Arial"/>
        <family val="2"/>
      </rPr>
      <t>5/</t>
    </r>
  </si>
  <si>
    <r>
      <t xml:space="preserve">Puerto Rico, N. Mariana, Am Samoa Grants </t>
    </r>
    <r>
      <rPr>
        <b/>
        <vertAlign val="superscript"/>
        <sz val="8"/>
        <rFont val="Arial"/>
        <family val="2"/>
      </rPr>
      <t>2/</t>
    </r>
  </si>
  <si>
    <r>
      <t xml:space="preserve">W-I-C </t>
    </r>
    <r>
      <rPr>
        <b/>
        <vertAlign val="superscript"/>
        <sz val="8"/>
        <rFont val="Arial"/>
        <family val="2"/>
      </rPr>
      <t>5/</t>
    </r>
  </si>
  <si>
    <t>1       FNS-$</t>
  </si>
  <si>
    <t>3      Schools</t>
  </si>
  <si>
    <t>4      NSLP-P</t>
  </si>
  <si>
    <t>5      NSLP-M</t>
  </si>
  <si>
    <t>6      NSLP-$</t>
  </si>
  <si>
    <t>7      NSLP-CS</t>
  </si>
  <si>
    <t>8      SBP-P</t>
  </si>
  <si>
    <t>9      SBP-M</t>
  </si>
  <si>
    <t>10    SBP-$</t>
  </si>
  <si>
    <t>11    CCCDCH-S</t>
  </si>
  <si>
    <t>12    CCC-C</t>
  </si>
  <si>
    <t xml:space="preserve">13a  CCCDCH-M1 </t>
  </si>
  <si>
    <t>13b  CCCDCH-M2</t>
  </si>
  <si>
    <t>13c  CCCDCH-M3</t>
  </si>
  <si>
    <t>13d  CCCDCH-M4</t>
  </si>
  <si>
    <t>14    CCCDCH-M5</t>
  </si>
  <si>
    <t xml:space="preserve">15a  CCCDCH-$ </t>
  </si>
  <si>
    <t>15b  ADC-M</t>
  </si>
  <si>
    <t>15c  ADC-$</t>
  </si>
  <si>
    <t>15d  CACFP-T</t>
  </si>
  <si>
    <t xml:space="preserve">16a  SFSP-PM </t>
  </si>
  <si>
    <t>16b  SFSP-$</t>
  </si>
  <si>
    <t>17   CN-$</t>
  </si>
  <si>
    <t>18   CNFNS-T$</t>
  </si>
  <si>
    <t>19   SMP-M</t>
  </si>
  <si>
    <t>20   SMP-T</t>
  </si>
  <si>
    <t>25a  COM-E1</t>
  </si>
  <si>
    <t>25b  COM-E2</t>
  </si>
  <si>
    <t>26    COM-ET</t>
  </si>
  <si>
    <t>27a  COM-X1</t>
  </si>
  <si>
    <t>27b  COM-X2</t>
  </si>
  <si>
    <t>28    COM-T</t>
  </si>
  <si>
    <t>29a  USDA-$1</t>
  </si>
  <si>
    <t>29b  USDA-$2</t>
  </si>
  <si>
    <t>29c  USDA-$3</t>
  </si>
  <si>
    <t>22   CSFP</t>
  </si>
  <si>
    <t>21    WIC</t>
  </si>
  <si>
    <t>23   FDPIR</t>
  </si>
  <si>
    <t>$ = Costs</t>
  </si>
  <si>
    <t>P = Participation</t>
  </si>
  <si>
    <t>M = Meals</t>
  </si>
  <si>
    <t>CS = Commodity Schools</t>
  </si>
  <si>
    <t>S = Summary</t>
  </si>
  <si>
    <t>C = Centers</t>
  </si>
  <si>
    <t>T = Total</t>
  </si>
  <si>
    <t>T$ = Total Costs</t>
  </si>
  <si>
    <t>PM = Participation and Meals</t>
  </si>
  <si>
    <t>E = Entitlement</t>
  </si>
  <si>
    <t>X = Surplus</t>
  </si>
  <si>
    <t>Nutrition Programs Administration</t>
  </si>
  <si>
    <r>
      <t xml:space="preserve">Commodities </t>
    </r>
    <r>
      <rPr>
        <b/>
        <vertAlign val="superscript"/>
        <sz val="8"/>
        <rFont val="Arial"/>
        <family val="2"/>
      </rPr>
      <t>2/</t>
    </r>
  </si>
  <si>
    <t>Commodities &amp; Cash-In-Lieu</t>
  </si>
  <si>
    <r>
      <t xml:space="preserve">Commodity Assistance (Cash + Comm.) </t>
    </r>
    <r>
      <rPr>
        <b/>
        <vertAlign val="superscript"/>
        <sz val="8"/>
        <rFont val="Arial"/>
        <family val="2"/>
      </rPr>
      <t>1/</t>
    </r>
  </si>
  <si>
    <r>
      <t xml:space="preserve">Commodity Assistance (Cash + Comm.) </t>
    </r>
    <r>
      <rPr>
        <b/>
        <vertAlign val="superscript"/>
        <sz val="8"/>
        <rFont val="Arial"/>
        <family val="2"/>
      </rPr>
      <t>3/</t>
    </r>
  </si>
  <si>
    <t>Table 2: Supplemental Nutrition Assistance Program (Excludes Puerto Rico)</t>
  </si>
  <si>
    <t>2       SNAP-$</t>
  </si>
  <si>
    <t>Supplemental Nutrition Assistance Program (Excludes Puerto Rico)</t>
  </si>
  <si>
    <t>Table 13b: Child and Adult Care Food Program -- Child Care Type of Meals Served: Breakfasts and Lunches</t>
  </si>
  <si>
    <r>
      <t xml:space="preserve">Table 1: Total FNS Cost -- All Programs </t>
    </r>
    <r>
      <rPr>
        <b/>
        <vertAlign val="superscript"/>
        <sz val="8"/>
        <rFont val="Arial"/>
        <family val="2"/>
      </rPr>
      <t>1/</t>
    </r>
  </si>
  <si>
    <t>Supplemental Nutrition Assistance (SNAP)</t>
  </si>
  <si>
    <t>Nutrition  Programs Administration</t>
  </si>
  <si>
    <r>
      <t xml:space="preserve">Total USDA Expenditures </t>
    </r>
    <r>
      <rPr>
        <b/>
        <vertAlign val="superscript"/>
        <sz val="8"/>
        <rFont val="Arial"/>
        <family val="2"/>
      </rPr>
      <t>2/  5/</t>
    </r>
  </si>
  <si>
    <t xml:space="preserve">1. FNS-155/PCIMS/WBSCM data.
2. Based on data from the quarterly SF-269/through FY2010 and FNS-777/FY2011 onward.
</t>
  </si>
  <si>
    <t xml:space="preserve">1. Based on earnings (meals times reimbursement rates). 
2. Based on FNS-155/PCIMS/WBSCM data. 
3. Based on data from the SF-269/through FY2010 and the FNS-777/FY2011 onward (except for ROAP states, which are based on the ROAP Payment System). 
4. Based on data from the SF-269/through FY2010 and the FNS-777/FY2011 onward (does not include ROAP states).
5. Does not include estimates for states which have not submitted reports.
</t>
  </si>
  <si>
    <t xml:space="preserve">1. FNS-155/PCIMS/WBSCM data. Includes data for commodity only schools.
</t>
  </si>
  <si>
    <r>
      <t>Other Costs</t>
    </r>
    <r>
      <rPr>
        <b/>
        <vertAlign val="superscript"/>
        <sz val="8"/>
        <rFont val="Arial"/>
        <family val="2"/>
      </rPr>
      <t xml:space="preserve"> 5/</t>
    </r>
  </si>
  <si>
    <r>
      <t xml:space="preserve">Nutrition Education </t>
    </r>
    <r>
      <rPr>
        <b/>
        <vertAlign val="superscript"/>
        <sz val="8"/>
        <rFont val="Arial"/>
        <family val="2"/>
      </rPr>
      <t>4</t>
    </r>
    <r>
      <rPr>
        <b/>
        <sz val="8"/>
        <rFont val="Arial"/>
        <family val="2"/>
      </rPr>
      <t>/</t>
    </r>
  </si>
  <si>
    <r>
      <t xml:space="preserve">Perf. Based </t>
    </r>
    <r>
      <rPr>
        <b/>
        <vertAlign val="superscript"/>
        <sz val="8"/>
        <rFont val="Arial"/>
        <family val="2"/>
      </rPr>
      <t>3/</t>
    </r>
  </si>
  <si>
    <t xml:space="preserve">Food Cost </t>
  </si>
  <si>
    <r>
      <t xml:space="preserve">Other Costs </t>
    </r>
    <r>
      <rPr>
        <b/>
        <vertAlign val="superscript"/>
        <sz val="8"/>
        <rFont val="Arial"/>
        <family val="2"/>
      </rPr>
      <t>2/</t>
    </r>
  </si>
  <si>
    <t>Nutrition Services and Administration (NSA)</t>
  </si>
  <si>
    <t>NSA</t>
  </si>
  <si>
    <t>Program Data Branch</t>
  </si>
  <si>
    <t>USDA / FNS / Budget Division / Program Data Branch</t>
  </si>
  <si>
    <t>Commodity Schools (1989 to 2004 only)</t>
  </si>
  <si>
    <r>
      <t xml:space="preserve">CSFP </t>
    </r>
    <r>
      <rPr>
        <b/>
        <vertAlign val="superscript"/>
        <sz val="8"/>
        <rFont val="Arial"/>
        <family val="2"/>
      </rPr>
      <t>3/</t>
    </r>
  </si>
  <si>
    <r>
      <t xml:space="preserve">Total </t>
    </r>
    <r>
      <rPr>
        <b/>
        <vertAlign val="superscript"/>
        <sz val="8"/>
        <rFont val="Arial"/>
        <family val="2"/>
      </rPr>
      <t>3/</t>
    </r>
  </si>
  <si>
    <r>
      <t xml:space="preserve">CSFP </t>
    </r>
    <r>
      <rPr>
        <b/>
        <vertAlign val="superscript"/>
        <sz val="8"/>
        <rFont val="Arial"/>
        <family val="2"/>
      </rPr>
      <t>4/</t>
    </r>
  </si>
  <si>
    <t>Table 2a: Supplemental Nutrition Assistance Program (Excludes Puerto Rico) - Benefit by Type: Participation and Cost/Issuance</t>
  </si>
  <si>
    <t xml:space="preserve"> </t>
  </si>
  <si>
    <t>Regular Ongoing</t>
  </si>
  <si>
    <t>D-SNAP New Participation</t>
  </si>
  <si>
    <t>Disaster Supplements</t>
  </si>
  <si>
    <t>Replacements</t>
  </si>
  <si>
    <t>Other</t>
  </si>
  <si>
    <r>
      <t xml:space="preserve">Total </t>
    </r>
    <r>
      <rPr>
        <b/>
        <i/>
        <sz val="5"/>
        <color indexed="9"/>
        <rFont val="Arial"/>
        <family val="2"/>
      </rPr>
      <t>1/</t>
    </r>
  </si>
  <si>
    <t>Participation</t>
  </si>
  <si>
    <r>
      <t xml:space="preserve">Participation </t>
    </r>
    <r>
      <rPr>
        <b/>
        <sz val="5"/>
        <rFont val="Arial"/>
        <family val="2"/>
      </rPr>
      <t>1/</t>
    </r>
  </si>
  <si>
    <t>Footnotes:</t>
  </si>
  <si>
    <t>2a     SNAP-$a</t>
  </si>
  <si>
    <t>Supplemental Nutrition Assistance Program (Excludes Puerto Rico) - Benefit by Type: Participation and Cost/Issuance</t>
  </si>
  <si>
    <t xml:space="preserve">1. Includes Child Care Centers and Day Care Homes; excludes Adult Care information.
2. Based on earnings (meals x rates).
3. Based on data from the FNS-155 (Commodity), PCIMS/WBSCM, and the quarterly SF-269/through FY2010 and FNS-777/FY2011 onward (Cash-in-lieu).
4. Based on the quarterly SF-269/through FY2010 and FNS-777/FY2011 onward. FY 2013 onward:  Includes CACFP Audit Reallocated Funds, reported annually on the CN-CACFP-AUDIT SF-425. </t>
  </si>
  <si>
    <t xml:space="preserve">1. Year totals are sums of average monthly figures of substates which may not match average of monthly totals. </t>
  </si>
  <si>
    <t xml:space="preserve">3. Totals includes Food Cost, NSA, WIC Other Costs and Farmers Market total federal outlays and unliquidated obligations.  Farmers Market costs for current year are not reported until February of the following year and will only be reflected in the September report month. </t>
  </si>
  <si>
    <t>ARRA  excluding SNAP Issuance and WIC Contingency Funds</t>
  </si>
  <si>
    <t>1. "Total Participation" (Households and Persons) excludes the counts of participation for Disaster Supplements and Replacements. The participation data reflected in those categories are a subset of the “Regular Ongoing” participation category.</t>
  </si>
  <si>
    <t>Table 2b: Nutrition Assistance Program - Benefit by Type: Participation and Cost/Issuance</t>
  </si>
  <si>
    <t>Regular Ongoing                                                                                                                            FNS-388(PR) &amp; FNS-388 (PR-NAP)</t>
  </si>
  <si>
    <t>Disaster - FNS-388(PR)</t>
  </si>
  <si>
    <t>Disaster Supplement - FNS-388(PR)</t>
  </si>
  <si>
    <t>Replacements - FNS-388(PR-NAP)</t>
  </si>
  <si>
    <t>------------------------Cost------------------------</t>
  </si>
  <si>
    <t>---------Cost---------</t>
  </si>
  <si>
    <t>Households</t>
  </si>
  <si>
    <t>Cash</t>
  </si>
  <si>
    <t>Adjustments</t>
  </si>
  <si>
    <t>2b     NAP-$b</t>
  </si>
  <si>
    <t>Nutrition Assistance Program (NAP) - Puerto Rico</t>
  </si>
  <si>
    <t>NAP Relief Grant   -   FNS-388(PR-NAP)</t>
  </si>
  <si>
    <t>FDPIR</t>
  </si>
  <si>
    <r>
      <t xml:space="preserve">Table 23: Food Donation Program -- Food Distribution Program on Indian Reservations (FDPIR) </t>
    </r>
    <r>
      <rPr>
        <b/>
        <vertAlign val="superscript"/>
        <sz val="8"/>
        <rFont val="Arial"/>
        <family val="2"/>
      </rPr>
      <t>1/</t>
    </r>
  </si>
  <si>
    <r>
      <t xml:space="preserve">TEFAP Foods and Administrative Expenses </t>
    </r>
    <r>
      <rPr>
        <b/>
        <vertAlign val="superscript"/>
        <sz val="8"/>
        <rFont val="Arial"/>
        <family val="2"/>
      </rPr>
      <t>3/</t>
    </r>
  </si>
  <si>
    <r>
      <t xml:space="preserve">ARRA  excluding SNAP Issuance and WIC Contingency Funds </t>
    </r>
    <r>
      <rPr>
        <b/>
        <vertAlign val="superscript"/>
        <sz val="8"/>
        <rFont val="Arial"/>
        <family val="2"/>
      </rPr>
      <t>4/</t>
    </r>
  </si>
  <si>
    <r>
      <t xml:space="preserve">Storage, Transportation, Commodity Admin, Food Losses </t>
    </r>
    <r>
      <rPr>
        <b/>
        <vertAlign val="superscript"/>
        <sz val="8"/>
        <rFont val="Arial"/>
        <family val="2"/>
      </rPr>
      <t>3/</t>
    </r>
  </si>
  <si>
    <r>
      <t xml:space="preserve">FDPIR Other Costs </t>
    </r>
    <r>
      <rPr>
        <b/>
        <vertAlign val="superscript"/>
        <sz val="8"/>
        <rFont val="Arial"/>
        <family val="2"/>
      </rPr>
      <t>4/</t>
    </r>
  </si>
  <si>
    <t>Table 2a-PEBT/Other: Supplemental Nutrition Assistance Program (Excludes Puerto Rico) - P-EBT/Other Participation and Cost/Issuance</t>
  </si>
  <si>
    <t>P-EBT/OTHER</t>
  </si>
  <si>
    <t>2a     SNAP-$a-PEBT/Other</t>
  </si>
  <si>
    <t>Supplemental Nutrition Assistance Program (Excludes Puerto Rico) - P-EBT/Other Participation and Cost/Issuance</t>
  </si>
  <si>
    <t>1. FNS-388 data. Totals are averaged.
2. FNS-388/250 data for FY 1992 and FNS-388/46 for FY 1993 and beyond. Starting April 2009, ARRA SNAP Issuance was 15.27% of total issuance in FY 2009; 16.38% of total issuance in FY 2010; 16.55% of total issuance in FY 2011, and 10.95% of total issuance in FY 2012; 7.79% of total issuance in FY 2013;  for FY 2014, it was 100% of total issuance from October 1-15 and 7.05% of total issuance from October 16-31 in FY 2014.
3. SF-269/SF-425 data are reported quarterly.
4. Prior to FY 2011, Nutrition Education expenditures were included in State Administrative Expenses. 
5. Includes Other Costs (e.g., Benefit and Retailer Redemption and Monitoring, Payment Accuracy, EBT Systems, Program Evaluation and Modernization, Program Access, Health and Nutrition Pilot Projects.)
6. Supplemental Nutrition Assistance Program (SNAP) formerly known as the Food Stamp Program (prior to FY 2009).</t>
  </si>
  <si>
    <t xml:space="preserve">ALL DATA SUBJECT TO REVISION
1. States tend to distribute multiple months of P-EBT benefits in a single issuance. Benefits distributed in June, for example, may represent the value of P-EBT benefits for participants’ virtual school days in the months of March through May.
2. Because states distribute multiple months of benefits in a single issuance, participant counts must be interpreted with caution. Participants who receive a combined P-EBT benefit in June for the months of March through May will appear in the participant count for June only. A household or person who receives a combined benefit for March and April in June, and a second combined benefit for May and June in July will appear in the June and July participant counts. As result, the number of P-EBT beneficiaries is much greater than any single monthly count, but summing the participant counts across months will overstate the number of beneficiaries.
3. States issue P-EBT benefits to individual children in cases when they are unable to group children into household units. This is sometimes an issue where P-EBT beneficiaries are not SNAP recipients. Because these children are counted as separate households, the household count in this table overstates the number of unique household beneficiaries.
</t>
  </si>
  <si>
    <r>
      <t xml:space="preserve">Storage, Transportation, Commodity Admin, Food Losses </t>
    </r>
    <r>
      <rPr>
        <b/>
        <vertAlign val="superscript"/>
        <sz val="8"/>
        <rFont val="Arial"/>
        <family val="2"/>
      </rPr>
      <t>4/</t>
    </r>
  </si>
  <si>
    <r>
      <t xml:space="preserve">CSFP Other Costs </t>
    </r>
    <r>
      <rPr>
        <b/>
        <vertAlign val="superscript"/>
        <sz val="8"/>
        <rFont val="Arial"/>
        <family val="2"/>
      </rPr>
      <t>6/</t>
    </r>
  </si>
  <si>
    <t>1. Expenditures include cash payments, entitlement commodities and cash-in-lieu, and bonus and TEFAP commodities.
2. Includes all entitlement and bonus food cost. 
3. Includes data reported for quarterly Administrative Cost (FNS-667) and SF-425 for discretionary grants: TEFAP Farm to Food Bank Projects; TEFAP General Infrastructure; TEFAP Rural Infrastructure; TEFAP Supplemental Funding; Trade Mitigation Administrative Funds; Pandemic Family First Act; Pandemic CARES Act; Pandemic CRRSAA; Pandemic Build Back Better Grants; Pandemic ARPA Reach and Resiliency Grants.
4. 2009 ARRA SNAP Issuance is included in KD29a column 1;  WIC Contingency funds (FY 2009 only) are included in KD29a column 3. 
5. Interim Financial Admin. data are from FNS-153.  Final data from SF-269/SF-425.</t>
  </si>
  <si>
    <t>1. Expenditures include entitlement commodities and cash-in-lieu, and bonus and TEFAP commodities.
2. Nutrition family assistance grants in lieu of SNAP are provided to Puerto Rico ($2,815.6 billion for FY2023 and $2,915.6 billion for FY2024), Northern Marianas ($34.0 million for FY2023 and $34.8 million for FY2024), and American Samoa ($11.3 million in FY2023 and $11.7 million for FY2024). 
3. Includes Food, Nutrition Services and Administration (NSA) and Other Costs.  See Table 21 for detailed description of Other Costs.              
4. Interim Financial Admin. data are from FNS-153.  Final data from SF-269/SF-425.
5. The Nutrition Program for the Elderly (NPE) was transferred to the Agency on Aging (DHHS) in FY 2003 and renamed the Nutrition Services Incentive Program (NSIP).  FNS operations are limited to commodity donation.</t>
  </si>
  <si>
    <t xml:space="preserve">1. TEFAP foods distributed through nonprofit local emergency feeding organizations. Includes Bonus and Entitlement foods. Administrative cost is excluded. Food cost calculations (technical updates/validation as well as coding corrections) were updated in September 2024, which affected program costs reported prior to June 2024.
</t>
  </si>
  <si>
    <t xml:space="preserve">1. FNS-155/PCIMS/WBSCM data except as noted.
2. FNS-152 data; includes value of bonus and free foods. Food cost calculations (technical updates/validation as well as coding corrections) were updated in September 2024, which affected program costs reported for FY11-FY24/June.
3. TEFAP foods distributed through nonprofit local emergency feeding organizations. Includes Bonus and Entitlement foods. Administrative cost is excluded.
</t>
  </si>
  <si>
    <t xml:space="preserve">1. FNS-155/PCIMS/WBSCM data. BOP = Bureau of Federal Prisons. VAA = Veterans Affairs Administration.  
2. FNS-153 data; includes value of bonus and free foods. Food cost calculations (technical updates/validation as well as coding corrections) were updated in September 2024, which affected program costs reported for FY17-FY24/June.
</t>
  </si>
  <si>
    <t xml:space="preserve">1. Data from FNS-153 (includes WIC and elderly components). Food cost calculations (technical updates/validation as well as coding corrections) were updated in September 2024, which affected program costs reported for FY17-FY24/June.
2. Data from FNS-152 and FNS-155/PCIMS/WBSCM. Food cost calculations (technical updates/validation as well as coding corrections) were updated in September 2024, which affected program costs reported for FY11-FY24/June.
3. Data from FNS-52. BOP = Bureau of Federal Prisons. VAA = Veterans Affairs Administration.
4. NSIP (NPE) appropriation transferred to HHS in FY 2003. FNS continues to procure commodities on behalf of State Agencies.
5. Total entitlement cost based on earnings (meals times rate) rather than food cost plus cash-in-lieu. (SF-269 no longer reported starting in FY 98).
</t>
  </si>
  <si>
    <t>1. Includes needy families in the former Trust Territories (the Marshall Islands)--FY 1989 through FY 1995 only.
2. FNS-152 data; participation totals are averaged. Food cost calculations (technical updates/validation as well as coding corrections) were updated in September 2024, which affected program costs reported for FY11-FY24/June.
3. Data are national level only; they are not available prior to FY 1996.
4. Includes data reported on SF-425 for the following discretionary grants: FDPIR Produce Training; FDPIR Nutrition Education Symposium; FDPIR Food Package Review Workgroup Strategic Planning; FDPIR Infrastructure; FDPIR Infrastructure; FDPIR Nutrition Paraprofessional Training Project; FDPIR Nutrition Education Grant Program (1-yr &amp; 2-Year); Pandemic CARES Act FDPIR Facility Improvement and Equipment Grants; Pandemic CARES Act FDPIR Supplemental Administrative Grants.</t>
  </si>
  <si>
    <t xml:space="preserve">1. Excludes USDA bonus foods.
2. Includes Food, Nutrition Services and Administration (NSA), and WIC Other Costs.  See Table 21 for detailed description of WIC Other Costs.  It also includes Farmers Market total federal outlays and unliquidated obligations (costs for current fiscal year are not reported until February of the following fiscal year).   
3. Consists of 2 components: Women/Infants/Children and Elderly. Interim Financial Admin. data are from FNS-153. Final data are from SF-269. Food cost calculations were updated in September 2024, which affected program costs reported for FY17-FY24/June.
4. The Nutrition Program for the Elderly (NPE) was transferred to the Agency on Aging (DHHS) in FY 2003 and renamed the Nutrition Services Incentive Program (NSIP).  FNS operations are limited to commodity donation. IR (FDPIR), DF (Disaster Feeding), SK (Soup Kitchens), FB (Food Banks), TE (TEFAP). Food cost calculations (technical updates/validation as well as coding corrections) were updated in September 2024, which affected program costs reported for CSFP FY17-FY24/June and for FDPIR FY11-FY24/June.
5. Nutrition family assistance grants in lieu of SNAP are provided to Puerto Rico ($2,815.6 billion for FY2023 and $2,915.6 billion for FY2024), Northern Marianas ($34.0 million for FY2023 and $34.8 million for FY2024), and American Samoa ($11.3 million in FY2023 and $11.7 million for FY2024). </t>
  </si>
  <si>
    <t>1. FNS-153 data. Totals are averaged.
2. Value of entitlement foods only. Food cost per person excludes value of free and bonus foods. Food cost calculations (technical updates/validation as well as coding corrections) were updated in September 2024, which affected program costs reported for FY17-FY24/June.
3. Interim Financial Admin. data are from FNS-153. Final data are from SF-269/SF-425. 
4. Includes storage and transportation, commodity administration, and food losses. Current FY data is estimated. Data are national level only; they are not available prior to FY 1996.
5. Represents women, infants, and children participants.
6. Includes data reported on SF-425 for Pandemic CRRSAA Supplemental Administrative Grants and ARPA Additional Caseload Administrative Grants.</t>
  </si>
  <si>
    <t>2. The September number will continue to change until all multi-year grants of that source year are closed out.  FY 2024 WIC Other Costs include appropriation levels for the following:  Program Evaluation &amp; Monitoring ($12M), Technical Assistance ($400,000), Federal Admin and Oversight ($31.958M), and UPC Database ($1M). Also includes all WIC Pandemic grant outlays and unliquidated obligations.</t>
  </si>
  <si>
    <t xml:space="preserve">1. Data provided prior to January Keydata are fragmentary for the current fiscal year. These elements are reported 90 days after the close of the reporting period.
2. Participation data are estimated based on average daily meals served.
</t>
  </si>
  <si>
    <r>
      <t xml:space="preserve">SSO Meals </t>
    </r>
    <r>
      <rPr>
        <b/>
        <vertAlign val="superscript"/>
        <sz val="8"/>
        <rFont val="Arial"/>
        <family val="2"/>
      </rPr>
      <t>1/</t>
    </r>
  </si>
  <si>
    <r>
      <t xml:space="preserve">SSO Breakfasts </t>
    </r>
    <r>
      <rPr>
        <b/>
        <vertAlign val="superscript"/>
        <sz val="8"/>
        <rFont val="Arial"/>
        <family val="2"/>
      </rPr>
      <t>1/</t>
    </r>
  </si>
  <si>
    <r>
      <t xml:space="preserve">All Paid </t>
    </r>
    <r>
      <rPr>
        <b/>
        <vertAlign val="superscript"/>
        <sz val="8"/>
        <rFont val="Arial"/>
        <family val="2"/>
      </rPr>
      <t>2/</t>
    </r>
  </si>
  <si>
    <r>
      <t xml:space="preserve">Total Program Cost </t>
    </r>
    <r>
      <rPr>
        <b/>
        <vertAlign val="superscript"/>
        <sz val="8"/>
        <rFont val="Arial"/>
        <family val="2"/>
      </rPr>
      <t>3/</t>
    </r>
  </si>
  <si>
    <r>
      <t xml:space="preserve">Average Daily Breakfasts Total Program </t>
    </r>
    <r>
      <rPr>
        <b/>
        <vertAlign val="superscript"/>
        <sz val="8"/>
        <rFont val="Arial"/>
        <family val="2"/>
      </rPr>
      <t>2/</t>
    </r>
  </si>
  <si>
    <r>
      <t xml:space="preserve">Days of Operation </t>
    </r>
    <r>
      <rPr>
        <b/>
        <vertAlign val="superscript"/>
        <sz val="8"/>
        <rFont val="Arial"/>
        <family val="2"/>
      </rPr>
      <t>4/</t>
    </r>
  </si>
  <si>
    <t>Average Participation Per Day</t>
  </si>
  <si>
    <r>
      <t xml:space="preserve">Reduced </t>
    </r>
    <r>
      <rPr>
        <b/>
        <vertAlign val="superscript"/>
        <sz val="8"/>
        <rFont val="Arial"/>
        <family val="2"/>
      </rPr>
      <t>1/</t>
    </r>
  </si>
  <si>
    <r>
      <t xml:space="preserve">Paid </t>
    </r>
    <r>
      <rPr>
        <b/>
        <vertAlign val="superscript"/>
        <sz val="8"/>
        <rFont val="Arial"/>
        <family val="2"/>
      </rPr>
      <t>1/</t>
    </r>
  </si>
  <si>
    <r>
      <t xml:space="preserve">Total Cash </t>
    </r>
    <r>
      <rPr>
        <b/>
        <vertAlign val="superscript"/>
        <sz val="8"/>
        <rFont val="Arial"/>
        <family val="2"/>
      </rPr>
      <t>5/</t>
    </r>
  </si>
  <si>
    <r>
      <t xml:space="preserve">Comm. &amp; Cash-In-Lieu (Entitlement) </t>
    </r>
    <r>
      <rPr>
        <b/>
        <vertAlign val="superscript"/>
        <sz val="8"/>
        <rFont val="Arial"/>
        <family val="2"/>
      </rPr>
      <t>6/</t>
    </r>
  </si>
  <si>
    <r>
      <t xml:space="preserve">Snacks Served in Area Eligible Schools &amp; Sites </t>
    </r>
    <r>
      <rPr>
        <b/>
        <vertAlign val="superscript"/>
        <sz val="8"/>
        <rFont val="Arial"/>
        <family val="2"/>
      </rPr>
      <t>5/</t>
    </r>
  </si>
  <si>
    <t xml:space="preserve">Average Participation Per Day </t>
  </si>
  <si>
    <r>
      <t>Paid</t>
    </r>
    <r>
      <rPr>
        <b/>
        <vertAlign val="superscript"/>
        <sz val="8"/>
        <rFont val="Arial"/>
        <family val="2"/>
      </rPr>
      <t xml:space="preserve"> 1/</t>
    </r>
  </si>
  <si>
    <t>1. Expenditures include cash payments, entitlement commodities and cash-in-lieu, and bonus and TEFAP commodities, based on data from the SF-269/through FY2010 and the FNS-777/FY2011 onward (reported quarterly).   Also includes data reported on the SF-425 quarterly for CN Food Box Summer Demonstration Project (CN-FOODBOX-D), CN School Meals Research Cooperative Agreement (CN-SC-MEAL-R),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 (CN-F2S-GATHERING), Farm to School Regional Institute Grant (CN-F2S-REGINST), Culinary Institute of Child Nutrition (CN-ICN-CICN), CN Farm-to-School State Agency Grants (CN-F2S-SA), CN grants including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</si>
  <si>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U.S. Summary,  FY 2024 - FY 2025</t>
  </si>
  <si>
    <t>April 2025</t>
  </si>
  <si>
    <t>--</t>
  </si>
  <si>
    <t>FY 2024</t>
  </si>
  <si>
    <t>Total 7 Months</t>
  </si>
  <si>
    <r>
      <t>Free</t>
    </r>
    <r>
      <rPr>
        <b/>
        <vertAlign val="superscript"/>
        <sz val="8"/>
        <rFont val="Arial"/>
        <family val="2"/>
      </rPr>
      <t xml:space="preserve"> 1/, 3/</t>
    </r>
  </si>
  <si>
    <t>1. Totals are averaged; fiscal year computations are based on October through May plus September. Subtotals may not add to total due to rounding calculations.
2. The FNS-10 (Report of School Program Operations) report was revised and implemented beginning in FY 2025 to capture data related to SSO meals and meal service options separately from NSLP/SBP meals.                                                                                                                                                                                                                                                                                                                             3. Includes SSO average daily participation.</t>
  </si>
  <si>
    <r>
      <t xml:space="preserve">SSO Lunches </t>
    </r>
    <r>
      <rPr>
        <b/>
        <vertAlign val="superscript"/>
        <sz val="8"/>
        <rFont val="Arial"/>
        <family val="2"/>
      </rPr>
      <t>2/</t>
    </r>
  </si>
  <si>
    <r>
      <t xml:space="preserve">Average Daily Lunches </t>
    </r>
    <r>
      <rPr>
        <b/>
        <vertAlign val="superscript"/>
        <sz val="8"/>
        <rFont val="Arial"/>
        <family val="2"/>
      </rPr>
      <t>2/, 3/</t>
    </r>
  </si>
  <si>
    <r>
      <t xml:space="preserve">Average Daily Afterschool Snacks </t>
    </r>
    <r>
      <rPr>
        <b/>
        <vertAlign val="superscript"/>
        <sz val="8"/>
        <rFont val="Arial"/>
        <family val="2"/>
      </rPr>
      <t>2/, 3/</t>
    </r>
  </si>
  <si>
    <t xml:space="preserve">1. School districts receive additional Sec. 4 reimbursement when they serve 60% or more of children free or reduced price lunches.
2. Totals are averaged; fiscal year computations are based on October thru May plus September.                                                                                                                                                                                3.  Includes SSO average daily lunches.
4. Sum excludes July and August.
5. All 'AREA ELIGIBLE' schools and sites receive free snacks. 'AREA ELIGIBLE' means a school or site located in the attendance area of a school in which at least 50% of the enrolled children are eligible for free or reduced price meals.
</t>
  </si>
  <si>
    <r>
      <t xml:space="preserve">SSO Lunches and Snacks Earnings </t>
    </r>
    <r>
      <rPr>
        <b/>
        <vertAlign val="superscript"/>
        <sz val="8"/>
        <rFont val="Arial"/>
        <family val="2"/>
      </rPr>
      <t>4/</t>
    </r>
  </si>
  <si>
    <t xml:space="preserve">1. General assistance for all meals served, including full-price (paid).
2. School districts receive additional Section 4 reimbursements when they serve 60% or more of the children free or reduced meals.                                                                                                                   
3. Beginning October 1, 2012, school districts receive an additional 6 cents per meal reimbursement when they meet meal pattern requirements under the Healthy Hunger Free Kids Act of 2010.
4. The FNS-10 (Report of School Program Operations) report was revised and implemented beginning in FY 2025 to capture data related to SSO meals and meal service options separately from NSLP/SBP meals.                                                                                                                                                   
5. Based on earnings (meals x reimbursement rates). Includes earnings for Section 4, Section 11, and meal supplements served under Section 17A and earnings for SSO lunches, suppers and snacks.
6. Based on FNS-155/PCIMS/WBSCM data plus Kansas cash-in-lieu (earnings).
</t>
  </si>
  <si>
    <t>1. Totals are averaged; fiscal year computations are based on October thru May plus September. Participation data are estimates based on average daily meals served. Subtotals may not add to total due to rounding calculations. 
2. The FNS-10 (Report of School Program Operations) report was revised and implemented beginning in FY 2025 to capture data related to SSO meals and meal service options separately from NSLP/SBP meals.                                                                                                                                                                                                                                                                                                                                                3. Includes SSO average daily participation.</t>
  </si>
  <si>
    <r>
      <t xml:space="preserve">SSO Breakfasts </t>
    </r>
    <r>
      <rPr>
        <b/>
        <vertAlign val="superscript"/>
        <sz val="8"/>
        <rFont val="Arial"/>
        <family val="2"/>
      </rPr>
      <t>2/</t>
    </r>
  </si>
  <si>
    <r>
      <t xml:space="preserve">Free </t>
    </r>
    <r>
      <rPr>
        <b/>
        <vertAlign val="superscript"/>
        <sz val="8"/>
        <rFont val="Arial"/>
        <family val="2"/>
      </rPr>
      <t>1/, 3/</t>
    </r>
  </si>
  <si>
    <t>1. The FNS-10 (Report of School Program Operations) report was revised and implemented beginning in FY 2025 to capture data related to SSO meals and meal service options separately from NSLP/SBP meals.                                                                                                                                                                                                                                                                                                                                                              
2. Totals are averaged; fiscal year computations are based on October thru May plus September.  Includes average daily SSO breakfasts.
3. Sum excludes July and August.</t>
  </si>
  <si>
    <t xml:space="preserve">1. The FNS-10 (Report of School Program Operations) report was revised and implemented beginning in FY 2025 to capture data related to SSO meals and meal service options separately from NSLP/SBP meals.                                                                                                                                                                                                                                                                                                                                                                                                     
2. Refers to full-price (paid) meals served in regular and severe-need schools.
3. Based on earnings (meals x reimbursement rates).
</t>
  </si>
  <si>
    <r>
      <t xml:space="preserve">Sponsors </t>
    </r>
    <r>
      <rPr>
        <b/>
        <vertAlign val="superscript"/>
        <sz val="8"/>
        <rFont val="Arial"/>
        <family val="2"/>
      </rPr>
      <t>2/</t>
    </r>
  </si>
  <si>
    <r>
      <t xml:space="preserve">Sites </t>
    </r>
    <r>
      <rPr>
        <b/>
        <vertAlign val="superscript"/>
        <sz val="8"/>
        <rFont val="Arial"/>
        <family val="2"/>
      </rPr>
      <t>2/</t>
    </r>
  </si>
  <si>
    <r>
      <t xml:space="preserve">Average Daily Attendance </t>
    </r>
    <r>
      <rPr>
        <b/>
        <vertAlign val="superscript"/>
        <sz val="8"/>
        <rFont val="Arial"/>
        <family val="2"/>
      </rPr>
      <t>2/, 3/</t>
    </r>
  </si>
  <si>
    <t xml:space="preserve">1. Does not include estimates for states which have not submitted reports.                                                                                                                                                              2. Reported monthly on the FNS-418 90-day report beginning January 2025.                                                                                                                                                                                                                                                                                               3. ADA congregate sponsors
</t>
  </si>
  <si>
    <t xml:space="preserve">1. The FNS-10 (Report of School Program Operations) report was revised and implemented beginning in FY 2025 to capture data related to SSO meals and meal service options separately from NSLP/SBP meals.     </t>
  </si>
  <si>
    <t>1. Does not include bonus commodities. Includes SSO meals.
2. Data from the SF-269/through FY2010 and the FNS-777/FY2011 onward (reported quarterly).
3. Includes data reported on the SF-425 quarterly for CN Food Box Summer Demonstration Project (CN-FOODBOX-D), CN School Meals Research Cooperative Agreement (CN-SC-MEAL-R),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Child Nutrition Procurement Practices in Schools Meals Training Developmen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Gathering(CN-F2S-GATHERING), National School Lunch Program Equipment Grant v5(CN-NSLPE-v5), CN Summer Food Demonstration Grant(CN-SFSP-DEMO), Farm to School Regional Institute Grant(CN-F2S-REGINST), Culinary Institute of Child Nutrition (CN-ICN-CICN), CN grants including CN Farm-to-School State Agency Grants (CN-F2S-SA),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Healthy Hunger Free Kids Act Administration (CN-HHFKA-ADM) , Farm to School (CN-F2S-Impl/Plan), Farm to School Team (CN-F2S-TEAM), Farm to School Support Services (CN-F2S-SUPP),  NSLPE Equipment Grants, Second Round (CN-NSLPE2),  Farm to School Conference and Event Grants (CN-F2S-EVENT), National Food Service Management Institute - Chef's Move to School (CN-FSMI-CMTS), USDA Rural Child Poverty Nutrition Center (CN-OPS-RCPNC), Local Wellness Policy Surveillance System Cooperative Agreement (CN-OPS-LWPSS), Child Nutrition Professional Standards for All School Nutrition Employees (CN-PRO-STANDARD),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</si>
  <si>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1. Effective FY20, "Total Participation" (Households and Persons) excludes the counts of participation for NAP Relief Grant, Disaster FNS-388(PR), and Disaster Supplements. The participation data reflected in those categories are a subset of the “Regular Ongoing” participation category. Total participation counts are averaged.</t>
  </si>
  <si>
    <t>Generated from National Data Bank Version 8.2 PUBLIC on 07/11/2025</t>
  </si>
  <si>
    <t>National Data Bank Version 8.2 PUBLIC - U.S. Summary</t>
  </si>
  <si>
    <t>National Data Bank Version 8.2 PUBLIC -U.S. Summary</t>
  </si>
  <si>
    <t>National Data Bank Version 8.2 PUBLIC- U.S.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</si>
</sst>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6" x14ac:knownFonts="1">
    <font>
      <sz val="10"/>
      <name val="Arial"/>
    </font>
    <font>
      <sz val="8"/>
      <name val="Arial"/>
      <family val="2"/>
    </font>
    <font>
      <b/>
      <sz val="8"/>
      <name val="Arial"/>
      <family val="2"/>
    </font>
    <font>
      <b/>
      <vertAlign val="superscript"/>
      <sz val="8"/>
      <name val="Arial"/>
      <family val="2"/>
    </font>
    <font>
      <sz val="10"/>
      <name val="Arial"/>
      <family val="2"/>
    </font>
    <font>
      <b/>
      <i/>
      <sz val="8"/>
      <color theme="0"/>
      <name val="Arial"/>
      <family val="2"/>
    </font>
    <font>
      <b/>
      <i/>
      <sz val="5"/>
      <color indexed="9"/>
      <name val="Arial"/>
      <family val="2"/>
    </font>
    <font>
      <i/>
      <sz val="8"/>
      <name val="Arial"/>
      <family val="2"/>
    </font>
    <font>
      <b/>
      <sz val="5"/>
      <name val="Arial"/>
      <family val="2"/>
    </font>
    <font>
      <b/>
      <sz val="10"/>
      <name val="Arial"/>
      <family val="2"/>
    </font>
    <font>
      <i/>
      <sz val="10"/>
      <color indexed="40"/>
      <name val="Arial"/>
      <family val="2"/>
    </font>
    <font>
      <b/>
      <i/>
      <sz val="10"/>
      <color theme="0"/>
      <name val="Arial"/>
      <family val="2"/>
    </font>
    <font>
      <b/>
      <sz val="8"/>
      <color theme="1"/>
      <name val="Arial"/>
      <family val="2"/>
    </font>
    <font>
      <sz val="11"/>
      <name val="Calibri"/>
      <family val="2"/>
    </font>
    <font>
      <sz val="8"/>
      <color rgb="FF222222"/>
      <name val="Arial"/>
      <family val="2"/>
    </font>
    <font>
      <b/>
      <sz val="10"/>
      <color theme="1"/>
      <name val="Arial"/>
      <family val="2"/>
    </font>
  </fonts>
  <fills count="8">
    <fill>
      <patternFill patternType="none"/>
    </fill>
    <fill>
      <patternFill patternType="gray125"/>
    </fill>
    <fill>
      <patternFill patternType="solid">
        <fgColor theme="1"/>
      </patternFill>
    </fill>
    <fill>
      <patternFill patternType="solid">
        <fgColor theme="0" tint="-0.14996795556505021"/>
        <bgColor indexed="65"/>
      </patternFill>
    </fill>
    <fill>
      <patternFill patternType="solid">
        <fgColor theme="1"/>
      </patternFill>
    </fill>
    <fill>
      <patternFill patternType="solid">
        <fgColor theme="0" tint="-0.14993743705557422"/>
        <bgColor indexed="65"/>
      </patternFill>
    </fill>
    <fill>
      <patternFill patternType="solid">
        <fgColor rgb="FFD9D9D9"/>
      </patternFill>
    </fill>
    <fill>
      <patternFill patternType="solid">
        <fgColor theme="0" tint="-0.34998626667073579"/>
        <bgColor indexed="65"/>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cellStyleXfs>
  <cellXfs count="137">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1" xfId="0" applyFont="1" applyBorder="1"/>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1" fillId="0" borderId="0" xfId="0" applyNumberFormat="1" applyFont="1" applyAlignment="1">
      <alignment horizontal="right"/>
    </xf>
    <xf numFmtId="0" fontId="2" fillId="0" borderId="4" xfId="0" applyFont="1" applyBorder="1" applyAlignment="1">
      <alignment horizontal="left"/>
    </xf>
    <xf numFmtId="3" fontId="2" fillId="0" borderId="4" xfId="0" applyNumberFormat="1" applyFont="1" applyBorder="1" applyAlignment="1">
      <alignment horizontal="right"/>
    </xf>
    <xf numFmtId="0" fontId="2" fillId="0" borderId="1" xfId="0" applyFont="1" applyBorder="1" applyAlignment="1">
      <alignment horizontal="left"/>
    </xf>
    <xf numFmtId="3" fontId="2" fillId="0" borderId="1" xfId="0" applyNumberFormat="1" applyFont="1" applyBorder="1" applyAlignment="1">
      <alignment horizontal="right"/>
    </xf>
    <xf numFmtId="4" fontId="1" fillId="0" borderId="0" xfId="0" applyNumberFormat="1" applyFont="1" applyAlignment="1">
      <alignment horizontal="right"/>
    </xf>
    <xf numFmtId="4" fontId="2" fillId="0" borderId="4" xfId="0" applyNumberFormat="1" applyFont="1" applyBorder="1" applyAlignment="1">
      <alignment horizontal="right"/>
    </xf>
    <xf numFmtId="4" fontId="2" fillId="0" borderId="1" xfId="0" applyNumberFormat="1" applyFont="1" applyBorder="1" applyAlignment="1">
      <alignment horizontal="right"/>
    </xf>
    <xf numFmtId="164" fontId="1" fillId="0" borderId="0" xfId="0" applyNumberFormat="1" applyFont="1" applyAlignment="1">
      <alignment horizontal="right"/>
    </xf>
    <xf numFmtId="3" fontId="1" fillId="0" borderId="1" xfId="0" applyNumberFormat="1" applyFont="1" applyBorder="1" applyAlignment="1">
      <alignment horizontal="left"/>
    </xf>
    <xf numFmtId="3" fontId="1" fillId="0" borderId="1" xfId="0" applyNumberFormat="1" applyFont="1" applyBorder="1" applyAlignment="1">
      <alignment horizontal="right"/>
    </xf>
    <xf numFmtId="164" fontId="2" fillId="0" borderId="4" xfId="0" applyNumberFormat="1" applyFont="1" applyBorder="1" applyAlignment="1">
      <alignment horizontal="right"/>
    </xf>
    <xf numFmtId="164" fontId="2" fillId="0" borderId="1" xfId="0" applyNumberFormat="1" applyFont="1" applyBorder="1" applyAlignment="1">
      <alignment horizontal="right"/>
    </xf>
    <xf numFmtId="164" fontId="1" fillId="0" borderId="1" xfId="0" applyNumberFormat="1" applyFont="1" applyBorder="1" applyAlignment="1">
      <alignment horizontal="right"/>
    </xf>
    <xf numFmtId="0" fontId="2" fillId="0" borderId="0" xfId="0" applyFont="1"/>
    <xf numFmtId="0" fontId="4" fillId="0" borderId="0" xfId="0" applyFont="1"/>
    <xf numFmtId="0" fontId="4" fillId="0" borderId="0" xfId="0" applyFont="1" applyAlignment="1">
      <alignment wrapText="1"/>
    </xf>
    <xf numFmtId="0" fontId="5" fillId="0" borderId="8" xfId="0" applyFont="1" applyBorder="1" applyAlignment="1">
      <alignment vertical="center"/>
    </xf>
    <xf numFmtId="0" fontId="7" fillId="0" borderId="0" xfId="0" applyFont="1" applyAlignment="1">
      <alignment horizontal="center"/>
    </xf>
    <xf numFmtId="0" fontId="1" fillId="0" borderId="0" xfId="0" applyFont="1" applyAlignment="1">
      <alignment horizont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3" fontId="1" fillId="0" borderId="6" xfId="0" applyNumberFormat="1" applyFont="1" applyBorder="1"/>
    <xf numFmtId="3" fontId="1" fillId="0" borderId="0" xfId="0" applyNumberFormat="1" applyFont="1"/>
    <xf numFmtId="3" fontId="1" fillId="0" borderId="8" xfId="0" applyNumberFormat="1" applyFont="1" applyBorder="1"/>
    <xf numFmtId="3" fontId="1" fillId="0" borderId="11"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2" xfId="0" applyNumberFormat="1" applyFont="1" applyBorder="1" applyAlignment="1">
      <alignment horizontal="right" vertical="center"/>
    </xf>
    <xf numFmtId="3" fontId="1" fillId="0" borderId="9" xfId="0" applyNumberFormat="1" applyFont="1" applyBorder="1" applyAlignment="1">
      <alignment horizontal="right" vertical="center"/>
    </xf>
    <xf numFmtId="0" fontId="2" fillId="0" borderId="6" xfId="0" applyFont="1" applyBorder="1"/>
    <xf numFmtId="3" fontId="2" fillId="0" borderId="4" xfId="0" applyNumberFormat="1" applyFont="1" applyBorder="1" applyAlignment="1">
      <alignment horizontal="right" vertical="center"/>
    </xf>
    <xf numFmtId="0" fontId="9" fillId="0" borderId="0" xfId="0" applyFont="1"/>
    <xf numFmtId="3" fontId="2" fillId="0" borderId="1"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4" xfId="0" applyNumberFormat="1" applyFont="1" applyBorder="1" applyAlignment="1">
      <alignment horizontal="right" vertical="center"/>
    </xf>
    <xf numFmtId="3" fontId="1" fillId="0" borderId="8" xfId="0" applyNumberFormat="1" applyFont="1" applyBorder="1" applyAlignment="1">
      <alignment horizontal="right" vertical="center"/>
    </xf>
    <xf numFmtId="3" fontId="1" fillId="0" borderId="7" xfId="0" applyNumberFormat="1" applyFont="1" applyBorder="1" applyAlignment="1">
      <alignment horizontal="right" vertical="center"/>
    </xf>
    <xf numFmtId="3" fontId="1"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10" fillId="0" borderId="0" xfId="0" applyFont="1" applyAlignment="1">
      <alignment horizontal="center" vertical="center" wrapText="1"/>
    </xf>
    <xf numFmtId="3" fontId="2" fillId="0" borderId="0" xfId="0" applyNumberFormat="1" applyFont="1" applyAlignment="1">
      <alignment horizontal="right" vertical="center" wrapText="1"/>
    </xf>
    <xf numFmtId="3" fontId="2" fillId="0" borderId="1" xfId="0" applyNumberFormat="1" applyFont="1" applyBorder="1" applyAlignment="1">
      <alignment horizontal="right" vertical="center" wrapText="1"/>
    </xf>
    <xf numFmtId="0" fontId="2" fillId="5" borderId="7" xfId="0" applyFont="1" applyFill="1" applyBorder="1" applyAlignment="1">
      <alignment horizontal="center" vertical="center"/>
    </xf>
    <xf numFmtId="0" fontId="2" fillId="5" borderId="1" xfId="0" applyFont="1" applyFill="1" applyBorder="1" applyAlignment="1">
      <alignment horizontal="center" vertical="center"/>
    </xf>
    <xf numFmtId="3" fontId="1" fillId="0" borderId="4" xfId="0" applyNumberFormat="1" applyFont="1" applyBorder="1"/>
    <xf numFmtId="0" fontId="13" fillId="0" borderId="0" xfId="0" applyFont="1"/>
    <xf numFmtId="3" fontId="2" fillId="0" borderId="12" xfId="0" applyNumberFormat="1" applyFont="1" applyBorder="1" applyAlignment="1">
      <alignment horizontal="right" vertical="center"/>
    </xf>
    <xf numFmtId="3" fontId="2" fillId="0" borderId="9" xfId="0" applyNumberFormat="1" applyFont="1" applyBorder="1" applyAlignment="1">
      <alignment horizontal="right" vertical="center"/>
    </xf>
    <xf numFmtId="3" fontId="13" fillId="0" borderId="0" xfId="0" applyNumberFormat="1" applyFont="1"/>
    <xf numFmtId="3" fontId="2" fillId="0" borderId="8" xfId="0" applyNumberFormat="1" applyFont="1" applyBorder="1" applyAlignment="1">
      <alignment horizontal="right" vertical="center"/>
    </xf>
    <xf numFmtId="1" fontId="13" fillId="0" borderId="0" xfId="0" applyNumberFormat="1" applyFont="1" applyAlignment="1">
      <alignment horizontal="right" vertical="center"/>
    </xf>
    <xf numFmtId="1" fontId="13" fillId="0" borderId="0" xfId="0" applyNumberFormat="1" applyFont="1" applyAlignment="1">
      <alignment horizontal="right" vertical="center" wrapText="1"/>
    </xf>
    <xf numFmtId="0" fontId="1" fillId="0" borderId="8" xfId="0" applyFont="1" applyBorder="1" applyAlignment="1">
      <alignment horizontal="left"/>
    </xf>
    <xf numFmtId="0" fontId="1" fillId="0" borderId="12" xfId="0" applyFont="1" applyBorder="1" applyAlignment="1">
      <alignment horizontal="right"/>
    </xf>
    <xf numFmtId="0" fontId="1" fillId="0" borderId="9" xfId="0" applyFont="1" applyBorder="1" applyAlignment="1">
      <alignment horizontal="right"/>
    </xf>
    <xf numFmtId="0" fontId="2" fillId="3" borderId="1" xfId="0" applyFont="1" applyFill="1" applyBorder="1" applyAlignment="1">
      <alignment horizontal="center" vertical="center" wrapText="1"/>
    </xf>
    <xf numFmtId="0" fontId="0" fillId="0" borderId="12" xfId="0" applyBorder="1"/>
    <xf numFmtId="3" fontId="1" fillId="0" borderId="12"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0" xfId="0" applyNumberFormat="1" applyFont="1" applyAlignment="1">
      <alignment horizontal="right"/>
    </xf>
    <xf numFmtId="1" fontId="4" fillId="0" borderId="0" xfId="0" applyNumberFormat="1" applyFont="1" applyAlignment="1">
      <alignment horizontal="right" vertical="center"/>
    </xf>
    <xf numFmtId="0" fontId="1" fillId="0" borderId="11" xfId="0" applyFont="1" applyBorder="1" applyAlignment="1">
      <alignment horizontal="left"/>
    </xf>
    <xf numFmtId="0" fontId="1" fillId="0" borderId="11" xfId="0" applyFont="1" applyBorder="1" applyAlignment="1">
      <alignment horizontal="right"/>
    </xf>
    <xf numFmtId="0" fontId="2" fillId="0" borderId="7" xfId="0" applyFont="1" applyBorder="1" applyAlignment="1">
      <alignment horizontal="left"/>
    </xf>
    <xf numFmtId="3" fontId="1" fillId="0" borderId="0" xfId="0" applyNumberFormat="1" applyFont="1" applyAlignment="1">
      <alignment horizontal="right" vertical="top"/>
    </xf>
    <xf numFmtId="0" fontId="1" fillId="0" borderId="0" xfId="0" applyFont="1" applyAlignment="1">
      <alignment vertical="top"/>
    </xf>
    <xf numFmtId="164" fontId="1" fillId="0" borderId="0" xfId="0" applyNumberFormat="1" applyFont="1" applyAlignment="1">
      <alignment horizontal="right" vertical="top"/>
    </xf>
    <xf numFmtId="3" fontId="1" fillId="0" borderId="1" xfId="0" applyNumberFormat="1" applyFont="1" applyBorder="1" applyAlignment="1">
      <alignment horizontal="right" vertical="top"/>
    </xf>
    <xf numFmtId="1" fontId="1" fillId="0" borderId="0" xfId="0" applyNumberFormat="1" applyFont="1" applyAlignment="1">
      <alignment horizontal="right" vertical="top"/>
    </xf>
    <xf numFmtId="0" fontId="1" fillId="0" borderId="1" xfId="0" applyFont="1" applyBorder="1"/>
    <xf numFmtId="0" fontId="1" fillId="0" borderId="0" xfId="0" applyFont="1" applyAlignment="1">
      <alignment horizontal="center"/>
    </xf>
    <xf numFmtId="0" fontId="1" fillId="0" borderId="4" xfId="0" applyFont="1" applyBorder="1"/>
    <xf numFmtId="0" fontId="2" fillId="0" borderId="0" xfId="0" applyFont="1" applyAlignment="1">
      <alignment horizontal="center"/>
    </xf>
    <xf numFmtId="0" fontId="9" fillId="0" borderId="0" xfId="0" applyFont="1" applyAlignment="1">
      <alignment horizontal="center"/>
    </xf>
    <xf numFmtId="0" fontId="2" fillId="0" borderId="1" xfId="0" applyFont="1" applyBorder="1" applyAlignment="1">
      <alignment horizontal="center"/>
    </xf>
    <xf numFmtId="0" fontId="9" fillId="0" borderId="1" xfId="0" applyFont="1" applyBorder="1" applyAlignment="1">
      <alignment horizont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left" vertical="top" wrapText="1"/>
    </xf>
    <xf numFmtId="0" fontId="2" fillId="0" borderId="6" xfId="0" applyFont="1" applyBorder="1" applyAlignment="1">
      <alignment horizontal="center" vertical="center" wrapText="1"/>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2" fillId="3" borderId="11" xfId="0" applyFont="1" applyFill="1" applyBorder="1" applyAlignment="1">
      <alignment horizontal="center"/>
    </xf>
    <xf numFmtId="0" fontId="9" fillId="3" borderId="1" xfId="0" applyFont="1" applyFill="1" applyBorder="1" applyAlignment="1">
      <alignment horizontal="center" vertical="center"/>
    </xf>
    <xf numFmtId="0" fontId="1" fillId="0" borderId="0" xfId="0" applyFont="1" applyAlignment="1">
      <alignment horizontal="left" wrapText="1"/>
    </xf>
    <xf numFmtId="0" fontId="4" fillId="0" borderId="0" xfId="0" applyFont="1" applyAlignment="1">
      <alignment horizontal="left" wrapText="1"/>
    </xf>
    <xf numFmtId="0" fontId="5" fillId="2" borderId="11" xfId="0" applyFont="1" applyFill="1" applyBorder="1" applyAlignment="1">
      <alignment horizontal="center" vertical="center"/>
    </xf>
    <xf numFmtId="0" fontId="11"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xf>
    <xf numFmtId="0" fontId="2" fillId="0" borderId="12" xfId="0" applyFont="1" applyBorder="1" applyAlignment="1">
      <alignment horizontal="right" vertical="center" wrapText="1"/>
    </xf>
    <xf numFmtId="0" fontId="9" fillId="0" borderId="9" xfId="0" applyFont="1" applyBorder="1" applyAlignment="1">
      <alignment horizontal="right" vertical="center" wrapText="1"/>
    </xf>
    <xf numFmtId="0" fontId="1" fillId="0" borderId="0" xfId="0" applyFont="1"/>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6" borderId="0" xfId="0" applyFont="1" applyFill="1" applyAlignment="1">
      <alignment horizontal="center" vertical="center"/>
    </xf>
    <xf numFmtId="0" fontId="2" fillId="7" borderId="8"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5" fillId="4" borderId="1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6" xfId="0" applyFont="1" applyFill="1" applyBorder="1" applyAlignment="1">
      <alignment horizontal="center" vertical="center"/>
    </xf>
    <xf numFmtId="0" fontId="2" fillId="5" borderId="11" xfId="0" applyFont="1" applyFill="1" applyBorder="1" applyAlignment="1">
      <alignment horizontal="center"/>
    </xf>
    <xf numFmtId="0" fontId="2" fillId="5" borderId="0" xfId="0" applyFont="1" applyFill="1" applyAlignment="1">
      <alignment horizontal="center"/>
    </xf>
    <xf numFmtId="0" fontId="2" fillId="5" borderId="0" xfId="0" applyFont="1" applyFill="1" applyAlignment="1">
      <alignment horizontal="center" vertical="center"/>
    </xf>
    <xf numFmtId="0" fontId="9" fillId="5" borderId="1" xfId="0" applyFont="1" applyFill="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1" fillId="0" borderId="4" xfId="0" applyFont="1" applyBorder="1" applyAlignment="1">
      <alignment horizontal="center"/>
    </xf>
    <xf numFmtId="0" fontId="14"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vertical="top" wrapText="1"/>
    </xf>
    <xf numFmtId="3" fontId="2" fillId="0" borderId="0" xfId="0" applyNumberFormat="1" applyFont="1" applyBorder="1" applyAlignment="1">
      <alignment horizontal="right"/>
    </xf>
    <xf numFmtId="14" fontId="1" fillId="0" borderId="0" xfId="0" applyNumberFormat="1" applyFont="1" applyAlignment="1">
      <alignment horizontal="right"/>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25"/>
  <sheetViews>
    <sheetView showGridLines="0" tabSelected="1" zoomScaleNormal="100" workbookViewId="0"/>
  </sheetViews>
  <sheetFormatPr defaultRowHeight="12.75" x14ac:dyDescent="0.2"/>
  <cols>
    <col min="1" max="1" width="31.42578125" customWidth="1"/>
    <col min="2" max="2" width="60" customWidth="1"/>
    <col min="3" max="3" width="30" customWidth="1"/>
  </cols>
  <sheetData>
    <row r="1" spans="1:3" ht="24" customHeight="1" x14ac:dyDescent="0.2"/>
    <row r="2" spans="1:3" ht="24" customHeight="1" x14ac:dyDescent="0.2"/>
    <row r="3" spans="1:3" ht="12" customHeight="1" x14ac:dyDescent="0.2">
      <c r="A3" s="82" t="s">
        <v>0</v>
      </c>
      <c r="B3" s="82"/>
      <c r="C3" s="82"/>
    </row>
    <row r="4" spans="1:3" ht="12" customHeight="1" x14ac:dyDescent="0.2">
      <c r="A4" s="82" t="s">
        <v>1</v>
      </c>
      <c r="B4" s="82"/>
      <c r="C4" s="82"/>
    </row>
    <row r="5" spans="1:3" ht="24" customHeight="1" x14ac:dyDescent="0.2"/>
    <row r="6" spans="1:3" ht="24" customHeight="1" x14ac:dyDescent="0.2"/>
    <row r="7" spans="1:3" ht="24" customHeight="1" x14ac:dyDescent="0.2"/>
    <row r="8" spans="1:3" ht="24" customHeight="1" x14ac:dyDescent="0.2">
      <c r="A8" s="82" t="s">
        <v>410</v>
      </c>
      <c r="B8" s="82"/>
      <c r="C8" s="82"/>
    </row>
    <row r="9" spans="1:3" ht="24" customHeight="1" x14ac:dyDescent="0.2">
      <c r="A9" s="82" t="s">
        <v>435</v>
      </c>
      <c r="B9" s="82"/>
      <c r="C9" s="82"/>
    </row>
    <row r="10" spans="1:3" ht="24" customHeight="1" x14ac:dyDescent="0.2">
      <c r="A10" s="82" t="s">
        <v>411</v>
      </c>
      <c r="B10" s="82"/>
      <c r="C10" s="82"/>
    </row>
    <row r="11" spans="1:3" ht="24" customHeight="1" x14ac:dyDescent="0.2"/>
    <row r="12" spans="1:3" ht="24" customHeight="1" x14ac:dyDescent="0.2"/>
    <row r="13" spans="1:3" ht="24" customHeight="1" x14ac:dyDescent="0.2">
      <c r="A13" s="82" t="s">
        <v>333</v>
      </c>
      <c r="B13" s="82"/>
      <c r="C13" s="82"/>
    </row>
    <row r="14" spans="1:3" ht="24" customHeight="1" x14ac:dyDescent="0.2">
      <c r="A14" s="82" t="s">
        <v>2</v>
      </c>
      <c r="B14" s="82"/>
      <c r="C14" s="82"/>
    </row>
    <row r="15" spans="1:3" ht="24" customHeight="1" x14ac:dyDescent="0.2">
      <c r="A15" s="82" t="s">
        <v>3</v>
      </c>
      <c r="B15" s="82"/>
      <c r="C15" s="82"/>
    </row>
    <row r="16" spans="1:3" ht="24" customHeight="1" x14ac:dyDescent="0.2">
      <c r="A16" s="82" t="s">
        <v>4</v>
      </c>
      <c r="B16" s="82"/>
      <c r="C16" s="82"/>
    </row>
    <row r="17" spans="1:3" ht="24" customHeight="1" x14ac:dyDescent="0.2">
      <c r="A17" s="82" t="s">
        <v>5</v>
      </c>
      <c r="B17" s="82"/>
      <c r="C17" s="82"/>
    </row>
    <row r="18" spans="1:3" ht="12" customHeight="1" x14ac:dyDescent="0.2"/>
    <row r="19" spans="1:3" ht="12" customHeight="1" x14ac:dyDescent="0.2"/>
    <row r="20" spans="1:3" ht="7.5" customHeight="1" x14ac:dyDescent="0.2">
      <c r="A20" s="83"/>
      <c r="B20" s="83"/>
      <c r="C20" s="83"/>
    </row>
    <row r="21" spans="1:3" ht="12" customHeight="1" x14ac:dyDescent="0.2">
      <c r="A21" s="2" t="s">
        <v>6</v>
      </c>
      <c r="B21" s="3" t="s">
        <v>7</v>
      </c>
    </row>
    <row r="22" spans="1:3" ht="12" customHeight="1" x14ac:dyDescent="0.2">
      <c r="A22" s="1"/>
      <c r="B22" s="3" t="s">
        <v>8</v>
      </c>
    </row>
    <row r="23" spans="1:3" ht="18" customHeight="1" x14ac:dyDescent="0.2">
      <c r="A23" s="1"/>
      <c r="B23" s="3" t="s">
        <v>9</v>
      </c>
    </row>
    <row r="24" spans="1:3" ht="12" customHeight="1" x14ac:dyDescent="0.2">
      <c r="A24" s="1"/>
      <c r="B24" s="3" t="s">
        <v>10</v>
      </c>
    </row>
    <row r="25" spans="1:3" ht="7.5" customHeight="1" x14ac:dyDescent="0.2">
      <c r="A25" s="81"/>
      <c r="B25" s="81"/>
      <c r="C25" s="81"/>
    </row>
  </sheetData>
  <mergeCells count="12">
    <mergeCell ref="A3:C3"/>
    <mergeCell ref="A4:C4"/>
    <mergeCell ref="A8:C8"/>
    <mergeCell ref="A9:C9"/>
    <mergeCell ref="A20:C20"/>
    <mergeCell ref="A25:C25"/>
    <mergeCell ref="A10:C10"/>
    <mergeCell ref="A13:C13"/>
    <mergeCell ref="A14:C14"/>
    <mergeCell ref="A15:C15"/>
    <mergeCell ref="A16:C16"/>
    <mergeCell ref="A17:C17"/>
  </mergeCells>
  <phoneticPr fontId="0" type="noConversion"/>
  <pageMargins left="0.75" right="0.5" top="0.75" bottom="0.5" header="0.5" footer="0.2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J37"/>
  <sheetViews>
    <sheetView showGridLines="0" workbookViewId="0">
      <selection sqref="A1:G1"/>
    </sheetView>
  </sheetViews>
  <sheetFormatPr defaultRowHeight="12.75" x14ac:dyDescent="0.2"/>
  <cols>
    <col min="1" max="1" width="11.42578125" customWidth="1"/>
    <col min="2" max="2" width="12.28515625" customWidth="1"/>
    <col min="3" max="3" width="13" customWidth="1"/>
    <col min="4" max="5" width="11.42578125" customWidth="1"/>
    <col min="6" max="6" width="13.140625" customWidth="1"/>
    <col min="7" max="7" width="13.42578125" customWidth="1"/>
    <col min="8" max="8" width="11.42578125" customWidth="1"/>
  </cols>
  <sheetData>
    <row r="1" spans="1:8" ht="12" customHeight="1" x14ac:dyDescent="0.2">
      <c r="A1" s="84" t="s">
        <v>436</v>
      </c>
      <c r="B1" s="84"/>
      <c r="C1" s="84"/>
      <c r="D1" s="84"/>
      <c r="E1" s="84"/>
      <c r="F1" s="84"/>
      <c r="G1" s="84"/>
      <c r="H1" s="136">
        <v>45849</v>
      </c>
    </row>
    <row r="2" spans="1:8" ht="12" customHeight="1" x14ac:dyDescent="0.2">
      <c r="A2" s="86" t="s">
        <v>81</v>
      </c>
      <c r="B2" s="86"/>
      <c r="C2" s="86"/>
      <c r="D2" s="86"/>
      <c r="E2" s="86"/>
      <c r="F2" s="86"/>
      <c r="G2" s="86"/>
      <c r="H2" s="1"/>
    </row>
    <row r="3" spans="1:8" ht="24" customHeight="1" x14ac:dyDescent="0.2">
      <c r="A3" s="88" t="s">
        <v>50</v>
      </c>
      <c r="B3" s="90" t="s">
        <v>198</v>
      </c>
      <c r="C3" s="90" t="s">
        <v>82</v>
      </c>
      <c r="D3" s="90" t="s">
        <v>418</v>
      </c>
      <c r="E3" s="90" t="s">
        <v>400</v>
      </c>
      <c r="F3" s="90" t="s">
        <v>406</v>
      </c>
      <c r="G3" s="90" t="s">
        <v>83</v>
      </c>
      <c r="H3" s="95" t="s">
        <v>419</v>
      </c>
    </row>
    <row r="4" spans="1:8" ht="24" customHeight="1" x14ac:dyDescent="0.2">
      <c r="A4" s="89"/>
      <c r="B4" s="91"/>
      <c r="C4" s="91"/>
      <c r="D4" s="91"/>
      <c r="E4" s="91"/>
      <c r="F4" s="91"/>
      <c r="G4" s="91"/>
      <c r="H4" s="92"/>
    </row>
    <row r="5" spans="1:8" ht="12" customHeight="1" x14ac:dyDescent="0.2">
      <c r="A5" s="1"/>
      <c r="B5" s="83" t="str">
        <f>REPT("-",80)&amp;" Number "&amp;REPT("-",150)</f>
        <v>-------------------------------------------------------------------------------- Number ------------------------------------------------------------------------------------------------------------------------------------------------------</v>
      </c>
      <c r="C5" s="83"/>
      <c r="D5" s="83"/>
      <c r="E5" s="83"/>
      <c r="F5" s="83"/>
      <c r="G5" s="83"/>
      <c r="H5" s="83"/>
    </row>
    <row r="6" spans="1:8" ht="12" customHeight="1" x14ac:dyDescent="0.2">
      <c r="A6" s="3" t="s">
        <v>413</v>
      </c>
    </row>
    <row r="7" spans="1:8" ht="12" customHeight="1" x14ac:dyDescent="0.2">
      <c r="A7" s="2" t="str">
        <f>"Oct "&amp;RIGHT(A6,4)-1</f>
        <v>Oct 2023</v>
      </c>
      <c r="B7" s="11">
        <v>384811824</v>
      </c>
      <c r="C7" s="11">
        <v>554417290</v>
      </c>
      <c r="D7" s="11">
        <v>27917990</v>
      </c>
      <c r="E7" s="16">
        <v>19.858799999999999</v>
      </c>
      <c r="F7" s="11">
        <v>17938381</v>
      </c>
      <c r="G7" s="11">
        <v>19197491</v>
      </c>
      <c r="H7" s="11">
        <v>1265113</v>
      </c>
    </row>
    <row r="8" spans="1:8" ht="12" customHeight="1" x14ac:dyDescent="0.2">
      <c r="A8" s="2" t="str">
        <f>"Nov "&amp;RIGHT(A6,4)-1</f>
        <v>Nov 2023</v>
      </c>
      <c r="B8" s="11">
        <v>330634381</v>
      </c>
      <c r="C8" s="11">
        <v>478771673</v>
      </c>
      <c r="D8" s="11">
        <v>27910112</v>
      </c>
      <c r="E8" s="16">
        <v>17.1541</v>
      </c>
      <c r="F8" s="11">
        <v>16424901</v>
      </c>
      <c r="G8" s="11">
        <v>17591982</v>
      </c>
      <c r="H8" s="11">
        <v>1407985</v>
      </c>
    </row>
    <row r="9" spans="1:8" ht="12" customHeight="1" x14ac:dyDescent="0.2">
      <c r="A9" s="2" t="str">
        <f>"Dec "&amp;RIGHT(A6,4)-1</f>
        <v>Dec 2023</v>
      </c>
      <c r="B9" s="11">
        <v>259821743</v>
      </c>
      <c r="C9" s="11">
        <v>380154489</v>
      </c>
      <c r="D9" s="11">
        <v>27157624</v>
      </c>
      <c r="E9" s="16">
        <v>13.998100000000001</v>
      </c>
      <c r="F9" s="11">
        <v>12681060</v>
      </c>
      <c r="G9" s="11">
        <v>13598542</v>
      </c>
      <c r="H9" s="11">
        <v>1299133</v>
      </c>
    </row>
    <row r="10" spans="1:8" ht="12" customHeight="1" x14ac:dyDescent="0.2">
      <c r="A10" s="2" t="str">
        <f>"Jan "&amp;RIGHT(A6,4)</f>
        <v>Jan 2024</v>
      </c>
      <c r="B10" s="11">
        <v>321573971</v>
      </c>
      <c r="C10" s="11">
        <v>468710137</v>
      </c>
      <c r="D10" s="11">
        <v>27383882</v>
      </c>
      <c r="E10" s="16">
        <v>17.116299999999999</v>
      </c>
      <c r="F10" s="11">
        <v>16071342</v>
      </c>
      <c r="G10" s="11">
        <v>17276625</v>
      </c>
      <c r="H10" s="11">
        <v>1297336</v>
      </c>
    </row>
    <row r="11" spans="1:8" ht="12" customHeight="1" x14ac:dyDescent="0.2">
      <c r="A11" s="2" t="str">
        <f>"Feb "&amp;RIGHT(A6,4)</f>
        <v>Feb 2024</v>
      </c>
      <c r="B11" s="11">
        <v>367119777</v>
      </c>
      <c r="C11" s="11">
        <v>526460080</v>
      </c>
      <c r="D11" s="11">
        <v>27997785</v>
      </c>
      <c r="E11" s="16">
        <v>18.803599999999999</v>
      </c>
      <c r="F11" s="11">
        <v>17987930</v>
      </c>
      <c r="G11" s="11">
        <v>19236816</v>
      </c>
      <c r="H11" s="11">
        <v>1338174</v>
      </c>
    </row>
    <row r="12" spans="1:8" ht="12" customHeight="1" x14ac:dyDescent="0.2">
      <c r="A12" s="2" t="str">
        <f>"Mar "&amp;RIGHT(A6,4)</f>
        <v>Mar 2024</v>
      </c>
      <c r="B12" s="11">
        <v>320542331</v>
      </c>
      <c r="C12" s="11">
        <v>463926273</v>
      </c>
      <c r="D12" s="11">
        <v>27492942</v>
      </c>
      <c r="E12" s="16">
        <v>16.874400000000001</v>
      </c>
      <c r="F12" s="11">
        <v>16247058</v>
      </c>
      <c r="G12" s="11">
        <v>17655813</v>
      </c>
      <c r="H12" s="11">
        <v>1114291</v>
      </c>
    </row>
    <row r="13" spans="1:8" ht="12" customHeight="1" x14ac:dyDescent="0.2">
      <c r="A13" s="2" t="str">
        <f>"Apr "&amp;RIGHT(A6,4)</f>
        <v>Apr 2024</v>
      </c>
      <c r="B13" s="11">
        <v>369910791</v>
      </c>
      <c r="C13" s="11">
        <v>533564343</v>
      </c>
      <c r="D13" s="11">
        <v>27717462</v>
      </c>
      <c r="E13" s="16">
        <v>19.2501</v>
      </c>
      <c r="F13" s="11">
        <v>17253445</v>
      </c>
      <c r="G13" s="11">
        <v>18452114</v>
      </c>
      <c r="H13" s="11">
        <v>1383511</v>
      </c>
    </row>
    <row r="14" spans="1:8" ht="12" customHeight="1" x14ac:dyDescent="0.2">
      <c r="A14" s="2" t="str">
        <f>"May "&amp;RIGHT(A6,4)</f>
        <v>May 2024</v>
      </c>
      <c r="B14" s="11">
        <v>353482752</v>
      </c>
      <c r="C14" s="11">
        <v>514759073</v>
      </c>
      <c r="D14" s="11">
        <v>26559566</v>
      </c>
      <c r="E14" s="16">
        <v>19.3813</v>
      </c>
      <c r="F14" s="11">
        <v>15598646</v>
      </c>
      <c r="G14" s="11">
        <v>16789795</v>
      </c>
      <c r="H14" s="11">
        <v>1173183</v>
      </c>
    </row>
    <row r="15" spans="1:8" ht="12" customHeight="1" x14ac:dyDescent="0.2">
      <c r="A15" s="2" t="str">
        <f>"Jun "&amp;RIGHT(A6,4)</f>
        <v>Jun 2024</v>
      </c>
      <c r="B15" s="11">
        <v>67200062</v>
      </c>
      <c r="C15" s="11">
        <v>95009653</v>
      </c>
      <c r="D15" s="11">
        <v>9657664</v>
      </c>
      <c r="E15" s="16">
        <v>9.8376999999999999</v>
      </c>
      <c r="F15" s="11">
        <v>4002079</v>
      </c>
      <c r="G15" s="11">
        <v>4466459</v>
      </c>
      <c r="H15" s="11">
        <v>700350</v>
      </c>
    </row>
    <row r="16" spans="1:8" ht="12" customHeight="1" x14ac:dyDescent="0.2">
      <c r="A16" s="2" t="str">
        <f>"Jul "&amp;RIGHT(A6,4)</f>
        <v>Jul 2024</v>
      </c>
      <c r="B16" s="11">
        <v>15046491</v>
      </c>
      <c r="C16" s="11">
        <v>18080894</v>
      </c>
      <c r="D16" s="11">
        <v>1424739</v>
      </c>
      <c r="E16" s="16">
        <v>12.6907</v>
      </c>
      <c r="F16" s="11">
        <v>1692420</v>
      </c>
      <c r="G16" s="11">
        <v>1900727</v>
      </c>
      <c r="H16" s="11">
        <v>141803</v>
      </c>
    </row>
    <row r="17" spans="1:8" ht="12" customHeight="1" x14ac:dyDescent="0.2">
      <c r="A17" s="2" t="str">
        <f>"Aug "&amp;RIGHT(A6,4)</f>
        <v>Aug 2024</v>
      </c>
      <c r="B17" s="11">
        <v>216157734</v>
      </c>
      <c r="C17" s="11">
        <v>283827179</v>
      </c>
      <c r="D17" s="11">
        <v>20910266</v>
      </c>
      <c r="E17" s="16">
        <v>13.573600000000001</v>
      </c>
      <c r="F17" s="11">
        <v>8147959</v>
      </c>
      <c r="G17" s="11">
        <v>8623066</v>
      </c>
      <c r="H17" s="11">
        <v>635536</v>
      </c>
    </row>
    <row r="18" spans="1:8" ht="12" customHeight="1" x14ac:dyDescent="0.2">
      <c r="A18" s="2" t="str">
        <f>"Sep "&amp;RIGHT(A6,4)</f>
        <v>Sep 2024</v>
      </c>
      <c r="B18" s="11">
        <v>374915864</v>
      </c>
      <c r="C18" s="11">
        <v>540338867</v>
      </c>
      <c r="D18" s="11">
        <v>27985337</v>
      </c>
      <c r="E18" s="16">
        <v>19.3079</v>
      </c>
      <c r="F18" s="11">
        <v>15157902</v>
      </c>
      <c r="G18" s="11">
        <v>16277053</v>
      </c>
      <c r="H18" s="11">
        <v>1172963</v>
      </c>
    </row>
    <row r="19" spans="1:8" ht="12" customHeight="1" x14ac:dyDescent="0.2">
      <c r="A19" s="12" t="s">
        <v>55</v>
      </c>
      <c r="B19" s="13">
        <v>3381217721</v>
      </c>
      <c r="C19" s="13">
        <v>4858019951</v>
      </c>
      <c r="D19" s="13">
        <v>27569188.888900001</v>
      </c>
      <c r="E19" s="17">
        <v>171.5823</v>
      </c>
      <c r="F19" s="13">
        <v>159203123</v>
      </c>
      <c r="G19" s="13">
        <v>171066483</v>
      </c>
      <c r="H19" s="13">
        <v>1272409.8888999999</v>
      </c>
    </row>
    <row r="20" spans="1:8" ht="12" customHeight="1" x14ac:dyDescent="0.2">
      <c r="A20" s="14" t="s">
        <v>414</v>
      </c>
      <c r="B20" s="15">
        <v>2354414818</v>
      </c>
      <c r="C20" s="15">
        <v>3406004285</v>
      </c>
      <c r="D20" s="15">
        <v>27653971</v>
      </c>
      <c r="E20" s="18">
        <v>123.05540000000001</v>
      </c>
      <c r="F20" s="15">
        <v>114604117</v>
      </c>
      <c r="G20" s="15">
        <v>123009383</v>
      </c>
      <c r="H20" s="15">
        <v>1300791.8570999999</v>
      </c>
    </row>
    <row r="21" spans="1:8" ht="12" customHeight="1" x14ac:dyDescent="0.2">
      <c r="A21" s="3" t="str">
        <f>"FY "&amp;RIGHT(A6,4)+1</f>
        <v>FY 2025</v>
      </c>
    </row>
    <row r="22" spans="1:8" ht="12" customHeight="1" x14ac:dyDescent="0.2">
      <c r="A22" s="2" t="str">
        <f>"Oct "&amp;RIGHT(A6,4)</f>
        <v>Oct 2024</v>
      </c>
      <c r="B22" s="11">
        <v>395402074</v>
      </c>
      <c r="C22" s="11">
        <v>574619694</v>
      </c>
      <c r="D22" s="11">
        <v>28363054</v>
      </c>
      <c r="E22" s="16">
        <v>20.2593</v>
      </c>
      <c r="F22" s="11">
        <v>17602623</v>
      </c>
      <c r="G22" s="11">
        <v>18697564</v>
      </c>
      <c r="H22" s="11">
        <v>1251682</v>
      </c>
    </row>
    <row r="23" spans="1:8" ht="12" customHeight="1" x14ac:dyDescent="0.2">
      <c r="A23" s="2" t="str">
        <f>"Nov "&amp;RIGHT(A6,4)</f>
        <v>Nov 2024</v>
      </c>
      <c r="B23" s="11">
        <v>306850688</v>
      </c>
      <c r="C23" s="11">
        <v>445495980</v>
      </c>
      <c r="D23" s="11">
        <v>28243781</v>
      </c>
      <c r="E23" s="16">
        <v>15.7745</v>
      </c>
      <c r="F23" s="11">
        <v>14378375</v>
      </c>
      <c r="G23" s="11">
        <v>15284133</v>
      </c>
      <c r="H23" s="11">
        <v>1335339</v>
      </c>
    </row>
    <row r="24" spans="1:8" ht="12" customHeight="1" x14ac:dyDescent="0.2">
      <c r="A24" s="2" t="str">
        <f>"Dec "&amp;RIGHT(A6,4)</f>
        <v>Dec 2024</v>
      </c>
      <c r="B24" s="11">
        <v>280698021</v>
      </c>
      <c r="C24" s="11">
        <v>406291252</v>
      </c>
      <c r="D24" s="11">
        <v>27821961</v>
      </c>
      <c r="E24" s="16">
        <v>14.6038</v>
      </c>
      <c r="F24" s="11">
        <v>13544369</v>
      </c>
      <c r="G24" s="11">
        <v>14376218</v>
      </c>
      <c r="H24" s="11">
        <v>1356563</v>
      </c>
    </row>
    <row r="25" spans="1:8" ht="12" customHeight="1" x14ac:dyDescent="0.2">
      <c r="A25" s="2" t="str">
        <f>"Jan "&amp;RIGHT(A6,4)+1</f>
        <v>Jan 2025</v>
      </c>
      <c r="B25" s="11">
        <v>315979077</v>
      </c>
      <c r="C25" s="11">
        <v>467723571</v>
      </c>
      <c r="D25" s="11">
        <v>27541535</v>
      </c>
      <c r="E25" s="16">
        <v>16.9953</v>
      </c>
      <c r="F25" s="11">
        <v>15889798</v>
      </c>
      <c r="G25" s="11">
        <v>16885931</v>
      </c>
      <c r="H25" s="11">
        <v>1308982</v>
      </c>
    </row>
    <row r="26" spans="1:8" ht="12" customHeight="1" x14ac:dyDescent="0.2">
      <c r="A26" s="2" t="str">
        <f>"Feb "&amp;RIGHT(A6,4)+1</f>
        <v>Feb 2025</v>
      </c>
      <c r="B26" s="11">
        <v>332975569</v>
      </c>
      <c r="C26" s="11">
        <v>476771204</v>
      </c>
      <c r="D26" s="11">
        <v>27681868</v>
      </c>
      <c r="E26" s="16">
        <v>17.223299999999998</v>
      </c>
      <c r="F26" s="11">
        <v>16137359</v>
      </c>
      <c r="G26" s="11">
        <v>17270828</v>
      </c>
      <c r="H26" s="11">
        <v>1326967</v>
      </c>
    </row>
    <row r="27" spans="1:8" ht="12" customHeight="1" x14ac:dyDescent="0.2">
      <c r="A27" s="2" t="str">
        <f>"Mar "&amp;RIGHT(A6,4)+1</f>
        <v>Mar 2025</v>
      </c>
      <c r="B27" s="11">
        <v>333621455</v>
      </c>
      <c r="C27" s="11">
        <v>485949763</v>
      </c>
      <c r="D27" s="11">
        <v>27452429</v>
      </c>
      <c r="E27" s="16">
        <v>17.700500000000002</v>
      </c>
      <c r="F27" s="11">
        <v>13261646</v>
      </c>
      <c r="G27" s="11">
        <v>18140505</v>
      </c>
      <c r="H27" s="11">
        <v>1417194</v>
      </c>
    </row>
    <row r="28" spans="1:8" ht="12" customHeight="1" x14ac:dyDescent="0.2">
      <c r="A28" s="2" t="str">
        <f>"Apr "&amp;RIGHT(A6,4)+1</f>
        <v>Apr 2025</v>
      </c>
      <c r="B28" s="11">
        <v>349172064</v>
      </c>
      <c r="C28" s="11">
        <v>531922781</v>
      </c>
      <c r="D28" s="11">
        <v>28404288</v>
      </c>
      <c r="E28" s="16">
        <v>18.727</v>
      </c>
      <c r="F28" s="11">
        <v>14171378</v>
      </c>
      <c r="G28" s="11">
        <v>18035293</v>
      </c>
      <c r="H28" s="11">
        <v>1402860</v>
      </c>
    </row>
    <row r="29" spans="1:8" ht="12" customHeight="1" x14ac:dyDescent="0.2">
      <c r="A29" s="2" t="str">
        <f>"May "&amp;RIGHT(A6,4)+1</f>
        <v>May 2025</v>
      </c>
      <c r="B29" s="11" t="s">
        <v>412</v>
      </c>
      <c r="C29" s="11" t="s">
        <v>412</v>
      </c>
      <c r="D29" s="11" t="s">
        <v>412</v>
      </c>
      <c r="E29" s="16" t="s">
        <v>412</v>
      </c>
      <c r="F29" s="11" t="s">
        <v>412</v>
      </c>
      <c r="G29" s="11" t="s">
        <v>412</v>
      </c>
      <c r="H29" s="11" t="s">
        <v>412</v>
      </c>
    </row>
    <row r="30" spans="1:8" ht="12" customHeight="1" x14ac:dyDescent="0.2">
      <c r="A30" s="2" t="str">
        <f>"Jun "&amp;RIGHT(A6,4)+1</f>
        <v>Jun 2025</v>
      </c>
      <c r="B30" s="11" t="s">
        <v>412</v>
      </c>
      <c r="C30" s="11" t="s">
        <v>412</v>
      </c>
      <c r="D30" s="11" t="s">
        <v>412</v>
      </c>
      <c r="E30" s="16" t="s">
        <v>412</v>
      </c>
      <c r="F30" s="11" t="s">
        <v>412</v>
      </c>
      <c r="G30" s="11" t="s">
        <v>412</v>
      </c>
      <c r="H30" s="11" t="s">
        <v>412</v>
      </c>
    </row>
    <row r="31" spans="1:8" ht="12" customHeight="1" x14ac:dyDescent="0.2">
      <c r="A31" s="2" t="str">
        <f>"Jul "&amp;RIGHT(A6,4)+1</f>
        <v>Jul 2025</v>
      </c>
      <c r="B31" s="11" t="s">
        <v>412</v>
      </c>
      <c r="C31" s="11" t="s">
        <v>412</v>
      </c>
      <c r="D31" s="11" t="s">
        <v>412</v>
      </c>
      <c r="E31" s="16" t="s">
        <v>412</v>
      </c>
      <c r="F31" s="11" t="s">
        <v>412</v>
      </c>
      <c r="G31" s="11" t="s">
        <v>412</v>
      </c>
      <c r="H31" s="11" t="s">
        <v>412</v>
      </c>
    </row>
    <row r="32" spans="1:8" ht="12" customHeight="1" x14ac:dyDescent="0.2">
      <c r="A32" s="2" t="str">
        <f>"Aug "&amp;RIGHT(A6,4)+1</f>
        <v>Aug 2025</v>
      </c>
      <c r="B32" s="11" t="s">
        <v>412</v>
      </c>
      <c r="C32" s="11" t="s">
        <v>412</v>
      </c>
      <c r="D32" s="11" t="s">
        <v>412</v>
      </c>
      <c r="E32" s="16" t="s">
        <v>412</v>
      </c>
      <c r="F32" s="11" t="s">
        <v>412</v>
      </c>
      <c r="G32" s="11" t="s">
        <v>412</v>
      </c>
      <c r="H32" s="11" t="s">
        <v>412</v>
      </c>
    </row>
    <row r="33" spans="1:10" ht="12" customHeight="1" x14ac:dyDescent="0.2">
      <c r="A33" s="2" t="str">
        <f>"Sep "&amp;RIGHT(A6,4)+1</f>
        <v>Sep 2025</v>
      </c>
      <c r="B33" s="11" t="s">
        <v>412</v>
      </c>
      <c r="C33" s="11" t="s">
        <v>412</v>
      </c>
      <c r="D33" s="11" t="s">
        <v>412</v>
      </c>
      <c r="E33" s="16" t="s">
        <v>412</v>
      </c>
      <c r="F33" s="11" t="s">
        <v>412</v>
      </c>
      <c r="G33" s="11" t="s">
        <v>412</v>
      </c>
      <c r="H33" s="11" t="s">
        <v>412</v>
      </c>
    </row>
    <row r="34" spans="1:10" ht="12" customHeight="1" x14ac:dyDescent="0.2">
      <c r="A34" s="12" t="s">
        <v>55</v>
      </c>
      <c r="B34" s="13">
        <v>2314698948</v>
      </c>
      <c r="C34" s="13">
        <v>3388774245</v>
      </c>
      <c r="D34" s="13">
        <v>27929845.1428</v>
      </c>
      <c r="E34" s="17">
        <v>121.2837</v>
      </c>
      <c r="F34" s="13">
        <v>104985548</v>
      </c>
      <c r="G34" s="13">
        <v>118690472</v>
      </c>
      <c r="H34" s="13">
        <v>1342798.1429000001</v>
      </c>
    </row>
    <row r="35" spans="1:10" ht="12" customHeight="1" x14ac:dyDescent="0.2">
      <c r="A35" s="14" t="str">
        <f>"Total "&amp;MID(A20,7,LEN(A20)-13)&amp;" Months"</f>
        <v>Total 7 Months</v>
      </c>
      <c r="B35" s="15">
        <v>2314698948</v>
      </c>
      <c r="C35" s="15">
        <v>3388774245</v>
      </c>
      <c r="D35" s="15">
        <v>27929845.1428</v>
      </c>
      <c r="E35" s="18">
        <v>121.2837</v>
      </c>
      <c r="F35" s="15">
        <v>104985548</v>
      </c>
      <c r="G35" s="15">
        <v>118690472</v>
      </c>
      <c r="H35" s="15">
        <v>1342798.142857143</v>
      </c>
    </row>
    <row r="36" spans="1:10" ht="12" customHeight="1" x14ac:dyDescent="0.2">
      <c r="A36" s="83"/>
      <c r="B36" s="83"/>
      <c r="C36" s="83"/>
      <c r="D36" s="83"/>
      <c r="E36" s="83"/>
      <c r="F36" s="83"/>
      <c r="G36" s="83"/>
      <c r="H36" s="83"/>
    </row>
    <row r="37" spans="1:10" ht="101.45" customHeight="1" x14ac:dyDescent="0.2">
      <c r="A37" s="94" t="s">
        <v>420</v>
      </c>
      <c r="B37" s="94"/>
      <c r="C37" s="94"/>
      <c r="D37" s="94"/>
      <c r="E37" s="94"/>
      <c r="F37" s="94"/>
      <c r="G37" s="94"/>
      <c r="H37" s="94"/>
      <c r="I37" s="94"/>
      <c r="J37" s="94"/>
    </row>
  </sheetData>
  <mergeCells count="13">
    <mergeCell ref="A37:J37"/>
    <mergeCell ref="A1:G1"/>
    <mergeCell ref="A2:G2"/>
    <mergeCell ref="G3:G4"/>
    <mergeCell ref="H3:H4"/>
    <mergeCell ref="B5:H5"/>
    <mergeCell ref="A36:H36"/>
    <mergeCell ref="A3:A4"/>
    <mergeCell ref="B3:B4"/>
    <mergeCell ref="C3:C4"/>
    <mergeCell ref="D3:D4"/>
    <mergeCell ref="E3:E4"/>
    <mergeCell ref="F3:F4"/>
  </mergeCells>
  <phoneticPr fontId="0" type="noConversion"/>
  <pageMargins left="0.75" right="0.5" top="0.75" bottom="0.5" header="0.5" footer="0.25"/>
  <pageSetup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L37"/>
  <sheetViews>
    <sheetView showGridLines="0" workbookViewId="0">
      <selection sqref="A1:K1"/>
    </sheetView>
  </sheetViews>
  <sheetFormatPr defaultRowHeight="12.75" x14ac:dyDescent="0.2"/>
  <cols>
    <col min="1" max="8" width="11.42578125" customWidth="1"/>
    <col min="9" max="9" width="13.42578125" customWidth="1"/>
    <col min="10" max="12" width="11.42578125" customWidth="1"/>
  </cols>
  <sheetData>
    <row r="1" spans="1:12" ht="12" customHeight="1" x14ac:dyDescent="0.2">
      <c r="A1" s="84" t="s">
        <v>436</v>
      </c>
      <c r="B1" s="84"/>
      <c r="C1" s="84"/>
      <c r="D1" s="84"/>
      <c r="E1" s="84"/>
      <c r="F1" s="84"/>
      <c r="G1" s="84"/>
      <c r="H1" s="84"/>
      <c r="I1" s="84"/>
      <c r="J1" s="84"/>
      <c r="K1" s="84"/>
      <c r="L1" s="136">
        <v>45849</v>
      </c>
    </row>
    <row r="2" spans="1:12" ht="12" customHeight="1" x14ac:dyDescent="0.2">
      <c r="A2" s="86" t="s">
        <v>84</v>
      </c>
      <c r="B2" s="86"/>
      <c r="C2" s="86"/>
      <c r="D2" s="86"/>
      <c r="E2" s="86"/>
      <c r="F2" s="86"/>
      <c r="G2" s="86"/>
      <c r="H2" s="86"/>
      <c r="I2" s="86"/>
      <c r="J2" s="86"/>
      <c r="K2" s="86"/>
      <c r="L2" s="1"/>
    </row>
    <row r="3" spans="1:12" ht="24" customHeight="1" x14ac:dyDescent="0.2">
      <c r="A3" s="88" t="s">
        <v>50</v>
      </c>
      <c r="B3" s="92" t="s">
        <v>85</v>
      </c>
      <c r="C3" s="92"/>
      <c r="D3" s="91"/>
      <c r="E3" s="92" t="s">
        <v>199</v>
      </c>
      <c r="F3" s="92"/>
      <c r="G3" s="92"/>
      <c r="H3" s="91"/>
      <c r="I3" s="90" t="s">
        <v>421</v>
      </c>
      <c r="J3" s="90" t="s">
        <v>404</v>
      </c>
      <c r="K3" s="90" t="s">
        <v>405</v>
      </c>
      <c r="L3" s="95" t="s">
        <v>58</v>
      </c>
    </row>
    <row r="4" spans="1:12" ht="24" customHeight="1" x14ac:dyDescent="0.2">
      <c r="A4" s="89"/>
      <c r="B4" s="10" t="s">
        <v>78</v>
      </c>
      <c r="C4" s="10" t="s">
        <v>79</v>
      </c>
      <c r="D4" s="10" t="s">
        <v>55</v>
      </c>
      <c r="E4" s="10" t="s">
        <v>86</v>
      </c>
      <c r="F4" s="10" t="s">
        <v>200</v>
      </c>
      <c r="G4" s="10" t="s">
        <v>328</v>
      </c>
      <c r="H4" s="10" t="s">
        <v>55</v>
      </c>
      <c r="I4" s="93"/>
      <c r="J4" s="91"/>
      <c r="K4" s="91"/>
      <c r="L4" s="92"/>
    </row>
    <row r="5" spans="1:12" ht="12" customHeight="1" x14ac:dyDescent="0.2">
      <c r="A5" s="1"/>
      <c r="B5" s="83" t="str">
        <f>REPT("-",108)&amp;" Dollars "&amp;REPT("-",108)</f>
        <v>------------------------------------------------------------------------------------------------------------ Dollars ------------------------------------------------------------------------------------------------------------</v>
      </c>
      <c r="C5" s="83"/>
      <c r="D5" s="83"/>
      <c r="E5" s="83"/>
      <c r="F5" s="83"/>
      <c r="G5" s="83"/>
      <c r="H5" s="83"/>
      <c r="I5" s="83"/>
      <c r="J5" s="83"/>
      <c r="K5" s="83"/>
      <c r="L5" s="83"/>
    </row>
    <row r="6" spans="1:12" ht="12" customHeight="1" x14ac:dyDescent="0.2">
      <c r="A6" s="3" t="s">
        <v>413</v>
      </c>
    </row>
    <row r="7" spans="1:12" ht="12" customHeight="1" x14ac:dyDescent="0.2">
      <c r="A7" s="2" t="str">
        <f>"Oct "&amp;RIGHT(A6,4)-1</f>
        <v>Oct 2023</v>
      </c>
      <c r="B7" s="11">
        <v>1481858031.8</v>
      </c>
      <c r="C7" s="11">
        <v>63604246.240000002</v>
      </c>
      <c r="D7" s="11">
        <v>1545462278.04</v>
      </c>
      <c r="E7" s="11">
        <v>222734352.43000001</v>
      </c>
      <c r="F7" s="11">
        <v>7696236.4800000004</v>
      </c>
      <c r="G7" s="11">
        <v>44294105.439999998</v>
      </c>
      <c r="H7" s="11">
        <v>274724694.35000002</v>
      </c>
      <c r="I7" s="11" t="s">
        <v>412</v>
      </c>
      <c r="J7" s="11">
        <v>1820186972.3900001</v>
      </c>
      <c r="K7" s="11">
        <v>198953206.04499999</v>
      </c>
      <c r="L7" s="11">
        <v>2019140178.4349999</v>
      </c>
    </row>
    <row r="8" spans="1:12" ht="12" customHeight="1" x14ac:dyDescent="0.2">
      <c r="A8" s="2" t="str">
        <f>"Nov "&amp;RIGHT(A6,4)-1</f>
        <v>Nov 2023</v>
      </c>
      <c r="B8" s="11">
        <v>1277215548.01</v>
      </c>
      <c r="C8" s="11">
        <v>55505899.950000003</v>
      </c>
      <c r="D8" s="11">
        <v>1332721447.96</v>
      </c>
      <c r="E8" s="11">
        <v>192387725.94</v>
      </c>
      <c r="F8" s="11">
        <v>6612687.6200000001</v>
      </c>
      <c r="G8" s="11">
        <v>38248540.719999999</v>
      </c>
      <c r="H8" s="11">
        <v>237248954.28</v>
      </c>
      <c r="I8" s="11" t="s">
        <v>412</v>
      </c>
      <c r="J8" s="11">
        <v>1569970402.24</v>
      </c>
      <c r="K8" s="11">
        <v>155565819</v>
      </c>
      <c r="L8" s="11">
        <v>1725536221.24</v>
      </c>
    </row>
    <row r="9" spans="1:12" ht="12" customHeight="1" x14ac:dyDescent="0.2">
      <c r="A9" s="2" t="str">
        <f>"Dec "&amp;RIGHT(A6,4)-1</f>
        <v>Dec 2023</v>
      </c>
      <c r="B9" s="11">
        <v>1011720391.6799999</v>
      </c>
      <c r="C9" s="11">
        <v>42887327.68</v>
      </c>
      <c r="D9" s="11">
        <v>1054607719.36</v>
      </c>
      <c r="E9" s="11">
        <v>152666125.03999999</v>
      </c>
      <c r="F9" s="11">
        <v>5196434.8600000003</v>
      </c>
      <c r="G9" s="11">
        <v>30332008.48</v>
      </c>
      <c r="H9" s="11">
        <v>188194568.38</v>
      </c>
      <c r="I9" s="11" t="s">
        <v>412</v>
      </c>
      <c r="J9" s="11">
        <v>1242802287.74</v>
      </c>
      <c r="K9" s="11">
        <v>123373145.34</v>
      </c>
      <c r="L9" s="11">
        <v>1366175433.0799999</v>
      </c>
    </row>
    <row r="10" spans="1:12" ht="12" customHeight="1" x14ac:dyDescent="0.2">
      <c r="A10" s="2" t="str">
        <f>"Jan "&amp;RIGHT(A6,4)</f>
        <v>Jan 2024</v>
      </c>
      <c r="B10" s="11">
        <v>1253980590.71</v>
      </c>
      <c r="C10" s="11">
        <v>52488362.549999997</v>
      </c>
      <c r="D10" s="11">
        <v>1306468953.26</v>
      </c>
      <c r="E10" s="11">
        <v>188303491.52000001</v>
      </c>
      <c r="F10" s="11">
        <v>6431479.4199999999</v>
      </c>
      <c r="G10" s="11">
        <v>37400906.799999997</v>
      </c>
      <c r="H10" s="11">
        <v>232135877.74000001</v>
      </c>
      <c r="I10" s="11" t="s">
        <v>412</v>
      </c>
      <c r="J10" s="11">
        <v>1538604831</v>
      </c>
      <c r="K10" s="11">
        <v>168706732.845</v>
      </c>
      <c r="L10" s="11">
        <v>1707311563.845</v>
      </c>
    </row>
    <row r="11" spans="1:12" ht="12" customHeight="1" x14ac:dyDescent="0.2">
      <c r="A11" s="2" t="str">
        <f>"Feb "&amp;RIGHT(A6,4)</f>
        <v>Feb 2024</v>
      </c>
      <c r="B11" s="11">
        <v>1424448647.6500001</v>
      </c>
      <c r="C11" s="11">
        <v>58894831.009999998</v>
      </c>
      <c r="D11" s="11">
        <v>1483343478.6600001</v>
      </c>
      <c r="E11" s="11">
        <v>211557638.72</v>
      </c>
      <c r="F11" s="11">
        <v>7342395.54</v>
      </c>
      <c r="G11" s="11">
        <v>42006214</v>
      </c>
      <c r="H11" s="11">
        <v>260906248.25999999</v>
      </c>
      <c r="I11" s="11" t="s">
        <v>412</v>
      </c>
      <c r="J11" s="11">
        <v>1744249726.9200001</v>
      </c>
      <c r="K11" s="11">
        <v>123011419.87</v>
      </c>
      <c r="L11" s="11">
        <v>1867261146.79</v>
      </c>
    </row>
    <row r="12" spans="1:12" ht="12" customHeight="1" x14ac:dyDescent="0.2">
      <c r="A12" s="2" t="str">
        <f>"Mar "&amp;RIGHT(A6,4)</f>
        <v>Mar 2024</v>
      </c>
      <c r="B12" s="11">
        <v>1253871758.5</v>
      </c>
      <c r="C12" s="11">
        <v>49876776.850000001</v>
      </c>
      <c r="D12" s="11">
        <v>1303748535.3499999</v>
      </c>
      <c r="E12" s="11">
        <v>186314974.40000001</v>
      </c>
      <c r="F12" s="11">
        <v>6410846.6200000001</v>
      </c>
      <c r="G12" s="11">
        <v>37025293.200000003</v>
      </c>
      <c r="H12" s="11">
        <v>229751114.22</v>
      </c>
      <c r="I12" s="11" t="s">
        <v>412</v>
      </c>
      <c r="J12" s="11">
        <v>1533499649.5699999</v>
      </c>
      <c r="K12" s="11">
        <v>110125181.42</v>
      </c>
      <c r="L12" s="11">
        <v>1643624830.99</v>
      </c>
    </row>
    <row r="13" spans="1:12" ht="12" customHeight="1" x14ac:dyDescent="0.2">
      <c r="A13" s="2" t="str">
        <f>"Apr "&amp;RIGHT(A6,4)</f>
        <v>Apr 2024</v>
      </c>
      <c r="B13" s="11">
        <v>1445442848.71</v>
      </c>
      <c r="C13" s="11">
        <v>58694523.299999997</v>
      </c>
      <c r="D13" s="11">
        <v>1504137372.01</v>
      </c>
      <c r="E13" s="11">
        <v>214484012.27000001</v>
      </c>
      <c r="F13" s="11">
        <v>7398215.8200000003</v>
      </c>
      <c r="G13" s="11">
        <v>42626479.600000001</v>
      </c>
      <c r="H13" s="11">
        <v>264508707.69</v>
      </c>
      <c r="I13" s="11" t="s">
        <v>412</v>
      </c>
      <c r="J13" s="11">
        <v>1768646079.7</v>
      </c>
      <c r="K13" s="11">
        <v>74672831.844999999</v>
      </c>
      <c r="L13" s="11">
        <v>1843318911.5450001</v>
      </c>
    </row>
    <row r="14" spans="1:12" ht="12" customHeight="1" x14ac:dyDescent="0.2">
      <c r="A14" s="2" t="str">
        <f>"May "&amp;RIGHT(A6,4)</f>
        <v>May 2024</v>
      </c>
      <c r="B14" s="11">
        <v>1393962150.6600001</v>
      </c>
      <c r="C14" s="11">
        <v>52533453.299999997</v>
      </c>
      <c r="D14" s="11">
        <v>1446495603.96</v>
      </c>
      <c r="E14" s="11">
        <v>206705064.78</v>
      </c>
      <c r="F14" s="11">
        <v>7069655.04</v>
      </c>
      <c r="G14" s="11">
        <v>41125716.399999999</v>
      </c>
      <c r="H14" s="11">
        <v>254900436.22</v>
      </c>
      <c r="I14" s="11" t="s">
        <v>412</v>
      </c>
      <c r="J14" s="11">
        <v>1701396040.1800001</v>
      </c>
      <c r="K14" s="11">
        <v>35531938.039999999</v>
      </c>
      <c r="L14" s="11">
        <v>1736927978.22</v>
      </c>
    </row>
    <row r="15" spans="1:12" ht="12" customHeight="1" x14ac:dyDescent="0.2">
      <c r="A15" s="2" t="str">
        <f>"Jun "&amp;RIGHT(A6,4)</f>
        <v>Jun 2024</v>
      </c>
      <c r="B15" s="11">
        <v>281808509.19</v>
      </c>
      <c r="C15" s="11">
        <v>5757661.7199999997</v>
      </c>
      <c r="D15" s="11">
        <v>287566170.91000003</v>
      </c>
      <c r="E15" s="11">
        <v>38046591.32</v>
      </c>
      <c r="F15" s="11">
        <v>1344001.24</v>
      </c>
      <c r="G15" s="11">
        <v>7591619.4400000004</v>
      </c>
      <c r="H15" s="11">
        <v>46982212</v>
      </c>
      <c r="I15" s="11" t="s">
        <v>412</v>
      </c>
      <c r="J15" s="11">
        <v>334548382.91000003</v>
      </c>
      <c r="K15" s="11">
        <v>38012462.950000003</v>
      </c>
      <c r="L15" s="11">
        <v>372560845.86000001</v>
      </c>
    </row>
    <row r="16" spans="1:12" ht="12" customHeight="1" x14ac:dyDescent="0.2">
      <c r="A16" s="2" t="str">
        <f>"Jul "&amp;RIGHT(A6,4)</f>
        <v>Jul 2024</v>
      </c>
      <c r="B16" s="11">
        <v>67709623.75</v>
      </c>
      <c r="C16" s="11">
        <v>624677.31000000006</v>
      </c>
      <c r="D16" s="11">
        <v>68334301.060000002</v>
      </c>
      <c r="E16" s="11">
        <v>7609158.3499999996</v>
      </c>
      <c r="F16" s="11">
        <v>300929.82</v>
      </c>
      <c r="G16" s="11">
        <v>1623649.23</v>
      </c>
      <c r="H16" s="11">
        <v>9533737.4000000004</v>
      </c>
      <c r="I16" s="11" t="s">
        <v>412</v>
      </c>
      <c r="J16" s="11">
        <v>77868038.459999993</v>
      </c>
      <c r="K16" s="11">
        <v>154690886.47999999</v>
      </c>
      <c r="L16" s="11">
        <v>232558924.94</v>
      </c>
    </row>
    <row r="17" spans="1:12" ht="12" customHeight="1" x14ac:dyDescent="0.2">
      <c r="A17" s="2" t="str">
        <f>"Aug "&amp;RIGHT(A6,4)</f>
        <v>Aug 2024</v>
      </c>
      <c r="B17" s="11">
        <v>863445648.01999998</v>
      </c>
      <c r="C17" s="11">
        <v>30407712.640000001</v>
      </c>
      <c r="D17" s="11">
        <v>893853360.65999997</v>
      </c>
      <c r="E17" s="11">
        <v>119804400.89</v>
      </c>
      <c r="F17" s="11">
        <v>4323154.68</v>
      </c>
      <c r="G17" s="11">
        <v>25519841.73</v>
      </c>
      <c r="H17" s="11">
        <v>149647397.30000001</v>
      </c>
      <c r="I17" s="11" t="s">
        <v>412</v>
      </c>
      <c r="J17" s="11">
        <v>1043500757.96</v>
      </c>
      <c r="K17" s="11">
        <v>193141459.02000001</v>
      </c>
      <c r="L17" s="11">
        <v>1236642216.98</v>
      </c>
    </row>
    <row r="18" spans="1:12" ht="12" customHeight="1" x14ac:dyDescent="0.2">
      <c r="A18" s="2" t="str">
        <f>"Sep "&amp;RIGHT(A6,4)</f>
        <v>Sep 2024</v>
      </c>
      <c r="B18" s="11">
        <v>1559600128.76</v>
      </c>
      <c r="C18" s="11">
        <v>59046645.270000003</v>
      </c>
      <c r="D18" s="11">
        <v>1618646774.03</v>
      </c>
      <c r="E18" s="11">
        <v>227970317.63</v>
      </c>
      <c r="F18" s="11">
        <v>7498317.2800000003</v>
      </c>
      <c r="G18" s="11">
        <v>48575914.020000003</v>
      </c>
      <c r="H18" s="11">
        <v>284044548.93000001</v>
      </c>
      <c r="I18" s="11" t="s">
        <v>412</v>
      </c>
      <c r="J18" s="11">
        <v>1902691322.96</v>
      </c>
      <c r="K18" s="11">
        <v>178709046.84999999</v>
      </c>
      <c r="L18" s="11">
        <v>2081400369.8099999</v>
      </c>
    </row>
    <row r="19" spans="1:12" ht="12" customHeight="1" x14ac:dyDescent="0.2">
      <c r="A19" s="12" t="s">
        <v>55</v>
      </c>
      <c r="B19" s="13">
        <v>13315063877.440001</v>
      </c>
      <c r="C19" s="13">
        <v>530322117.81999999</v>
      </c>
      <c r="D19" s="13">
        <v>13845385995.26</v>
      </c>
      <c r="E19" s="13">
        <v>1968583853.29</v>
      </c>
      <c r="F19" s="13">
        <v>67624354.420000002</v>
      </c>
      <c r="G19" s="13">
        <v>396370289.06</v>
      </c>
      <c r="H19" s="13">
        <v>2432578496.77</v>
      </c>
      <c r="I19" s="13" t="s">
        <v>412</v>
      </c>
      <c r="J19" s="13">
        <v>16277964492.030001</v>
      </c>
      <c r="K19" s="13">
        <v>1554494129.7049999</v>
      </c>
      <c r="L19" s="13">
        <v>17832458621.735001</v>
      </c>
    </row>
    <row r="20" spans="1:12" ht="12" customHeight="1" x14ac:dyDescent="0.2">
      <c r="A20" s="14" t="s">
        <v>414</v>
      </c>
      <c r="B20" s="15">
        <v>9148537817.0599995</v>
      </c>
      <c r="C20" s="15">
        <v>381951967.57999998</v>
      </c>
      <c r="D20" s="15">
        <v>9530489784.6399994</v>
      </c>
      <c r="E20" s="15">
        <v>1368448320.3199999</v>
      </c>
      <c r="F20" s="15">
        <v>47088296.359999999</v>
      </c>
      <c r="G20" s="15">
        <v>271933548.24000001</v>
      </c>
      <c r="H20" s="15">
        <v>1687470164.9200001</v>
      </c>
      <c r="I20" s="15" t="s">
        <v>412</v>
      </c>
      <c r="J20" s="15">
        <v>11217959949.559999</v>
      </c>
      <c r="K20" s="15">
        <v>954408336.36500001</v>
      </c>
      <c r="L20" s="15">
        <v>12172368285.924999</v>
      </c>
    </row>
    <row r="21" spans="1:12" ht="12" customHeight="1" x14ac:dyDescent="0.2">
      <c r="A21" s="3" t="str">
        <f>"FY "&amp;RIGHT(A6,4)+1</f>
        <v>FY 2025</v>
      </c>
    </row>
    <row r="22" spans="1:12" ht="12" customHeight="1" x14ac:dyDescent="0.2">
      <c r="A22" s="2" t="str">
        <f>"Oct "&amp;RIGHT(A6,4)</f>
        <v>Oct 2024</v>
      </c>
      <c r="B22" s="11">
        <v>1635094700.1300001</v>
      </c>
      <c r="C22" s="11">
        <v>59750682.450000003</v>
      </c>
      <c r="D22" s="11">
        <v>1694845382.5799999</v>
      </c>
      <c r="E22" s="11">
        <v>242366786.13999999</v>
      </c>
      <c r="F22" s="11">
        <v>7908041.4800000004</v>
      </c>
      <c r="G22" s="11">
        <v>51662766.149999999</v>
      </c>
      <c r="H22" s="11">
        <v>301937593.76999998</v>
      </c>
      <c r="I22" s="11">
        <v>83577.789999999994</v>
      </c>
      <c r="J22" s="11">
        <v>1996866554.1400001</v>
      </c>
      <c r="K22" s="11">
        <v>227193569.19999999</v>
      </c>
      <c r="L22" s="11">
        <v>2224060123.3400002</v>
      </c>
    </row>
    <row r="23" spans="1:12" ht="12" customHeight="1" x14ac:dyDescent="0.2">
      <c r="A23" s="2" t="str">
        <f>"Nov "&amp;RIGHT(A6,4)</f>
        <v>Nov 2024</v>
      </c>
      <c r="B23" s="11">
        <v>1269288573.02</v>
      </c>
      <c r="C23" s="11">
        <v>46663482.859999999</v>
      </c>
      <c r="D23" s="11">
        <v>1315952055.8800001</v>
      </c>
      <c r="E23" s="11">
        <v>187845444.66999999</v>
      </c>
      <c r="F23" s="11">
        <v>6137013.7599999998</v>
      </c>
      <c r="G23" s="11">
        <v>40052996.280000001</v>
      </c>
      <c r="H23" s="11">
        <v>234035454.71000001</v>
      </c>
      <c r="I23" s="11">
        <v>42016.4</v>
      </c>
      <c r="J23" s="11">
        <v>1550029526.99</v>
      </c>
      <c r="K23" s="11">
        <v>166286273.12</v>
      </c>
      <c r="L23" s="11">
        <v>1716315800.1099999</v>
      </c>
    </row>
    <row r="24" spans="1:12" ht="12" customHeight="1" x14ac:dyDescent="0.2">
      <c r="A24" s="2" t="str">
        <f>"Dec "&amp;RIGHT(A6,4)</f>
        <v>Dec 2024</v>
      </c>
      <c r="B24" s="11">
        <v>1161956588.53</v>
      </c>
      <c r="C24" s="11">
        <v>41986307.689999998</v>
      </c>
      <c r="D24" s="11">
        <v>1203942896.22</v>
      </c>
      <c r="E24" s="11">
        <v>171279749.03999999</v>
      </c>
      <c r="F24" s="11">
        <v>5613960.4199999999</v>
      </c>
      <c r="G24" s="11">
        <v>36198973.259999998</v>
      </c>
      <c r="H24" s="11">
        <v>213092682.72</v>
      </c>
      <c r="I24" s="11">
        <v>51722.68</v>
      </c>
      <c r="J24" s="11">
        <v>1417087301.6199999</v>
      </c>
      <c r="K24" s="11">
        <v>131389480.28</v>
      </c>
      <c r="L24" s="11">
        <v>1548476781.9000001</v>
      </c>
    </row>
    <row r="25" spans="1:12" ht="12" customHeight="1" x14ac:dyDescent="0.2">
      <c r="A25" s="2" t="str">
        <f>"Jan "&amp;RIGHT(A6,4)+1</f>
        <v>Jan 2025</v>
      </c>
      <c r="B25" s="11">
        <v>1329572964.1700001</v>
      </c>
      <c r="C25" s="11">
        <v>48539104.549999997</v>
      </c>
      <c r="D25" s="11">
        <v>1378112068.72</v>
      </c>
      <c r="E25" s="11">
        <v>197080486.13999999</v>
      </c>
      <c r="F25" s="11">
        <v>6319581.54</v>
      </c>
      <c r="G25" s="11">
        <v>42022152.810000002</v>
      </c>
      <c r="H25" s="11">
        <v>245422220.49000001</v>
      </c>
      <c r="I25" s="11">
        <v>323780.3</v>
      </c>
      <c r="J25" s="11">
        <v>1623858069.51</v>
      </c>
      <c r="K25" s="11">
        <v>167576343.34999999</v>
      </c>
      <c r="L25" s="11">
        <v>1791434412.8599999</v>
      </c>
    </row>
    <row r="26" spans="1:12" ht="12" customHeight="1" x14ac:dyDescent="0.2">
      <c r="A26" s="2" t="str">
        <f>"Feb "&amp;RIGHT(A6,4)+1</f>
        <v>Feb 2025</v>
      </c>
      <c r="B26" s="11">
        <v>1375882455.3699999</v>
      </c>
      <c r="C26" s="11">
        <v>48855179.020000003</v>
      </c>
      <c r="D26" s="11">
        <v>1424737634.3900001</v>
      </c>
      <c r="E26" s="11">
        <v>200974005.08000001</v>
      </c>
      <c r="F26" s="11">
        <v>6659511.3799999999</v>
      </c>
      <c r="G26" s="11">
        <v>42693274.530000001</v>
      </c>
      <c r="H26" s="11">
        <v>250326790.99000001</v>
      </c>
      <c r="I26" s="11">
        <v>8985.77</v>
      </c>
      <c r="J26" s="11">
        <v>1675073411.1500001</v>
      </c>
      <c r="K26" s="11">
        <v>136904994.61000001</v>
      </c>
      <c r="L26" s="11">
        <v>1811978405.76</v>
      </c>
    </row>
    <row r="27" spans="1:12" ht="12" customHeight="1" x14ac:dyDescent="0.2">
      <c r="A27" s="2" t="str">
        <f>"Mar "&amp;RIGHT(A6,4)+1</f>
        <v>Mar 2025</v>
      </c>
      <c r="B27" s="11">
        <v>1394962632.8399999</v>
      </c>
      <c r="C27" s="11">
        <v>49379163.380000003</v>
      </c>
      <c r="D27" s="11">
        <v>1444341796.22</v>
      </c>
      <c r="E27" s="11">
        <v>204781152.46000001</v>
      </c>
      <c r="F27" s="11">
        <v>6672429.0999999996</v>
      </c>
      <c r="G27" s="11">
        <v>43447342.32</v>
      </c>
      <c r="H27" s="11">
        <v>254900923.88</v>
      </c>
      <c r="I27" s="11">
        <v>150821.72</v>
      </c>
      <c r="J27" s="11">
        <v>1699393541.8199999</v>
      </c>
      <c r="K27" s="11">
        <v>120722305.93000001</v>
      </c>
      <c r="L27" s="11">
        <v>1820115847.75</v>
      </c>
    </row>
    <row r="28" spans="1:12" ht="12" customHeight="1" x14ac:dyDescent="0.2">
      <c r="A28" s="2" t="str">
        <f>"Apr "&amp;RIGHT(A6,4)+1</f>
        <v>Apr 2025</v>
      </c>
      <c r="B28" s="11">
        <v>1526219277.54</v>
      </c>
      <c r="C28" s="11">
        <v>56191466.549999997</v>
      </c>
      <c r="D28" s="11">
        <v>1582410744.0899999</v>
      </c>
      <c r="E28" s="11">
        <v>224309359.87</v>
      </c>
      <c r="F28" s="11">
        <v>6983441.2800000003</v>
      </c>
      <c r="G28" s="11">
        <v>47093868.359999999</v>
      </c>
      <c r="H28" s="11">
        <v>278386669.50999999</v>
      </c>
      <c r="I28" s="11">
        <v>15854.23</v>
      </c>
      <c r="J28" s="11">
        <v>1860813267.8299999</v>
      </c>
      <c r="K28" s="11">
        <v>84196681.260000005</v>
      </c>
      <c r="L28" s="11">
        <v>1945009949.0899999</v>
      </c>
    </row>
    <row r="29" spans="1:12"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c r="K29" s="11" t="s">
        <v>412</v>
      </c>
      <c r="L29" s="11" t="s">
        <v>412</v>
      </c>
    </row>
    <row r="30" spans="1:12"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c r="K30" s="11" t="s">
        <v>412</v>
      </c>
      <c r="L30" s="11" t="s">
        <v>412</v>
      </c>
    </row>
    <row r="31" spans="1:12"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c r="K31" s="11" t="s">
        <v>412</v>
      </c>
      <c r="L31" s="11" t="s">
        <v>412</v>
      </c>
    </row>
    <row r="32" spans="1:12"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c r="K32" s="11" t="s">
        <v>412</v>
      </c>
      <c r="L32" s="11" t="s">
        <v>412</v>
      </c>
    </row>
    <row r="33" spans="1:12"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c r="K33" s="11" t="s">
        <v>412</v>
      </c>
      <c r="L33" s="11" t="s">
        <v>412</v>
      </c>
    </row>
    <row r="34" spans="1:12" ht="12" customHeight="1" x14ac:dyDescent="0.2">
      <c r="A34" s="12" t="s">
        <v>55</v>
      </c>
      <c r="B34" s="13">
        <v>9692977191.6000004</v>
      </c>
      <c r="C34" s="13">
        <v>351365386.5</v>
      </c>
      <c r="D34" s="13">
        <v>10044342578.1</v>
      </c>
      <c r="E34" s="13">
        <v>1428636983.4000001</v>
      </c>
      <c r="F34" s="13">
        <v>46293978.960000001</v>
      </c>
      <c r="G34" s="13">
        <v>303171373.70999998</v>
      </c>
      <c r="H34" s="13">
        <v>1778102336.0699999</v>
      </c>
      <c r="I34" s="13">
        <v>676758.89</v>
      </c>
      <c r="J34" s="13">
        <v>11823121673.059999</v>
      </c>
      <c r="K34" s="13">
        <v>1034269647.75</v>
      </c>
      <c r="L34" s="13">
        <v>12857391320.809999</v>
      </c>
    </row>
    <row r="35" spans="1:12" ht="12" customHeight="1" x14ac:dyDescent="0.2">
      <c r="A35" s="14" t="str">
        <f>"Total "&amp;MID(A20,7,LEN(A20)-13)&amp;" Months"</f>
        <v>Total 7 Months</v>
      </c>
      <c r="B35" s="15">
        <v>9692977191.6000004</v>
      </c>
      <c r="C35" s="15">
        <v>351365386.5</v>
      </c>
      <c r="D35" s="15">
        <v>10044342578.1</v>
      </c>
      <c r="E35" s="15">
        <v>1428636983.4000001</v>
      </c>
      <c r="F35" s="15">
        <v>46293978.960000001</v>
      </c>
      <c r="G35" s="15">
        <v>303171373.70999998</v>
      </c>
      <c r="H35" s="15">
        <v>1778102336.0699999</v>
      </c>
      <c r="I35" s="15">
        <v>676758.89</v>
      </c>
      <c r="J35" s="15">
        <v>11823121673.059999</v>
      </c>
      <c r="K35" s="15">
        <v>1034269647.75</v>
      </c>
      <c r="L35" s="15">
        <v>12857391320.809999</v>
      </c>
    </row>
    <row r="36" spans="1:12" ht="12" customHeight="1" x14ac:dyDescent="0.2">
      <c r="A36" s="83"/>
      <c r="B36" s="83"/>
      <c r="C36" s="83"/>
      <c r="D36" s="83"/>
      <c r="E36" s="83"/>
      <c r="F36" s="83"/>
      <c r="G36" s="83"/>
      <c r="H36" s="83"/>
      <c r="I36" s="83"/>
      <c r="J36" s="83"/>
      <c r="K36" s="83"/>
      <c r="L36" s="83"/>
    </row>
    <row r="37" spans="1:12" ht="103.5" customHeight="1" x14ac:dyDescent="0.2">
      <c r="A37" s="94" t="s">
        <v>422</v>
      </c>
      <c r="B37" s="94"/>
      <c r="C37" s="94"/>
      <c r="D37" s="94"/>
      <c r="E37" s="94"/>
      <c r="F37" s="94"/>
      <c r="G37" s="94"/>
      <c r="H37" s="94"/>
      <c r="I37" s="94"/>
      <c r="J37" s="94"/>
      <c r="K37" s="94"/>
      <c r="L37" s="94"/>
    </row>
  </sheetData>
  <mergeCells count="12">
    <mergeCell ref="A1:K1"/>
    <mergeCell ref="A2:K2"/>
    <mergeCell ref="L3:L4"/>
    <mergeCell ref="B5:L5"/>
    <mergeCell ref="A36:L36"/>
    <mergeCell ref="A37:L37"/>
    <mergeCell ref="K3:K4"/>
    <mergeCell ref="A3:A4"/>
    <mergeCell ref="B3:D3"/>
    <mergeCell ref="E3:H3"/>
    <mergeCell ref="I3:I4"/>
    <mergeCell ref="J3:J4"/>
  </mergeCells>
  <phoneticPr fontId="0" type="noConversion"/>
  <pageMargins left="0.75" right="0.5" top="0.75" bottom="0.5" header="0.5" footer="0.25"/>
  <pageSetup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J37"/>
  <sheetViews>
    <sheetView showGridLines="0" zoomScaleNormal="100" workbookViewId="0">
      <selection sqref="A1:H1"/>
    </sheetView>
  </sheetViews>
  <sheetFormatPr defaultRowHeight="12.75" x14ac:dyDescent="0.2"/>
  <cols>
    <col min="1" max="8" width="11.42578125" customWidth="1"/>
    <col min="9" max="9" width="13.42578125" customWidth="1"/>
    <col min="10" max="10" width="11.42578125" customWidth="1"/>
  </cols>
  <sheetData>
    <row r="1" spans="1:10" ht="12" customHeight="1" x14ac:dyDescent="0.2">
      <c r="A1" s="84" t="s">
        <v>436</v>
      </c>
      <c r="B1" s="84"/>
      <c r="C1" s="84"/>
      <c r="D1" s="84"/>
      <c r="E1" s="84"/>
      <c r="F1" s="84"/>
      <c r="G1" s="84"/>
      <c r="H1" s="84"/>
      <c r="I1" s="5"/>
      <c r="J1" s="136">
        <v>45849</v>
      </c>
    </row>
    <row r="2" spans="1:10" ht="12" customHeight="1" x14ac:dyDescent="0.2">
      <c r="A2" s="86" t="s">
        <v>87</v>
      </c>
      <c r="B2" s="86"/>
      <c r="C2" s="86"/>
      <c r="D2" s="86"/>
      <c r="E2" s="86"/>
      <c r="F2" s="86"/>
      <c r="G2" s="86"/>
      <c r="H2" s="86"/>
      <c r="I2" s="5"/>
      <c r="J2" s="1"/>
    </row>
    <row r="3" spans="1:10" ht="24" customHeight="1" x14ac:dyDescent="0.2">
      <c r="A3" s="88" t="s">
        <v>50</v>
      </c>
      <c r="B3" s="92" t="s">
        <v>401</v>
      </c>
      <c r="C3" s="92"/>
      <c r="D3" s="92"/>
      <c r="E3" s="91"/>
      <c r="F3" s="92" t="s">
        <v>88</v>
      </c>
      <c r="G3" s="92"/>
      <c r="H3" s="92"/>
      <c r="I3" s="92"/>
      <c r="J3" s="92"/>
    </row>
    <row r="4" spans="1:10" ht="24" customHeight="1" x14ac:dyDescent="0.2">
      <c r="A4" s="89"/>
      <c r="B4" s="10" t="s">
        <v>425</v>
      </c>
      <c r="C4" s="10" t="s">
        <v>402</v>
      </c>
      <c r="D4" s="10" t="s">
        <v>403</v>
      </c>
      <c r="E4" s="10" t="s">
        <v>55</v>
      </c>
      <c r="F4" s="10" t="s">
        <v>78</v>
      </c>
      <c r="G4" s="10" t="s">
        <v>79</v>
      </c>
      <c r="H4" s="10" t="s">
        <v>80</v>
      </c>
      <c r="I4" s="10" t="s">
        <v>424</v>
      </c>
      <c r="J4" s="9" t="s">
        <v>55</v>
      </c>
    </row>
    <row r="5" spans="1:10" ht="12" customHeight="1" x14ac:dyDescent="0.2">
      <c r="A5" s="1"/>
      <c r="B5" s="83" t="str">
        <f>REPT("-",120)&amp;" Number "&amp;REPT("-",120)</f>
        <v>------------------------------------------------------------------------------------------------------------------------ Number ------------------------------------------------------------------------------------------------------------------------</v>
      </c>
      <c r="C5" s="83"/>
      <c r="D5" s="83"/>
      <c r="E5" s="83"/>
      <c r="F5" s="83"/>
      <c r="G5" s="83"/>
      <c r="H5" s="83"/>
      <c r="I5" s="83"/>
      <c r="J5" s="83"/>
    </row>
    <row r="6" spans="1:10" ht="12" customHeight="1" x14ac:dyDescent="0.2">
      <c r="A6" s="3" t="s">
        <v>413</v>
      </c>
    </row>
    <row r="7" spans="1:10" ht="12" customHeight="1" x14ac:dyDescent="0.2">
      <c r="A7" s="2" t="str">
        <f>"Oct "&amp;RIGHT(A6,4)-1</f>
        <v>Oct 2023</v>
      </c>
      <c r="B7" s="11">
        <v>12010774.0035</v>
      </c>
      <c r="C7" s="11">
        <v>446812.77470000001</v>
      </c>
      <c r="D7" s="11">
        <v>3261615.1825999999</v>
      </c>
      <c r="E7" s="11">
        <v>15717001.078500001</v>
      </c>
      <c r="F7" s="11">
        <v>221086776</v>
      </c>
      <c r="G7" s="11">
        <v>8226156</v>
      </c>
      <c r="H7" s="11">
        <v>60048765</v>
      </c>
      <c r="I7" s="11" t="s">
        <v>412</v>
      </c>
      <c r="J7" s="11">
        <v>289361697</v>
      </c>
    </row>
    <row r="8" spans="1:10" ht="12" customHeight="1" x14ac:dyDescent="0.2">
      <c r="A8" s="2" t="str">
        <f>"Nov "&amp;RIGHT(A6,4)-1</f>
        <v>Nov 2023</v>
      </c>
      <c r="B8" s="11">
        <v>12115600.0195</v>
      </c>
      <c r="C8" s="11">
        <v>456735.20010000002</v>
      </c>
      <c r="D8" s="11">
        <v>3281483.8328999998</v>
      </c>
      <c r="E8" s="11">
        <v>15856584.6819</v>
      </c>
      <c r="F8" s="11">
        <v>192800676</v>
      </c>
      <c r="G8" s="11">
        <v>7266562</v>
      </c>
      <c r="H8" s="11">
        <v>52207725</v>
      </c>
      <c r="I8" s="11" t="s">
        <v>412</v>
      </c>
      <c r="J8" s="11">
        <v>252274963</v>
      </c>
    </row>
    <row r="9" spans="1:10" ht="12" customHeight="1" x14ac:dyDescent="0.2">
      <c r="A9" s="2" t="str">
        <f>"Dec "&amp;RIGHT(A6,4)-1</f>
        <v>Dec 2023</v>
      </c>
      <c r="B9" s="11">
        <v>11658768.749299999</v>
      </c>
      <c r="C9" s="11">
        <v>427078.77600000001</v>
      </c>
      <c r="D9" s="11">
        <v>3163202.5411</v>
      </c>
      <c r="E9" s="11">
        <v>15257224.380000001</v>
      </c>
      <c r="F9" s="11">
        <v>151493264</v>
      </c>
      <c r="G9" s="11">
        <v>5545545</v>
      </c>
      <c r="H9" s="11">
        <v>41073645</v>
      </c>
      <c r="I9" s="11" t="s">
        <v>412</v>
      </c>
      <c r="J9" s="11">
        <v>198112454</v>
      </c>
    </row>
    <row r="10" spans="1:10" ht="12" customHeight="1" x14ac:dyDescent="0.2">
      <c r="A10" s="2" t="str">
        <f>"Jan "&amp;RIGHT(A6,4)</f>
        <v>Jan 2024</v>
      </c>
      <c r="B10" s="11">
        <v>11411477.546599999</v>
      </c>
      <c r="C10" s="11">
        <v>408188.94429999997</v>
      </c>
      <c r="D10" s="11">
        <v>3070738.0998999998</v>
      </c>
      <c r="E10" s="11">
        <v>14874822.006200001</v>
      </c>
      <c r="F10" s="11">
        <v>179988407</v>
      </c>
      <c r="G10" s="11">
        <v>6446995</v>
      </c>
      <c r="H10" s="11">
        <v>48499680</v>
      </c>
      <c r="I10" s="11" t="s">
        <v>412</v>
      </c>
      <c r="J10" s="11">
        <v>234935082</v>
      </c>
    </row>
    <row r="11" spans="1:10" ht="12" customHeight="1" x14ac:dyDescent="0.2">
      <c r="A11" s="2" t="str">
        <f>"Feb "&amp;RIGHT(A6,4)</f>
        <v>Feb 2024</v>
      </c>
      <c r="B11" s="11">
        <v>12155095.364</v>
      </c>
      <c r="C11" s="11">
        <v>435338.21480000002</v>
      </c>
      <c r="D11" s="11">
        <v>3198936.1822000002</v>
      </c>
      <c r="E11" s="11">
        <v>15795624.595899999</v>
      </c>
      <c r="F11" s="11">
        <v>211616239</v>
      </c>
      <c r="G11" s="11">
        <v>7575198</v>
      </c>
      <c r="H11" s="11">
        <v>55663790</v>
      </c>
      <c r="I11" s="11" t="s">
        <v>412</v>
      </c>
      <c r="J11" s="11">
        <v>274855227</v>
      </c>
    </row>
    <row r="12" spans="1:10" ht="12" customHeight="1" x14ac:dyDescent="0.2">
      <c r="A12" s="2" t="str">
        <f>"Mar "&amp;RIGHT(A6,4)</f>
        <v>Mar 2024</v>
      </c>
      <c r="B12" s="11">
        <v>11953814.391000001</v>
      </c>
      <c r="C12" s="11">
        <v>416869.7513</v>
      </c>
      <c r="D12" s="11">
        <v>3236289.3782000002</v>
      </c>
      <c r="E12" s="11">
        <v>15598210.355699999</v>
      </c>
      <c r="F12" s="11">
        <v>188311193</v>
      </c>
      <c r="G12" s="11">
        <v>6571863</v>
      </c>
      <c r="H12" s="11">
        <v>51019414</v>
      </c>
      <c r="I12" s="11" t="s">
        <v>412</v>
      </c>
      <c r="J12" s="11">
        <v>245902470</v>
      </c>
    </row>
    <row r="13" spans="1:10" ht="12" customHeight="1" x14ac:dyDescent="0.2">
      <c r="A13" s="2" t="str">
        <f>"Apr "&amp;RIGHT(A6,4)</f>
        <v>Apr 2024</v>
      </c>
      <c r="B13" s="11">
        <v>12110142.1348</v>
      </c>
      <c r="C13" s="11">
        <v>428625.86920000002</v>
      </c>
      <c r="D13" s="11">
        <v>3200208.7793000001</v>
      </c>
      <c r="E13" s="11">
        <v>15747830.636700001</v>
      </c>
      <c r="F13" s="11">
        <v>215449342</v>
      </c>
      <c r="G13" s="11">
        <v>7620034</v>
      </c>
      <c r="H13" s="11">
        <v>56892739</v>
      </c>
      <c r="I13" s="11" t="s">
        <v>412</v>
      </c>
      <c r="J13" s="11">
        <v>279962115</v>
      </c>
    </row>
    <row r="14" spans="1:10" ht="12" customHeight="1" x14ac:dyDescent="0.2">
      <c r="A14" s="2" t="str">
        <f>"May "&amp;RIGHT(A6,4)</f>
        <v>May 2024</v>
      </c>
      <c r="B14" s="11">
        <v>11792519.033600001</v>
      </c>
      <c r="C14" s="11">
        <v>387415.0454</v>
      </c>
      <c r="D14" s="11">
        <v>3163601.3023000001</v>
      </c>
      <c r="E14" s="11">
        <v>15301019.418</v>
      </c>
      <c r="F14" s="11">
        <v>211999826</v>
      </c>
      <c r="G14" s="11">
        <v>6989949</v>
      </c>
      <c r="H14" s="11">
        <v>57079383</v>
      </c>
      <c r="I14" s="11" t="s">
        <v>412</v>
      </c>
      <c r="J14" s="11">
        <v>276069158</v>
      </c>
    </row>
    <row r="15" spans="1:10" ht="12" customHeight="1" x14ac:dyDescent="0.2">
      <c r="A15" s="2" t="str">
        <f>"Jun "&amp;RIGHT(A6,4)</f>
        <v>Jun 2024</v>
      </c>
      <c r="B15" s="11">
        <v>4893981.7548000002</v>
      </c>
      <c r="C15" s="11">
        <v>90247.701100000006</v>
      </c>
      <c r="D15" s="11">
        <v>1016775.471</v>
      </c>
      <c r="E15" s="11">
        <v>6098887.8103</v>
      </c>
      <c r="F15" s="11">
        <v>47500088</v>
      </c>
      <c r="G15" s="11">
        <v>858752</v>
      </c>
      <c r="H15" s="11">
        <v>9675127</v>
      </c>
      <c r="I15" s="11" t="s">
        <v>412</v>
      </c>
      <c r="J15" s="11">
        <v>58033967</v>
      </c>
    </row>
    <row r="16" spans="1:10" ht="12" customHeight="1" x14ac:dyDescent="0.2">
      <c r="A16" s="2" t="str">
        <f>"Jul "&amp;RIGHT(A6,4)</f>
        <v>Jul 2024</v>
      </c>
      <c r="B16" s="11">
        <v>977122.60199999996</v>
      </c>
      <c r="C16" s="11">
        <v>8361.2543999999998</v>
      </c>
      <c r="D16" s="11">
        <v>73571.099600000001</v>
      </c>
      <c r="E16" s="11">
        <v>1055869.4715</v>
      </c>
      <c r="F16" s="11">
        <v>12316010</v>
      </c>
      <c r="G16" s="11">
        <v>105733</v>
      </c>
      <c r="H16" s="11">
        <v>930350</v>
      </c>
      <c r="I16" s="11" t="s">
        <v>412</v>
      </c>
      <c r="J16" s="11">
        <v>13352093</v>
      </c>
    </row>
    <row r="17" spans="1:10" ht="12" customHeight="1" x14ac:dyDescent="0.2">
      <c r="A17" s="2" t="str">
        <f>"Aug "&amp;RIGHT(A6,4)</f>
        <v>Aug 2024</v>
      </c>
      <c r="B17" s="11">
        <v>9206706.6163999997</v>
      </c>
      <c r="C17" s="11">
        <v>263470.4399</v>
      </c>
      <c r="D17" s="11">
        <v>1754079.1428</v>
      </c>
      <c r="E17" s="11">
        <v>11325378.6406</v>
      </c>
      <c r="F17" s="11">
        <v>120028613</v>
      </c>
      <c r="G17" s="11">
        <v>3397569</v>
      </c>
      <c r="H17" s="11">
        <v>22619634</v>
      </c>
      <c r="I17" s="11" t="s">
        <v>412</v>
      </c>
      <c r="J17" s="11">
        <v>146045816</v>
      </c>
    </row>
    <row r="18" spans="1:10" ht="12" customHeight="1" x14ac:dyDescent="0.2">
      <c r="A18" s="2" t="str">
        <f>"Sep "&amp;RIGHT(A6,4)</f>
        <v>Sep 2024</v>
      </c>
      <c r="B18" s="11">
        <v>12414323.799000001</v>
      </c>
      <c r="C18" s="11">
        <v>388164.0871</v>
      </c>
      <c r="D18" s="11">
        <v>2942876.4249</v>
      </c>
      <c r="E18" s="11">
        <v>15719289.104900001</v>
      </c>
      <c r="F18" s="11">
        <v>222120050</v>
      </c>
      <c r="G18" s="11">
        <v>6959743</v>
      </c>
      <c r="H18" s="11">
        <v>52765478</v>
      </c>
      <c r="I18" s="11" t="s">
        <v>412</v>
      </c>
      <c r="J18" s="11">
        <v>281845271</v>
      </c>
    </row>
    <row r="19" spans="1:10" ht="12" customHeight="1" x14ac:dyDescent="0.2">
      <c r="A19" s="12" t="s">
        <v>55</v>
      </c>
      <c r="B19" s="13">
        <v>11958057.2268</v>
      </c>
      <c r="C19" s="13">
        <v>421692.07370000001</v>
      </c>
      <c r="D19" s="13">
        <v>3168772.4136999999</v>
      </c>
      <c r="E19" s="13">
        <v>15540845.139799999</v>
      </c>
      <c r="F19" s="13">
        <v>1974710484</v>
      </c>
      <c r="G19" s="13">
        <v>67564099</v>
      </c>
      <c r="H19" s="13">
        <v>508475730</v>
      </c>
      <c r="I19" s="13" t="s">
        <v>412</v>
      </c>
      <c r="J19" s="13">
        <v>2550750313</v>
      </c>
    </row>
    <row r="20" spans="1:10" ht="12" customHeight="1" x14ac:dyDescent="0.2">
      <c r="A20" s="14" t="s">
        <v>414</v>
      </c>
      <c r="B20" s="15">
        <v>11916524.601199999</v>
      </c>
      <c r="C20" s="15">
        <v>431378.50429999997</v>
      </c>
      <c r="D20" s="15">
        <v>3201781.9994999999</v>
      </c>
      <c r="E20" s="15">
        <v>15549613.962099999</v>
      </c>
      <c r="F20" s="15">
        <v>1360745897</v>
      </c>
      <c r="G20" s="15">
        <v>49252353</v>
      </c>
      <c r="H20" s="15">
        <v>365405758</v>
      </c>
      <c r="I20" s="15" t="s">
        <v>412</v>
      </c>
      <c r="J20" s="15">
        <v>1775404008</v>
      </c>
    </row>
    <row r="21" spans="1:10" ht="12" customHeight="1" x14ac:dyDescent="0.2">
      <c r="A21" s="3" t="str">
        <f>"FY "&amp;RIGHT(A6,4)+1</f>
        <v>FY 2025</v>
      </c>
    </row>
    <row r="22" spans="1:10" ht="12" customHeight="1" x14ac:dyDescent="0.2">
      <c r="A22" s="2" t="str">
        <f>"Oct "&amp;RIGHT(A6,4)</f>
        <v>Oct 2024</v>
      </c>
      <c r="B22" s="11">
        <v>12542074.763700001</v>
      </c>
      <c r="C22" s="11">
        <v>388365.4143</v>
      </c>
      <c r="D22" s="11">
        <v>3217372.3695</v>
      </c>
      <c r="E22" s="11">
        <v>16089888.888800001</v>
      </c>
      <c r="F22" s="11">
        <v>235051015</v>
      </c>
      <c r="G22" s="11">
        <v>7312433</v>
      </c>
      <c r="H22" s="11">
        <v>60579081</v>
      </c>
      <c r="I22" s="11">
        <v>14346</v>
      </c>
      <c r="J22" s="11">
        <v>302956875</v>
      </c>
    </row>
    <row r="23" spans="1:10" ht="12" customHeight="1" x14ac:dyDescent="0.2">
      <c r="A23" s="2" t="str">
        <f>"Nov "&amp;RIGHT(A6,4)</f>
        <v>Nov 2024</v>
      </c>
      <c r="B23" s="11">
        <v>12668116.468499999</v>
      </c>
      <c r="C23" s="11">
        <v>394892.7807</v>
      </c>
      <c r="D23" s="11">
        <v>3187533.8372</v>
      </c>
      <c r="E23" s="11">
        <v>16234771.305299999</v>
      </c>
      <c r="F23" s="11">
        <v>185938122</v>
      </c>
      <c r="G23" s="11">
        <v>5804668</v>
      </c>
      <c r="H23" s="11">
        <v>46854682</v>
      </c>
      <c r="I23" s="11">
        <v>9054</v>
      </c>
      <c r="J23" s="11">
        <v>238606526</v>
      </c>
    </row>
    <row r="24" spans="1:10" ht="12" customHeight="1" x14ac:dyDescent="0.2">
      <c r="A24" s="2" t="str">
        <f>"Dec "&amp;RIGHT(A6,4)</f>
        <v>Dec 2024</v>
      </c>
      <c r="B24" s="11">
        <v>12114232.972499998</v>
      </c>
      <c r="C24" s="11">
        <v>371509.0724</v>
      </c>
      <c r="D24" s="11">
        <v>2997658.5866999999</v>
      </c>
      <c r="E24" s="11">
        <v>15495802.5891</v>
      </c>
      <c r="F24" s="11">
        <v>165141124</v>
      </c>
      <c r="G24" s="11">
        <v>5059628</v>
      </c>
      <c r="H24" s="11">
        <v>40825483</v>
      </c>
      <c r="I24" s="11">
        <v>7770</v>
      </c>
      <c r="J24" s="11">
        <v>211034005</v>
      </c>
    </row>
    <row r="25" spans="1:10" ht="12" customHeight="1" x14ac:dyDescent="0.2">
      <c r="A25" s="2" t="str">
        <f>"Jan "&amp;RIGHT(A6,4)+1</f>
        <v>Jan 2025</v>
      </c>
      <c r="B25" s="11">
        <v>11812208.484999999</v>
      </c>
      <c r="C25" s="11">
        <v>361289.62359999999</v>
      </c>
      <c r="D25" s="11">
        <v>3000513.9596000002</v>
      </c>
      <c r="E25" s="11">
        <v>15118524.2717</v>
      </c>
      <c r="F25" s="11">
        <v>183994223</v>
      </c>
      <c r="G25" s="11">
        <v>5665718</v>
      </c>
      <c r="H25" s="11">
        <v>47053845</v>
      </c>
      <c r="I25" s="11">
        <v>60553</v>
      </c>
      <c r="J25" s="11">
        <v>236774339</v>
      </c>
    </row>
    <row r="26" spans="1:10" ht="12" customHeight="1" x14ac:dyDescent="0.2">
      <c r="A26" s="2" t="str">
        <f>"Feb "&amp;RIGHT(A6,4)+1</f>
        <v>Feb 2025</v>
      </c>
      <c r="B26" s="11">
        <v>12113342.309800001</v>
      </c>
      <c r="C26" s="11">
        <v>361989.27860000002</v>
      </c>
      <c r="D26" s="11">
        <v>2946412.0416000001</v>
      </c>
      <c r="E26" s="11">
        <v>15451018.3386</v>
      </c>
      <c r="F26" s="11">
        <v>193875742</v>
      </c>
      <c r="G26" s="11">
        <v>5779850</v>
      </c>
      <c r="H26" s="11">
        <v>47045094</v>
      </c>
      <c r="I26" s="11">
        <v>2334</v>
      </c>
      <c r="J26" s="11">
        <v>246703020</v>
      </c>
    </row>
    <row r="27" spans="1:10" ht="12" customHeight="1" x14ac:dyDescent="0.2">
      <c r="A27" s="2" t="str">
        <f>"Mar "&amp;RIGHT(A6,4)+1</f>
        <v>Mar 2025</v>
      </c>
      <c r="B27" s="11">
        <v>12206256.214300001</v>
      </c>
      <c r="C27" s="11">
        <v>399404.05109999998</v>
      </c>
      <c r="D27" s="11">
        <v>3102746.2980999998</v>
      </c>
      <c r="E27" s="11">
        <v>15687624.5954</v>
      </c>
      <c r="F27" s="11">
        <v>200252541</v>
      </c>
      <c r="G27" s="11">
        <v>6563790</v>
      </c>
      <c r="H27" s="11">
        <v>50990407</v>
      </c>
      <c r="I27" s="11">
        <v>28537</v>
      </c>
      <c r="J27" s="11">
        <v>257835275</v>
      </c>
    </row>
    <row r="28" spans="1:10" ht="12" customHeight="1" x14ac:dyDescent="0.2">
      <c r="A28" s="2" t="str">
        <f>"Apr "&amp;RIGHT(A6,4)+1</f>
        <v>Apr 2025</v>
      </c>
      <c r="B28" s="11">
        <v>12674445.5019</v>
      </c>
      <c r="C28" s="11">
        <v>396864.84590000001</v>
      </c>
      <c r="D28" s="11">
        <v>3173336.1253</v>
      </c>
      <c r="E28" s="11">
        <v>16222830.6361</v>
      </c>
      <c r="F28" s="11">
        <v>219819775</v>
      </c>
      <c r="G28" s="11">
        <v>6895175</v>
      </c>
      <c r="H28" s="11">
        <v>55133903</v>
      </c>
      <c r="I28" s="11">
        <v>3456</v>
      </c>
      <c r="J28" s="11">
        <v>281852309</v>
      </c>
    </row>
    <row r="29" spans="1:10"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row>
    <row r="30" spans="1:10"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
      <c r="A34" s="12" t="s">
        <v>55</v>
      </c>
      <c r="B34" s="13">
        <v>12304382.388</v>
      </c>
      <c r="C34" s="13">
        <v>382045.00949999999</v>
      </c>
      <c r="D34" s="13">
        <v>3089367.6025999999</v>
      </c>
      <c r="E34" s="13">
        <v>15757208.660700001</v>
      </c>
      <c r="F34" s="13">
        <v>1384072542</v>
      </c>
      <c r="G34" s="13">
        <v>43081262</v>
      </c>
      <c r="H34" s="13">
        <v>348482495</v>
      </c>
      <c r="I34" s="13">
        <v>126050</v>
      </c>
      <c r="J34" s="13">
        <v>1775762349</v>
      </c>
    </row>
    <row r="35" spans="1:10" ht="12" customHeight="1" x14ac:dyDescent="0.2">
      <c r="A35" s="14" t="str">
        <f>"Total "&amp;MID(A20,7,LEN(A20)-13)&amp;" Months"</f>
        <v>Total 7 Months</v>
      </c>
      <c r="B35" s="15">
        <v>12304382.388</v>
      </c>
      <c r="C35" s="15">
        <v>382045.00949999999</v>
      </c>
      <c r="D35" s="15">
        <v>3089367.6025999999</v>
      </c>
      <c r="E35" s="15">
        <v>15757208.660700001</v>
      </c>
      <c r="F35" s="15">
        <v>1384072542</v>
      </c>
      <c r="G35" s="15">
        <v>43081262</v>
      </c>
      <c r="H35" s="15">
        <v>348482495</v>
      </c>
      <c r="I35" s="15">
        <v>126050</v>
      </c>
      <c r="J35" s="15">
        <v>1775762349</v>
      </c>
    </row>
    <row r="36" spans="1:10" ht="12" customHeight="1" x14ac:dyDescent="0.2">
      <c r="A36" s="83"/>
      <c r="B36" s="83"/>
      <c r="C36" s="83"/>
      <c r="D36" s="83"/>
      <c r="E36" s="83"/>
      <c r="F36" s="83"/>
      <c r="G36" s="83"/>
      <c r="H36" s="83"/>
      <c r="I36" s="83"/>
      <c r="J36" s="83"/>
    </row>
    <row r="37" spans="1:10" ht="69.95" customHeight="1" x14ac:dyDescent="0.2">
      <c r="A37" s="94" t="s">
        <v>423</v>
      </c>
      <c r="B37" s="94"/>
      <c r="C37" s="94"/>
      <c r="D37" s="94"/>
      <c r="E37" s="94"/>
      <c r="F37" s="94"/>
      <c r="G37" s="94"/>
      <c r="H37" s="94"/>
      <c r="I37" s="94"/>
      <c r="J37" s="94"/>
    </row>
  </sheetData>
  <mergeCells count="8">
    <mergeCell ref="B5:J5"/>
    <mergeCell ref="A36:J36"/>
    <mergeCell ref="A37:J37"/>
    <mergeCell ref="A3:A4"/>
    <mergeCell ref="A1:H1"/>
    <mergeCell ref="A2:H2"/>
    <mergeCell ref="B3:E3"/>
    <mergeCell ref="F3:J3"/>
  </mergeCells>
  <phoneticPr fontId="0" type="noConversion"/>
  <pageMargins left="0.75" right="0.5" top="0.75" bottom="0.5" header="0.5" footer="0.25"/>
  <pageSetup scale="3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J37"/>
  <sheetViews>
    <sheetView showGridLines="0" zoomScaleNormal="100" workbookViewId="0">
      <selection sqref="A1:I1"/>
    </sheetView>
  </sheetViews>
  <sheetFormatPr defaultRowHeight="12.75" x14ac:dyDescent="0.2"/>
  <cols>
    <col min="1" max="7" width="11.42578125" customWidth="1"/>
    <col min="8" max="8" width="14.85546875" customWidth="1"/>
    <col min="9" max="10" width="11.42578125" customWidth="1"/>
  </cols>
  <sheetData>
    <row r="1" spans="1:10" ht="12" customHeight="1" x14ac:dyDescent="0.2">
      <c r="A1" s="84" t="s">
        <v>436</v>
      </c>
      <c r="B1" s="84"/>
      <c r="C1" s="84"/>
      <c r="D1" s="84"/>
      <c r="E1" s="84"/>
      <c r="F1" s="84"/>
      <c r="G1" s="84"/>
      <c r="H1" s="84"/>
      <c r="I1" s="84"/>
      <c r="J1" s="136">
        <v>45849</v>
      </c>
    </row>
    <row r="2" spans="1:10" ht="12" customHeight="1" x14ac:dyDescent="0.2">
      <c r="A2" s="86" t="s">
        <v>89</v>
      </c>
      <c r="B2" s="86"/>
      <c r="C2" s="86"/>
      <c r="D2" s="86"/>
      <c r="E2" s="86"/>
      <c r="F2" s="86"/>
      <c r="G2" s="86"/>
      <c r="H2" s="86"/>
      <c r="I2" s="86"/>
      <c r="J2" s="1"/>
    </row>
    <row r="3" spans="1:10" ht="24" customHeight="1" x14ac:dyDescent="0.2">
      <c r="A3" s="88" t="s">
        <v>50</v>
      </c>
      <c r="B3" s="92" t="s">
        <v>90</v>
      </c>
      <c r="C3" s="92"/>
      <c r="D3" s="91"/>
      <c r="E3" s="92" t="s">
        <v>91</v>
      </c>
      <c r="F3" s="92"/>
      <c r="G3" s="91"/>
      <c r="H3" s="90" t="s">
        <v>396</v>
      </c>
      <c r="I3" s="90" t="s">
        <v>399</v>
      </c>
      <c r="J3" s="95" t="s">
        <v>400</v>
      </c>
    </row>
    <row r="4" spans="1:10" ht="24" customHeight="1" x14ac:dyDescent="0.2">
      <c r="A4" s="89"/>
      <c r="B4" s="10" t="s">
        <v>78</v>
      </c>
      <c r="C4" s="10" t="s">
        <v>79</v>
      </c>
      <c r="D4" s="10" t="s">
        <v>92</v>
      </c>
      <c r="E4" s="10" t="s">
        <v>78</v>
      </c>
      <c r="F4" s="10" t="s">
        <v>79</v>
      </c>
      <c r="G4" s="10" t="s">
        <v>92</v>
      </c>
      <c r="H4" s="93"/>
      <c r="I4" s="91"/>
      <c r="J4" s="92"/>
    </row>
    <row r="5" spans="1:10" ht="12" customHeight="1" x14ac:dyDescent="0.2">
      <c r="A5" s="1"/>
      <c r="B5" s="131" t="str">
        <f>REPT("-",120)&amp;" Number "&amp;REPT("-",120)</f>
        <v>------------------------------------------------------------------------------------------------------------------------ Number ------------------------------------------------------------------------------------------------------------------------</v>
      </c>
      <c r="C5" s="131"/>
      <c r="D5" s="131"/>
      <c r="E5" s="131"/>
      <c r="F5" s="131"/>
      <c r="G5" s="131"/>
      <c r="H5" s="131"/>
      <c r="I5" s="131"/>
      <c r="J5" s="131"/>
    </row>
    <row r="6" spans="1:10" ht="12" customHeight="1" x14ac:dyDescent="0.2">
      <c r="A6" s="3" t="s">
        <v>413</v>
      </c>
    </row>
    <row r="7" spans="1:10" ht="12" customHeight="1" x14ac:dyDescent="0.2">
      <c r="A7" s="2" t="str">
        <f>"Oct "&amp;RIGHT(A6,4)-1</f>
        <v>Oct 2023</v>
      </c>
      <c r="B7" s="11">
        <v>10225308</v>
      </c>
      <c r="C7" s="11">
        <v>1444516</v>
      </c>
      <c r="D7" s="11">
        <v>11669824</v>
      </c>
      <c r="E7" s="11">
        <v>210861468</v>
      </c>
      <c r="F7" s="11">
        <v>6781640</v>
      </c>
      <c r="G7" s="11">
        <v>217643108</v>
      </c>
      <c r="H7" s="11" t="s">
        <v>412</v>
      </c>
      <c r="I7" s="11">
        <v>14569660</v>
      </c>
      <c r="J7" s="16">
        <v>19.860600000000002</v>
      </c>
    </row>
    <row r="8" spans="1:10" ht="12" customHeight="1" x14ac:dyDescent="0.2">
      <c r="A8" s="2" t="str">
        <f>"Nov "&amp;RIGHT(A6,4)-1</f>
        <v>Nov 2023</v>
      </c>
      <c r="B8" s="11">
        <v>9129710</v>
      </c>
      <c r="C8" s="11">
        <v>1278798</v>
      </c>
      <c r="D8" s="11">
        <v>10408508</v>
      </c>
      <c r="E8" s="11">
        <v>183670966</v>
      </c>
      <c r="F8" s="11">
        <v>5987764</v>
      </c>
      <c r="G8" s="11">
        <v>189658730</v>
      </c>
      <c r="H8" s="11" t="s">
        <v>412</v>
      </c>
      <c r="I8" s="11">
        <v>14699054</v>
      </c>
      <c r="J8" s="16">
        <v>17.162700000000001</v>
      </c>
    </row>
    <row r="9" spans="1:10" ht="12" customHeight="1" x14ac:dyDescent="0.2">
      <c r="A9" s="2" t="str">
        <f>"Dec "&amp;RIGHT(A6,4)-1</f>
        <v>Dec 2023</v>
      </c>
      <c r="B9" s="11">
        <v>7455997</v>
      </c>
      <c r="C9" s="11">
        <v>1024862</v>
      </c>
      <c r="D9" s="11">
        <v>8480859</v>
      </c>
      <c r="E9" s="11">
        <v>144037267</v>
      </c>
      <c r="F9" s="11">
        <v>4520683</v>
      </c>
      <c r="G9" s="11">
        <v>148557950</v>
      </c>
      <c r="H9" s="11" t="s">
        <v>412</v>
      </c>
      <c r="I9" s="11">
        <v>14143447</v>
      </c>
      <c r="J9" s="16">
        <v>14.007400000000001</v>
      </c>
    </row>
    <row r="10" spans="1:10" ht="12" customHeight="1" x14ac:dyDescent="0.2">
      <c r="A10" s="2" t="str">
        <f>"Jan "&amp;RIGHT(A6,4)</f>
        <v>Jan 2024</v>
      </c>
      <c r="B10" s="11">
        <v>8803906</v>
      </c>
      <c r="C10" s="11">
        <v>1194361</v>
      </c>
      <c r="D10" s="11">
        <v>9998267</v>
      </c>
      <c r="E10" s="11">
        <v>171184501</v>
      </c>
      <c r="F10" s="11">
        <v>5252634</v>
      </c>
      <c r="G10" s="11">
        <v>176437135</v>
      </c>
      <c r="H10" s="11" t="s">
        <v>412</v>
      </c>
      <c r="I10" s="11">
        <v>13788960</v>
      </c>
      <c r="J10" s="16">
        <v>17.0379</v>
      </c>
    </row>
    <row r="11" spans="1:10" ht="12" customHeight="1" x14ac:dyDescent="0.2">
      <c r="A11" s="2" t="str">
        <f>"Feb "&amp;RIGHT(A6,4)</f>
        <v>Feb 2024</v>
      </c>
      <c r="B11" s="11">
        <v>10064070</v>
      </c>
      <c r="C11" s="11">
        <v>1360398</v>
      </c>
      <c r="D11" s="11">
        <v>11424468</v>
      </c>
      <c r="E11" s="11">
        <v>201552169</v>
      </c>
      <c r="F11" s="11">
        <v>6214800</v>
      </c>
      <c r="G11" s="11">
        <v>207766969</v>
      </c>
      <c r="H11" s="11" t="s">
        <v>412</v>
      </c>
      <c r="I11" s="11">
        <v>14642544</v>
      </c>
      <c r="J11" s="16">
        <v>18.771000000000001</v>
      </c>
    </row>
    <row r="12" spans="1:10" ht="12" customHeight="1" x14ac:dyDescent="0.2">
      <c r="A12" s="2" t="str">
        <f>"Mar "&amp;RIGHT(A6,4)</f>
        <v>Mar 2024</v>
      </c>
      <c r="B12" s="11">
        <v>9393335</v>
      </c>
      <c r="C12" s="11">
        <v>1240592</v>
      </c>
      <c r="D12" s="11">
        <v>10633927</v>
      </c>
      <c r="E12" s="11">
        <v>178917858</v>
      </c>
      <c r="F12" s="11">
        <v>5331271</v>
      </c>
      <c r="G12" s="11">
        <v>184249129</v>
      </c>
      <c r="H12" s="11" t="s">
        <v>412</v>
      </c>
      <c r="I12" s="11">
        <v>14459541</v>
      </c>
      <c r="J12" s="16">
        <v>17.0062</v>
      </c>
    </row>
    <row r="13" spans="1:10" ht="12" customHeight="1" x14ac:dyDescent="0.2">
      <c r="A13" s="2" t="str">
        <f>"Apr "&amp;RIGHT(A6,4)</f>
        <v>Apr 2024</v>
      </c>
      <c r="B13" s="11">
        <v>12811404</v>
      </c>
      <c r="C13" s="11">
        <v>1384488</v>
      </c>
      <c r="D13" s="11">
        <v>14195892</v>
      </c>
      <c r="E13" s="11">
        <v>202637938</v>
      </c>
      <c r="F13" s="11">
        <v>6235546</v>
      </c>
      <c r="G13" s="11">
        <v>208873484</v>
      </c>
      <c r="H13" s="11" t="s">
        <v>412</v>
      </c>
      <c r="I13" s="11">
        <v>14598239</v>
      </c>
      <c r="J13" s="16">
        <v>19.177800000000001</v>
      </c>
    </row>
    <row r="14" spans="1:10" ht="12" customHeight="1" x14ac:dyDescent="0.2">
      <c r="A14" s="2" t="str">
        <f>"May "&amp;RIGHT(A6,4)</f>
        <v>May 2024</v>
      </c>
      <c r="B14" s="11">
        <v>11217078</v>
      </c>
      <c r="C14" s="11">
        <v>1405217</v>
      </c>
      <c r="D14" s="11">
        <v>12622295</v>
      </c>
      <c r="E14" s="11">
        <v>200782748</v>
      </c>
      <c r="F14" s="11">
        <v>5584732</v>
      </c>
      <c r="G14" s="11">
        <v>206367480</v>
      </c>
      <c r="H14" s="11" t="s">
        <v>412</v>
      </c>
      <c r="I14" s="11">
        <v>14184045</v>
      </c>
      <c r="J14" s="16">
        <v>19.4634</v>
      </c>
    </row>
    <row r="15" spans="1:10" ht="12" customHeight="1" x14ac:dyDescent="0.2">
      <c r="A15" s="2" t="str">
        <f>"Jun "&amp;RIGHT(A6,4)</f>
        <v>Jun 2024</v>
      </c>
      <c r="B15" s="11">
        <v>3231068</v>
      </c>
      <c r="C15" s="11">
        <v>225315</v>
      </c>
      <c r="D15" s="11">
        <v>3456383</v>
      </c>
      <c r="E15" s="11">
        <v>44269020</v>
      </c>
      <c r="F15" s="11">
        <v>633437</v>
      </c>
      <c r="G15" s="11">
        <v>44902457</v>
      </c>
      <c r="H15" s="11" t="s">
        <v>412</v>
      </c>
      <c r="I15" s="11">
        <v>5653669</v>
      </c>
      <c r="J15" s="16">
        <v>10.264799999999999</v>
      </c>
    </row>
    <row r="16" spans="1:10" ht="12" customHeight="1" x14ac:dyDescent="0.2">
      <c r="A16" s="2" t="str">
        <f>"Jul "&amp;RIGHT(A6,4)</f>
        <v>Jul 2024</v>
      </c>
      <c r="B16" s="11">
        <v>898941</v>
      </c>
      <c r="C16" s="11">
        <v>33510</v>
      </c>
      <c r="D16" s="11">
        <v>932451</v>
      </c>
      <c r="E16" s="11">
        <v>11417069</v>
      </c>
      <c r="F16" s="11">
        <v>72223</v>
      </c>
      <c r="G16" s="11">
        <v>11489292</v>
      </c>
      <c r="H16" s="11" t="s">
        <v>412</v>
      </c>
      <c r="I16" s="11">
        <v>978791</v>
      </c>
      <c r="J16" s="16">
        <v>13.641400000000001</v>
      </c>
    </row>
    <row r="17" spans="1:10" ht="12" customHeight="1" x14ac:dyDescent="0.2">
      <c r="A17" s="2" t="str">
        <f>"Aug "&amp;RIGHT(A6,4)</f>
        <v>Aug 2024</v>
      </c>
      <c r="B17" s="11">
        <v>4366595</v>
      </c>
      <c r="C17" s="11">
        <v>491399</v>
      </c>
      <c r="D17" s="11">
        <v>4857994</v>
      </c>
      <c r="E17" s="11">
        <v>115662018</v>
      </c>
      <c r="F17" s="11">
        <v>2906170</v>
      </c>
      <c r="G17" s="11">
        <v>118568188</v>
      </c>
      <c r="H17" s="11" t="s">
        <v>412</v>
      </c>
      <c r="I17" s="11">
        <v>10498626</v>
      </c>
      <c r="J17" s="16">
        <v>13.9109</v>
      </c>
    </row>
    <row r="18" spans="1:10" ht="12" customHeight="1" x14ac:dyDescent="0.2">
      <c r="A18" s="2" t="str">
        <f>"Sep "&amp;RIGHT(A6,4)</f>
        <v>Sep 2024</v>
      </c>
      <c r="B18" s="11">
        <v>11102273</v>
      </c>
      <c r="C18" s="11">
        <v>1324457</v>
      </c>
      <c r="D18" s="11">
        <v>12426730</v>
      </c>
      <c r="E18" s="11">
        <v>211017777</v>
      </c>
      <c r="F18" s="11">
        <v>5635286</v>
      </c>
      <c r="G18" s="11">
        <v>216653063</v>
      </c>
      <c r="H18" s="11" t="s">
        <v>412</v>
      </c>
      <c r="I18" s="11">
        <v>14571781</v>
      </c>
      <c r="J18" s="16">
        <v>19.341899999999999</v>
      </c>
    </row>
    <row r="19" spans="1:10" ht="12" customHeight="1" x14ac:dyDescent="0.2">
      <c r="A19" s="12" t="s">
        <v>55</v>
      </c>
      <c r="B19" s="13">
        <v>98699685</v>
      </c>
      <c r="C19" s="13">
        <v>12407913</v>
      </c>
      <c r="D19" s="13">
        <v>111107598</v>
      </c>
      <c r="E19" s="13">
        <v>1876010799</v>
      </c>
      <c r="F19" s="13">
        <v>55156186</v>
      </c>
      <c r="G19" s="13">
        <v>1931166985</v>
      </c>
      <c r="H19" s="13" t="s">
        <v>412</v>
      </c>
      <c r="I19" s="13">
        <v>14406363.444399999</v>
      </c>
      <c r="J19" s="17">
        <v>172.09370000000001</v>
      </c>
    </row>
    <row r="20" spans="1:10" ht="12" customHeight="1" x14ac:dyDescent="0.2">
      <c r="A20" s="14" t="s">
        <v>414</v>
      </c>
      <c r="B20" s="15">
        <v>67883730</v>
      </c>
      <c r="C20" s="15">
        <v>8928015</v>
      </c>
      <c r="D20" s="15">
        <v>76811745</v>
      </c>
      <c r="E20" s="15">
        <v>1292862167</v>
      </c>
      <c r="F20" s="15">
        <v>40324338</v>
      </c>
      <c r="G20" s="15">
        <v>1333186505</v>
      </c>
      <c r="H20" s="15" t="s">
        <v>412</v>
      </c>
      <c r="I20" s="15">
        <v>14414492.142899999</v>
      </c>
      <c r="J20" s="18">
        <v>123.0236</v>
      </c>
    </row>
    <row r="21" spans="1:10" ht="12" customHeight="1" x14ac:dyDescent="0.2">
      <c r="A21" s="3" t="str">
        <f>"FY "&amp;RIGHT(A6,4)+1</f>
        <v>FY 2025</v>
      </c>
    </row>
    <row r="22" spans="1:10" ht="12" customHeight="1" x14ac:dyDescent="0.2">
      <c r="A22" s="2" t="str">
        <f>"Oct "&amp;RIGHT(A6,4)</f>
        <v>Oct 2024</v>
      </c>
      <c r="B22" s="11">
        <v>12129081</v>
      </c>
      <c r="C22" s="11">
        <v>1389392</v>
      </c>
      <c r="D22" s="11">
        <v>13518473</v>
      </c>
      <c r="E22" s="11">
        <v>222921934</v>
      </c>
      <c r="F22" s="11">
        <v>5923041</v>
      </c>
      <c r="G22" s="11">
        <v>228844975</v>
      </c>
      <c r="H22" s="11">
        <v>14346</v>
      </c>
      <c r="I22" s="11">
        <v>14915327</v>
      </c>
      <c r="J22" s="16">
        <v>20.311499999999999</v>
      </c>
    </row>
    <row r="23" spans="1:10" ht="12" customHeight="1" x14ac:dyDescent="0.2">
      <c r="A23" s="2" t="str">
        <f>"Nov "&amp;RIGHT(A6,4)</f>
        <v>Nov 2024</v>
      </c>
      <c r="B23" s="11">
        <v>9537843</v>
      </c>
      <c r="C23" s="11">
        <v>1104644</v>
      </c>
      <c r="D23" s="11">
        <v>10642487</v>
      </c>
      <c r="E23" s="11">
        <v>176400279</v>
      </c>
      <c r="F23" s="11">
        <v>4700024</v>
      </c>
      <c r="G23" s="11">
        <v>181100303</v>
      </c>
      <c r="H23" s="11">
        <v>9054</v>
      </c>
      <c r="I23" s="11">
        <v>15049633</v>
      </c>
      <c r="J23" s="16">
        <v>15.8569</v>
      </c>
    </row>
    <row r="24" spans="1:10" ht="12" customHeight="1" x14ac:dyDescent="0.2">
      <c r="A24" s="2" t="str">
        <f>"Dec "&amp;RIGHT(A6,4)</f>
        <v>Dec 2024</v>
      </c>
      <c r="B24" s="11">
        <v>8465276</v>
      </c>
      <c r="C24" s="11">
        <v>967061</v>
      </c>
      <c r="D24" s="11">
        <v>9432337</v>
      </c>
      <c r="E24" s="11">
        <v>156675848</v>
      </c>
      <c r="F24" s="11">
        <v>4092567</v>
      </c>
      <c r="G24" s="11">
        <v>160768415</v>
      </c>
      <c r="H24" s="11">
        <v>7770</v>
      </c>
      <c r="I24" s="11">
        <v>14364609</v>
      </c>
      <c r="J24" s="16">
        <v>14.691599999999999</v>
      </c>
    </row>
    <row r="25" spans="1:10" ht="12" customHeight="1" x14ac:dyDescent="0.2">
      <c r="A25" s="2" t="str">
        <f>"Jan "&amp;RIGHT(A6,4)+1</f>
        <v>Jan 2025</v>
      </c>
      <c r="B25" s="11">
        <v>9973844</v>
      </c>
      <c r="C25" s="11">
        <v>1130304</v>
      </c>
      <c r="D25" s="11">
        <v>11104148</v>
      </c>
      <c r="E25" s="11">
        <v>174020379</v>
      </c>
      <c r="F25" s="11">
        <v>4535414</v>
      </c>
      <c r="G25" s="11">
        <v>178555793</v>
      </c>
      <c r="H25" s="11">
        <v>60553</v>
      </c>
      <c r="I25" s="11">
        <v>14014872</v>
      </c>
      <c r="J25" s="16">
        <v>16.916899999999998</v>
      </c>
    </row>
    <row r="26" spans="1:10" ht="12" customHeight="1" x14ac:dyDescent="0.2">
      <c r="A26" s="2" t="str">
        <f>"Feb "&amp;RIGHT(A6,4)+1</f>
        <v>Feb 2025</v>
      </c>
      <c r="B26" s="11">
        <v>9811274</v>
      </c>
      <c r="C26" s="11">
        <v>1104635</v>
      </c>
      <c r="D26" s="11">
        <v>10915909</v>
      </c>
      <c r="E26" s="11">
        <v>184064468</v>
      </c>
      <c r="F26" s="11">
        <v>4675215</v>
      </c>
      <c r="G26" s="11">
        <v>188739683</v>
      </c>
      <c r="H26" s="11">
        <v>2334</v>
      </c>
      <c r="I26" s="11">
        <v>14323094</v>
      </c>
      <c r="J26" s="16">
        <v>17.224299999999999</v>
      </c>
    </row>
    <row r="27" spans="1:10" ht="12" customHeight="1" x14ac:dyDescent="0.2">
      <c r="A27" s="2" t="str">
        <f>"Mar "&amp;RIGHT(A6,4)+1</f>
        <v>Mar 2025</v>
      </c>
      <c r="B27" s="11">
        <v>10753525</v>
      </c>
      <c r="C27" s="11">
        <v>1263224</v>
      </c>
      <c r="D27" s="11">
        <v>12016749</v>
      </c>
      <c r="E27" s="11">
        <v>189499016</v>
      </c>
      <c r="F27" s="11">
        <v>5300566</v>
      </c>
      <c r="G27" s="11">
        <v>194799582</v>
      </c>
      <c r="H27" s="11">
        <v>28537</v>
      </c>
      <c r="I27" s="11">
        <v>14542428</v>
      </c>
      <c r="J27" s="16">
        <v>17.728100000000001</v>
      </c>
    </row>
    <row r="28" spans="1:10" ht="12" customHeight="1" x14ac:dyDescent="0.2">
      <c r="A28" s="2" t="str">
        <f>"Apr "&amp;RIGHT(A6,4)+1</f>
        <v>Apr 2025</v>
      </c>
      <c r="B28" s="11">
        <v>11140657</v>
      </c>
      <c r="C28" s="11">
        <v>1388707</v>
      </c>
      <c r="D28" s="11">
        <v>12529364</v>
      </c>
      <c r="E28" s="11">
        <v>208679118</v>
      </c>
      <c r="F28" s="11">
        <v>5506468</v>
      </c>
      <c r="G28" s="11">
        <v>214185586</v>
      </c>
      <c r="H28" s="11">
        <v>3456</v>
      </c>
      <c r="I28" s="11">
        <v>15038564</v>
      </c>
      <c r="J28" s="16">
        <v>18.7423</v>
      </c>
    </row>
    <row r="29" spans="1:10" ht="12" customHeight="1" x14ac:dyDescent="0.2">
      <c r="A29" s="2" t="str">
        <f>"May "&amp;RIGHT(A6,4)+1</f>
        <v>May 2025</v>
      </c>
      <c r="B29" s="11" t="s">
        <v>412</v>
      </c>
      <c r="C29" s="11" t="s">
        <v>412</v>
      </c>
      <c r="D29" s="11" t="s">
        <v>412</v>
      </c>
      <c r="E29" s="11" t="s">
        <v>412</v>
      </c>
      <c r="F29" s="11" t="s">
        <v>412</v>
      </c>
      <c r="G29" s="11" t="s">
        <v>412</v>
      </c>
      <c r="H29" s="11" t="s">
        <v>412</v>
      </c>
      <c r="I29" s="11" t="s">
        <v>412</v>
      </c>
      <c r="J29" s="16" t="s">
        <v>412</v>
      </c>
    </row>
    <row r="30" spans="1:10" ht="12" customHeight="1" x14ac:dyDescent="0.2">
      <c r="A30" s="2" t="str">
        <f>"Jun "&amp;RIGHT(A6,4)+1</f>
        <v>Jun 2025</v>
      </c>
      <c r="B30" s="11" t="s">
        <v>412</v>
      </c>
      <c r="C30" s="11" t="s">
        <v>412</v>
      </c>
      <c r="D30" s="11" t="s">
        <v>412</v>
      </c>
      <c r="E30" s="11" t="s">
        <v>412</v>
      </c>
      <c r="F30" s="11" t="s">
        <v>412</v>
      </c>
      <c r="G30" s="11" t="s">
        <v>412</v>
      </c>
      <c r="H30" s="11" t="s">
        <v>412</v>
      </c>
      <c r="I30" s="11" t="s">
        <v>412</v>
      </c>
      <c r="J30" s="16" t="s">
        <v>412</v>
      </c>
    </row>
    <row r="31" spans="1:10" ht="12" customHeight="1" x14ac:dyDescent="0.2">
      <c r="A31" s="2" t="str">
        <f>"Jul "&amp;RIGHT(A6,4)+1</f>
        <v>Jul 2025</v>
      </c>
      <c r="B31" s="11" t="s">
        <v>412</v>
      </c>
      <c r="C31" s="11" t="s">
        <v>412</v>
      </c>
      <c r="D31" s="11" t="s">
        <v>412</v>
      </c>
      <c r="E31" s="11" t="s">
        <v>412</v>
      </c>
      <c r="F31" s="11" t="s">
        <v>412</v>
      </c>
      <c r="G31" s="11" t="s">
        <v>412</v>
      </c>
      <c r="H31" s="11" t="s">
        <v>412</v>
      </c>
      <c r="I31" s="11" t="s">
        <v>412</v>
      </c>
      <c r="J31" s="16" t="s">
        <v>412</v>
      </c>
    </row>
    <row r="32" spans="1:10" ht="12" customHeight="1" x14ac:dyDescent="0.2">
      <c r="A32" s="2" t="str">
        <f>"Aug "&amp;RIGHT(A6,4)+1</f>
        <v>Aug 2025</v>
      </c>
      <c r="B32" s="11" t="s">
        <v>412</v>
      </c>
      <c r="C32" s="11" t="s">
        <v>412</v>
      </c>
      <c r="D32" s="11" t="s">
        <v>412</v>
      </c>
      <c r="E32" s="11" t="s">
        <v>412</v>
      </c>
      <c r="F32" s="11" t="s">
        <v>412</v>
      </c>
      <c r="G32" s="11" t="s">
        <v>412</v>
      </c>
      <c r="H32" s="11" t="s">
        <v>412</v>
      </c>
      <c r="I32" s="11" t="s">
        <v>412</v>
      </c>
      <c r="J32" s="16" t="s">
        <v>412</v>
      </c>
    </row>
    <row r="33" spans="1:10" ht="12" customHeight="1" x14ac:dyDescent="0.2">
      <c r="A33" s="2" t="str">
        <f>"Sep "&amp;RIGHT(A6,4)+1</f>
        <v>Sep 2025</v>
      </c>
      <c r="B33" s="11" t="s">
        <v>412</v>
      </c>
      <c r="C33" s="11" t="s">
        <v>412</v>
      </c>
      <c r="D33" s="11" t="s">
        <v>412</v>
      </c>
      <c r="E33" s="11" t="s">
        <v>412</v>
      </c>
      <c r="F33" s="11" t="s">
        <v>412</v>
      </c>
      <c r="G33" s="11" t="s">
        <v>412</v>
      </c>
      <c r="H33" s="11" t="s">
        <v>412</v>
      </c>
      <c r="I33" s="11" t="s">
        <v>412</v>
      </c>
      <c r="J33" s="16" t="s">
        <v>412</v>
      </c>
    </row>
    <row r="34" spans="1:10" ht="12" customHeight="1" x14ac:dyDescent="0.2">
      <c r="A34" s="12" t="s">
        <v>55</v>
      </c>
      <c r="B34" s="13">
        <v>71811500</v>
      </c>
      <c r="C34" s="13">
        <v>8347967</v>
      </c>
      <c r="D34" s="13">
        <v>80159467</v>
      </c>
      <c r="E34" s="13">
        <v>1312261042</v>
      </c>
      <c r="F34" s="13">
        <v>34733295</v>
      </c>
      <c r="G34" s="13">
        <v>1346994337</v>
      </c>
      <c r="H34" s="13">
        <v>126050</v>
      </c>
      <c r="I34" s="13">
        <v>14606932.4286</v>
      </c>
      <c r="J34" s="17">
        <v>121.4716</v>
      </c>
    </row>
    <row r="35" spans="1:10" ht="12" customHeight="1" x14ac:dyDescent="0.2">
      <c r="A35" s="14" t="str">
        <f>"Total "&amp;MID(A20,7,LEN(A20)-13)&amp;" Months"</f>
        <v>Total 7 Months</v>
      </c>
      <c r="B35" s="15">
        <v>71811500</v>
      </c>
      <c r="C35" s="15">
        <v>8347967</v>
      </c>
      <c r="D35" s="15">
        <v>80159467</v>
      </c>
      <c r="E35" s="15">
        <v>1312261042</v>
      </c>
      <c r="F35" s="15">
        <v>34733295</v>
      </c>
      <c r="G35" s="15">
        <v>1346994337</v>
      </c>
      <c r="H35" s="15">
        <v>126050</v>
      </c>
      <c r="I35" s="15">
        <v>14606932.4286</v>
      </c>
      <c r="J35" s="18">
        <v>121.4716</v>
      </c>
    </row>
    <row r="36" spans="1:10" ht="12" customHeight="1" x14ac:dyDescent="0.2">
      <c r="A36" s="83"/>
      <c r="B36" s="83"/>
      <c r="C36" s="83"/>
      <c r="D36" s="83"/>
      <c r="E36" s="83"/>
      <c r="F36" s="83"/>
      <c r="G36" s="83"/>
      <c r="H36" s="83"/>
      <c r="I36" s="83"/>
      <c r="J36" s="83"/>
    </row>
    <row r="37" spans="1:10" ht="69.95" customHeight="1" x14ac:dyDescent="0.2">
      <c r="A37" s="94" t="s">
        <v>426</v>
      </c>
      <c r="B37" s="94"/>
      <c r="C37" s="94"/>
      <c r="D37" s="94"/>
      <c r="E37" s="94"/>
      <c r="F37" s="94"/>
      <c r="G37" s="94"/>
      <c r="H37" s="94"/>
      <c r="I37" s="94"/>
      <c r="J37" s="94"/>
    </row>
  </sheetData>
  <mergeCells count="11">
    <mergeCell ref="A1:I1"/>
    <mergeCell ref="A2:I2"/>
    <mergeCell ref="A37:J37"/>
    <mergeCell ref="J3:J4"/>
    <mergeCell ref="B5:J5"/>
    <mergeCell ref="A36:J36"/>
    <mergeCell ref="I3:I4"/>
    <mergeCell ref="A3:A4"/>
    <mergeCell ref="B3:D3"/>
    <mergeCell ref="E3:G3"/>
    <mergeCell ref="H3:H4"/>
  </mergeCells>
  <phoneticPr fontId="0" type="noConversion"/>
  <pageMargins left="0.75" right="0.5" top="0.75" bottom="0.5" header="0.5" footer="0.25"/>
  <pageSetup scale="3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J37"/>
  <sheetViews>
    <sheetView showGridLines="0" zoomScaleNormal="100" workbookViewId="0">
      <selection sqref="A1:I1"/>
    </sheetView>
  </sheetViews>
  <sheetFormatPr defaultRowHeight="12.75" x14ac:dyDescent="0.2"/>
  <cols>
    <col min="1" max="7" width="11.42578125" customWidth="1"/>
    <col min="8" max="8" width="13.5703125" customWidth="1"/>
    <col min="9" max="9" width="11.42578125" customWidth="1"/>
    <col min="10" max="10" width="18.140625" customWidth="1"/>
  </cols>
  <sheetData>
    <row r="1" spans="1:10" ht="12" customHeight="1" x14ac:dyDescent="0.2">
      <c r="A1" s="84" t="s">
        <v>436</v>
      </c>
      <c r="B1" s="84"/>
      <c r="C1" s="84"/>
      <c r="D1" s="84"/>
      <c r="E1" s="84"/>
      <c r="F1" s="84"/>
      <c r="G1" s="84"/>
      <c r="H1" s="84"/>
      <c r="I1" s="84"/>
      <c r="J1" s="136">
        <v>45849</v>
      </c>
    </row>
    <row r="2" spans="1:10" ht="12" customHeight="1" x14ac:dyDescent="0.2">
      <c r="A2" s="86" t="s">
        <v>93</v>
      </c>
      <c r="B2" s="86"/>
      <c r="C2" s="86"/>
      <c r="D2" s="86"/>
      <c r="E2" s="86"/>
      <c r="F2" s="86"/>
      <c r="G2" s="86"/>
      <c r="H2" s="86"/>
      <c r="I2" s="86"/>
      <c r="J2" s="1"/>
    </row>
    <row r="3" spans="1:10" ht="24" customHeight="1" x14ac:dyDescent="0.2">
      <c r="A3" s="88" t="s">
        <v>50</v>
      </c>
      <c r="B3" s="92" t="s">
        <v>90</v>
      </c>
      <c r="C3" s="92"/>
      <c r="D3" s="91"/>
      <c r="E3" s="92" t="s">
        <v>91</v>
      </c>
      <c r="F3" s="92"/>
      <c r="G3" s="91"/>
      <c r="H3" s="90" t="s">
        <v>396</v>
      </c>
      <c r="I3" s="90" t="s">
        <v>397</v>
      </c>
      <c r="J3" s="95" t="s">
        <v>398</v>
      </c>
    </row>
    <row r="4" spans="1:10" ht="24" customHeight="1" x14ac:dyDescent="0.2">
      <c r="A4" s="89"/>
      <c r="B4" s="10" t="s">
        <v>78</v>
      </c>
      <c r="C4" s="10" t="s">
        <v>79</v>
      </c>
      <c r="D4" s="10" t="s">
        <v>55</v>
      </c>
      <c r="E4" s="10" t="s">
        <v>78</v>
      </c>
      <c r="F4" s="10" t="s">
        <v>79</v>
      </c>
      <c r="G4" s="10" t="s">
        <v>55</v>
      </c>
      <c r="H4" s="93"/>
      <c r="I4" s="91"/>
      <c r="J4" s="92"/>
    </row>
    <row r="5" spans="1:10" ht="12" customHeight="1" x14ac:dyDescent="0.2">
      <c r="A5" s="1"/>
      <c r="B5" s="83" t="str">
        <f>REPT("-",90)&amp;" Dollars "&amp;REPT("-",120)</f>
        <v>------------------------------------------------------------------------------------------ Dollars ------------------------------------------------------------------------------------------------------------------------</v>
      </c>
      <c r="C5" s="83"/>
      <c r="D5" s="83"/>
      <c r="E5" s="83"/>
      <c r="F5" s="83"/>
      <c r="G5" s="83"/>
      <c r="H5" s="83"/>
      <c r="I5" s="83"/>
      <c r="J5" s="83"/>
    </row>
    <row r="6" spans="1:10" ht="12" customHeight="1" x14ac:dyDescent="0.2">
      <c r="A6" s="3" t="s">
        <v>413</v>
      </c>
    </row>
    <row r="7" spans="1:10" ht="12" customHeight="1" x14ac:dyDescent="0.2">
      <c r="A7" s="2" t="str">
        <f>"Oct "&amp;RIGHT(A6,4)-1</f>
        <v>Oct 2023</v>
      </c>
      <c r="B7" s="11">
        <v>23375454.530000001</v>
      </c>
      <c r="C7" s="11">
        <v>2882195.25</v>
      </c>
      <c r="D7" s="11">
        <v>26257649.780000001</v>
      </c>
      <c r="E7" s="11">
        <v>577060700.17999995</v>
      </c>
      <c r="F7" s="11">
        <v>16570321.4</v>
      </c>
      <c r="G7" s="11">
        <v>593631021.58000004</v>
      </c>
      <c r="H7" s="11" t="s">
        <v>412</v>
      </c>
      <c r="I7" s="11">
        <v>22866386.969999999</v>
      </c>
      <c r="J7" s="11">
        <v>642755058.33000004</v>
      </c>
    </row>
    <row r="8" spans="1:10" ht="12" customHeight="1" x14ac:dyDescent="0.2">
      <c r="A8" s="2" t="str">
        <f>"Nov "&amp;RIGHT(A6,4)-1</f>
        <v>Nov 2023</v>
      </c>
      <c r="B8" s="11">
        <v>20876386.989999998</v>
      </c>
      <c r="C8" s="11">
        <v>2554341.54</v>
      </c>
      <c r="D8" s="11">
        <v>23430728.530000001</v>
      </c>
      <c r="E8" s="11">
        <v>502674191.42000002</v>
      </c>
      <c r="F8" s="11">
        <v>14632325.76</v>
      </c>
      <c r="G8" s="11">
        <v>517306517.18000001</v>
      </c>
      <c r="H8" s="11" t="s">
        <v>412</v>
      </c>
      <c r="I8" s="11">
        <v>19880900.829999998</v>
      </c>
      <c r="J8" s="11">
        <v>560618146.53999996</v>
      </c>
    </row>
    <row r="9" spans="1:10" ht="12" customHeight="1" x14ac:dyDescent="0.2">
      <c r="A9" s="2" t="str">
        <f>"Dec "&amp;RIGHT(A6,4)-1</f>
        <v>Dec 2023</v>
      </c>
      <c r="B9" s="11">
        <v>17039971.890000001</v>
      </c>
      <c r="C9" s="11">
        <v>2043519.57</v>
      </c>
      <c r="D9" s="11">
        <v>19083491.460000001</v>
      </c>
      <c r="E9" s="11">
        <v>394087126.64999998</v>
      </c>
      <c r="F9" s="11">
        <v>11041886.83</v>
      </c>
      <c r="G9" s="11">
        <v>405129013.48000002</v>
      </c>
      <c r="H9" s="11" t="s">
        <v>412</v>
      </c>
      <c r="I9" s="11">
        <v>15638823.869999999</v>
      </c>
      <c r="J9" s="11">
        <v>439851328.81</v>
      </c>
    </row>
    <row r="10" spans="1:10" ht="12" customHeight="1" x14ac:dyDescent="0.2">
      <c r="A10" s="2" t="str">
        <f>"Jan "&amp;RIGHT(A6,4)</f>
        <v>Jan 2024</v>
      </c>
      <c r="B10" s="11">
        <v>20133066.579999998</v>
      </c>
      <c r="C10" s="11">
        <v>2386422.81</v>
      </c>
      <c r="D10" s="11">
        <v>22519489.390000001</v>
      </c>
      <c r="E10" s="11">
        <v>468446696.70999998</v>
      </c>
      <c r="F10" s="11">
        <v>12834015.6</v>
      </c>
      <c r="G10" s="11">
        <v>481280712.31</v>
      </c>
      <c r="H10" s="11" t="s">
        <v>412</v>
      </c>
      <c r="I10" s="11">
        <v>18467405.93</v>
      </c>
      <c r="J10" s="11">
        <v>522267607.63</v>
      </c>
    </row>
    <row r="11" spans="1:10" ht="12" customHeight="1" x14ac:dyDescent="0.2">
      <c r="A11" s="2" t="str">
        <f>"Feb "&amp;RIGHT(A6,4)</f>
        <v>Feb 2024</v>
      </c>
      <c r="B11" s="11">
        <v>23010307.120000001</v>
      </c>
      <c r="C11" s="11">
        <v>2717153.13</v>
      </c>
      <c r="D11" s="11">
        <v>25727460.25</v>
      </c>
      <c r="E11" s="11">
        <v>551625172.13</v>
      </c>
      <c r="F11" s="11">
        <v>15190294</v>
      </c>
      <c r="G11" s="11">
        <v>566815466.13</v>
      </c>
      <c r="H11" s="11" t="s">
        <v>412</v>
      </c>
      <c r="I11" s="11">
        <v>21196955.039999999</v>
      </c>
      <c r="J11" s="11">
        <v>613739881.41999996</v>
      </c>
    </row>
    <row r="12" spans="1:10" ht="12" customHeight="1" x14ac:dyDescent="0.2">
      <c r="A12" s="2" t="str">
        <f>"Mar "&amp;RIGHT(A6,4)</f>
        <v>Mar 2024</v>
      </c>
      <c r="B12" s="11">
        <v>21470599.870000001</v>
      </c>
      <c r="C12" s="11">
        <v>2476085.67</v>
      </c>
      <c r="D12" s="11">
        <v>23946685.539999999</v>
      </c>
      <c r="E12" s="11">
        <v>489516290.77999997</v>
      </c>
      <c r="F12" s="11">
        <v>13023220.970000001</v>
      </c>
      <c r="G12" s="11">
        <v>502539511.75</v>
      </c>
      <c r="H12" s="11" t="s">
        <v>412</v>
      </c>
      <c r="I12" s="11">
        <v>19422342.359999999</v>
      </c>
      <c r="J12" s="11">
        <v>545908539.64999998</v>
      </c>
    </row>
    <row r="13" spans="1:10" ht="12" customHeight="1" x14ac:dyDescent="0.2">
      <c r="A13" s="2" t="str">
        <f>"Apr "&amp;RIGHT(A6,4)</f>
        <v>Apr 2024</v>
      </c>
      <c r="B13" s="11">
        <v>29287082.09</v>
      </c>
      <c r="C13" s="11">
        <v>2769306.92</v>
      </c>
      <c r="D13" s="11">
        <v>32056389.010000002</v>
      </c>
      <c r="E13" s="11">
        <v>554737346.29999995</v>
      </c>
      <c r="F13" s="11">
        <v>15251520.640000001</v>
      </c>
      <c r="G13" s="11">
        <v>569988866.94000006</v>
      </c>
      <c r="H13" s="11" t="s">
        <v>412</v>
      </c>
      <c r="I13" s="11">
        <v>21670331.66</v>
      </c>
      <c r="J13" s="11">
        <v>623715587.61000001</v>
      </c>
    </row>
    <row r="14" spans="1:10" ht="12" customHeight="1" x14ac:dyDescent="0.2">
      <c r="A14" s="2" t="str">
        <f>"May "&amp;RIGHT(A6,4)</f>
        <v>May 2024</v>
      </c>
      <c r="B14" s="11">
        <v>25647009.25</v>
      </c>
      <c r="C14" s="11">
        <v>2809327</v>
      </c>
      <c r="D14" s="11">
        <v>28456336.25</v>
      </c>
      <c r="E14" s="11">
        <v>549283703.58000004</v>
      </c>
      <c r="F14" s="11">
        <v>13640561.6</v>
      </c>
      <c r="G14" s="11">
        <v>562924265.17999995</v>
      </c>
      <c r="H14" s="11" t="s">
        <v>412</v>
      </c>
      <c r="I14" s="11">
        <v>21730480</v>
      </c>
      <c r="J14" s="11">
        <v>613111081.42999995</v>
      </c>
    </row>
    <row r="15" spans="1:10" ht="12" customHeight="1" x14ac:dyDescent="0.2">
      <c r="A15" s="2" t="str">
        <f>"Jun "&amp;RIGHT(A6,4)</f>
        <v>Jun 2024</v>
      </c>
      <c r="B15" s="11">
        <v>7373908.7400000002</v>
      </c>
      <c r="C15" s="11">
        <v>448508.72</v>
      </c>
      <c r="D15" s="11">
        <v>7822417.46</v>
      </c>
      <c r="E15" s="11">
        <v>120935188.73999999</v>
      </c>
      <c r="F15" s="11">
        <v>1540163.67</v>
      </c>
      <c r="G15" s="11">
        <v>122475352.41</v>
      </c>
      <c r="H15" s="11" t="s">
        <v>412</v>
      </c>
      <c r="I15" s="11">
        <v>3677723.34</v>
      </c>
      <c r="J15" s="11">
        <v>133975493.20999999</v>
      </c>
    </row>
    <row r="16" spans="1:10" ht="12" customHeight="1" x14ac:dyDescent="0.2">
      <c r="A16" s="2" t="str">
        <f>"Jul "&amp;RIGHT(A6,4)</f>
        <v>Jul 2024</v>
      </c>
      <c r="B16" s="11">
        <v>2132834.79</v>
      </c>
      <c r="C16" s="11">
        <v>69751.41</v>
      </c>
      <c r="D16" s="11">
        <v>2202586.2000000002</v>
      </c>
      <c r="E16" s="11">
        <v>32477311.75</v>
      </c>
      <c r="F16" s="11">
        <v>184143.62</v>
      </c>
      <c r="G16" s="11">
        <v>32661455.370000001</v>
      </c>
      <c r="H16" s="11" t="s">
        <v>412</v>
      </c>
      <c r="I16" s="11">
        <v>363166.5</v>
      </c>
      <c r="J16" s="11">
        <v>35227208.07</v>
      </c>
    </row>
    <row r="17" spans="1:10" ht="12" customHeight="1" x14ac:dyDescent="0.2">
      <c r="A17" s="2" t="str">
        <f>"Aug "&amp;RIGHT(A6,4)</f>
        <v>Aug 2024</v>
      </c>
      <c r="B17" s="11">
        <v>10381739.74</v>
      </c>
      <c r="C17" s="11">
        <v>1029872.23</v>
      </c>
      <c r="D17" s="11">
        <v>11411611.970000001</v>
      </c>
      <c r="E17" s="11">
        <v>329343552.55000001</v>
      </c>
      <c r="F17" s="11">
        <v>7438864.0300000003</v>
      </c>
      <c r="G17" s="11">
        <v>336782416.57999998</v>
      </c>
      <c r="H17" s="11" t="s">
        <v>412</v>
      </c>
      <c r="I17" s="11">
        <v>8852663.75</v>
      </c>
      <c r="J17" s="11">
        <v>357046692.30000001</v>
      </c>
    </row>
    <row r="18" spans="1:10" ht="12" customHeight="1" x14ac:dyDescent="0.2">
      <c r="A18" s="2" t="str">
        <f>"Sep "&amp;RIGHT(A6,4)</f>
        <v>Sep 2024</v>
      </c>
      <c r="B18" s="11">
        <v>26375402.73</v>
      </c>
      <c r="C18" s="11">
        <v>2768878.58</v>
      </c>
      <c r="D18" s="11">
        <v>29144281.309999999</v>
      </c>
      <c r="E18" s="11">
        <v>600891926.64999998</v>
      </c>
      <c r="F18" s="11">
        <v>14417252.609999999</v>
      </c>
      <c r="G18" s="11">
        <v>615309179.25999999</v>
      </c>
      <c r="H18" s="11" t="s">
        <v>412</v>
      </c>
      <c r="I18" s="11">
        <v>20632496.260000002</v>
      </c>
      <c r="J18" s="11">
        <v>665085956.83000004</v>
      </c>
    </row>
    <row r="19" spans="1:10" ht="12" customHeight="1" x14ac:dyDescent="0.2">
      <c r="A19" s="12" t="s">
        <v>55</v>
      </c>
      <c r="B19" s="13">
        <v>227103764.31999999</v>
      </c>
      <c r="C19" s="13">
        <v>24955362.829999998</v>
      </c>
      <c r="D19" s="13">
        <v>252059127.15000001</v>
      </c>
      <c r="E19" s="13">
        <v>5171079207.4399996</v>
      </c>
      <c r="F19" s="13">
        <v>135764570.72999999</v>
      </c>
      <c r="G19" s="13">
        <v>5306843778.1700001</v>
      </c>
      <c r="H19" s="13" t="s">
        <v>412</v>
      </c>
      <c r="I19" s="13">
        <v>194399676.50999999</v>
      </c>
      <c r="J19" s="13">
        <v>5753302581.8299999</v>
      </c>
    </row>
    <row r="20" spans="1:10" ht="12" customHeight="1" x14ac:dyDescent="0.2">
      <c r="A20" s="14" t="s">
        <v>414</v>
      </c>
      <c r="B20" s="15">
        <v>155192869.06999999</v>
      </c>
      <c r="C20" s="15">
        <v>17829024.890000001</v>
      </c>
      <c r="D20" s="15">
        <v>173021893.96000001</v>
      </c>
      <c r="E20" s="15">
        <v>3538147524.1700001</v>
      </c>
      <c r="F20" s="15">
        <v>98543585.200000003</v>
      </c>
      <c r="G20" s="15">
        <v>3636691109.3699999</v>
      </c>
      <c r="H20" s="15" t="s">
        <v>412</v>
      </c>
      <c r="I20" s="15">
        <v>139143146.66</v>
      </c>
      <c r="J20" s="15">
        <v>3948856149.9899998</v>
      </c>
    </row>
    <row r="21" spans="1:10" ht="12" customHeight="1" x14ac:dyDescent="0.2">
      <c r="A21" s="3" t="str">
        <f>"FY "&amp;RIGHT(A6,4)+1</f>
        <v>FY 2025</v>
      </c>
    </row>
    <row r="22" spans="1:10" ht="12" customHeight="1" x14ac:dyDescent="0.2">
      <c r="A22" s="2" t="str">
        <f>"Oct "&amp;RIGHT(A6,4)</f>
        <v>Oct 2024</v>
      </c>
      <c r="B22" s="11">
        <v>28803816.489999998</v>
      </c>
      <c r="C22" s="11">
        <v>2900888.11</v>
      </c>
      <c r="D22" s="11">
        <v>31704704.600000001</v>
      </c>
      <c r="E22" s="11">
        <v>634716287.28999996</v>
      </c>
      <c r="F22" s="11">
        <v>15146807.35</v>
      </c>
      <c r="G22" s="11">
        <v>649863094.63999999</v>
      </c>
      <c r="H22" s="11">
        <v>40717.730000000003</v>
      </c>
      <c r="I22" s="11">
        <v>23681275.07</v>
      </c>
      <c r="J22" s="11">
        <v>705289792.03999996</v>
      </c>
    </row>
    <row r="23" spans="1:10" ht="12" customHeight="1" x14ac:dyDescent="0.2">
      <c r="A23" s="2" t="str">
        <f>"Nov "&amp;RIGHT(A6,4)</f>
        <v>Nov 2024</v>
      </c>
      <c r="B23" s="11">
        <v>22654812.370000001</v>
      </c>
      <c r="C23" s="11">
        <v>2308939.73</v>
      </c>
      <c r="D23" s="11">
        <v>24963752.100000001</v>
      </c>
      <c r="E23" s="11">
        <v>502114101.17000002</v>
      </c>
      <c r="F23" s="11">
        <v>12008320.279999999</v>
      </c>
      <c r="G23" s="11">
        <v>514122421.44999999</v>
      </c>
      <c r="H23" s="11">
        <v>25713.360000000001</v>
      </c>
      <c r="I23" s="11">
        <v>18316020.809999999</v>
      </c>
      <c r="J23" s="11">
        <v>557427907.72000003</v>
      </c>
    </row>
    <row r="24" spans="1:10" ht="12" customHeight="1" x14ac:dyDescent="0.2">
      <c r="A24" s="2" t="str">
        <f>"Dec "&amp;RIGHT(A6,4)</f>
        <v>Dec 2024</v>
      </c>
      <c r="B24" s="11">
        <v>20104985.170000002</v>
      </c>
      <c r="C24" s="11">
        <v>2020738.02</v>
      </c>
      <c r="D24" s="11">
        <v>22125723.190000001</v>
      </c>
      <c r="E24" s="11">
        <v>445911018.81</v>
      </c>
      <c r="F24" s="11">
        <v>10454527.859999999</v>
      </c>
      <c r="G24" s="11">
        <v>456365546.67000002</v>
      </c>
      <c r="H24" s="11">
        <v>22066.799999999999</v>
      </c>
      <c r="I24" s="11">
        <v>15956871.9</v>
      </c>
      <c r="J24" s="11">
        <v>494470208.56</v>
      </c>
    </row>
    <row r="25" spans="1:10" ht="12" customHeight="1" x14ac:dyDescent="0.2">
      <c r="A25" s="2" t="str">
        <f>"Jan "&amp;RIGHT(A6,4)+1</f>
        <v>Jan 2025</v>
      </c>
      <c r="B25" s="11">
        <v>23674796.170000002</v>
      </c>
      <c r="C25" s="11">
        <v>2357298.2599999998</v>
      </c>
      <c r="D25" s="11">
        <v>26032094.43</v>
      </c>
      <c r="E25" s="11">
        <v>495269934.49000001</v>
      </c>
      <c r="F25" s="11">
        <v>11582115.609999999</v>
      </c>
      <c r="G25" s="11">
        <v>506852050.10000002</v>
      </c>
      <c r="H25" s="11">
        <v>169884.66</v>
      </c>
      <c r="I25" s="11">
        <v>18381045.010000002</v>
      </c>
      <c r="J25" s="11">
        <v>551435074.20000005</v>
      </c>
    </row>
    <row r="26" spans="1:10" ht="12" customHeight="1" x14ac:dyDescent="0.2">
      <c r="A26" s="2" t="str">
        <f>"Feb "&amp;RIGHT(A6,4)+1</f>
        <v>Feb 2025</v>
      </c>
      <c r="B26" s="11">
        <v>23293280.289999999</v>
      </c>
      <c r="C26" s="11">
        <v>2306520.12</v>
      </c>
      <c r="D26" s="11">
        <v>25599800.41</v>
      </c>
      <c r="E26" s="11">
        <v>523952656.25999999</v>
      </c>
      <c r="F26" s="11">
        <v>11947672.859999999</v>
      </c>
      <c r="G26" s="11">
        <v>535900329.12</v>
      </c>
      <c r="H26" s="11">
        <v>6628.56</v>
      </c>
      <c r="I26" s="11">
        <v>18381627.960000001</v>
      </c>
      <c r="J26" s="11">
        <v>579888386.04999995</v>
      </c>
    </row>
    <row r="27" spans="1:10" ht="12" customHeight="1" x14ac:dyDescent="0.2">
      <c r="A27" s="2" t="str">
        <f>"Mar "&amp;RIGHT(A6,4)+1</f>
        <v>Mar 2025</v>
      </c>
      <c r="B27" s="11">
        <v>25528247.469999999</v>
      </c>
      <c r="C27" s="11">
        <v>2636300.6</v>
      </c>
      <c r="D27" s="11">
        <v>28164548.07</v>
      </c>
      <c r="E27" s="11">
        <v>539292425.82000005</v>
      </c>
      <c r="F27" s="11">
        <v>13533018.07</v>
      </c>
      <c r="G27" s="11">
        <v>552825443.88999999</v>
      </c>
      <c r="H27" s="11">
        <v>81045.08</v>
      </c>
      <c r="I27" s="11">
        <v>19918670.440000001</v>
      </c>
      <c r="J27" s="11">
        <v>600989707.48000002</v>
      </c>
    </row>
    <row r="28" spans="1:10" ht="12" customHeight="1" x14ac:dyDescent="0.2">
      <c r="A28" s="2" t="str">
        <f>"Apr "&amp;RIGHT(A6,4)+1</f>
        <v>Apr 2025</v>
      </c>
      <c r="B28" s="11">
        <v>26464657.75</v>
      </c>
      <c r="C28" s="11">
        <v>2901518.37</v>
      </c>
      <c r="D28" s="11">
        <v>29366176.120000001</v>
      </c>
      <c r="E28" s="11">
        <v>594077719.66999996</v>
      </c>
      <c r="F28" s="11">
        <v>14078218.42</v>
      </c>
      <c r="G28" s="11">
        <v>608155938.09000003</v>
      </c>
      <c r="H28" s="11">
        <v>9750.18</v>
      </c>
      <c r="I28" s="11">
        <v>21555097.68</v>
      </c>
      <c r="J28" s="11">
        <v>659086962.07000005</v>
      </c>
    </row>
    <row r="29" spans="1:10"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row>
    <row r="30" spans="1:10"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
      <c r="A34" s="12" t="s">
        <v>55</v>
      </c>
      <c r="B34" s="13">
        <v>170524595.71000001</v>
      </c>
      <c r="C34" s="13">
        <v>17432203.210000001</v>
      </c>
      <c r="D34" s="13">
        <v>187956798.91999999</v>
      </c>
      <c r="E34" s="13">
        <v>3735334143.5100002</v>
      </c>
      <c r="F34" s="13">
        <v>88750680.450000003</v>
      </c>
      <c r="G34" s="13">
        <v>3824084823.96</v>
      </c>
      <c r="H34" s="13">
        <v>355806.37</v>
      </c>
      <c r="I34" s="13">
        <v>136190608.87</v>
      </c>
      <c r="J34" s="13">
        <v>4148588038.1199999</v>
      </c>
    </row>
    <row r="35" spans="1:10" ht="12" customHeight="1" x14ac:dyDescent="0.2">
      <c r="A35" s="14" t="str">
        <f>"Total "&amp;MID(A20,7,LEN(A20)-13)&amp;" Months"</f>
        <v>Total 7 Months</v>
      </c>
      <c r="B35" s="15">
        <v>170524595.71000001</v>
      </c>
      <c r="C35" s="15">
        <v>17432203.210000001</v>
      </c>
      <c r="D35" s="15">
        <v>187956798.91999999</v>
      </c>
      <c r="E35" s="15">
        <v>3735334143.5100002</v>
      </c>
      <c r="F35" s="15">
        <v>88750680.450000003</v>
      </c>
      <c r="G35" s="15">
        <v>3824084823.96</v>
      </c>
      <c r="H35" s="15">
        <v>355806.37</v>
      </c>
      <c r="I35" s="15">
        <v>136190608.87</v>
      </c>
      <c r="J35" s="15">
        <v>4148588038.1199999</v>
      </c>
    </row>
    <row r="36" spans="1:10" ht="12" customHeight="1" x14ac:dyDescent="0.2">
      <c r="A36" s="83"/>
      <c r="B36" s="83"/>
      <c r="C36" s="83"/>
      <c r="D36" s="83"/>
      <c r="E36" s="83"/>
      <c r="F36" s="83"/>
      <c r="G36" s="83"/>
      <c r="H36" s="83"/>
      <c r="I36" s="83"/>
      <c r="J36" s="83"/>
    </row>
    <row r="37" spans="1:10" ht="69.95" customHeight="1" x14ac:dyDescent="0.2">
      <c r="A37" s="94" t="s">
        <v>427</v>
      </c>
      <c r="B37" s="94"/>
      <c r="C37" s="94"/>
      <c r="D37" s="94"/>
      <c r="E37" s="94"/>
      <c r="F37" s="94"/>
      <c r="G37" s="94"/>
      <c r="H37" s="94"/>
      <c r="I37" s="94"/>
      <c r="J37" s="94"/>
    </row>
  </sheetData>
  <mergeCells count="11">
    <mergeCell ref="A37:J37"/>
    <mergeCell ref="I3:I4"/>
    <mergeCell ref="A3:A4"/>
    <mergeCell ref="B3:D3"/>
    <mergeCell ref="E3:G3"/>
    <mergeCell ref="H3:H4"/>
    <mergeCell ref="A1:I1"/>
    <mergeCell ref="A2:I2"/>
    <mergeCell ref="J3:J4"/>
    <mergeCell ref="B5:J5"/>
    <mergeCell ref="A36:J36"/>
  </mergeCells>
  <phoneticPr fontId="0" type="noConversion"/>
  <pageMargins left="0.75" right="0.5" top="0.75" bottom="0.5" header="0.5" footer="0.25"/>
  <pageSetup scale="3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37"/>
  <sheetViews>
    <sheetView showGridLines="0" workbookViewId="0">
      <selection sqref="A1:I1"/>
    </sheetView>
  </sheetViews>
  <sheetFormatPr defaultRowHeight="12.75" x14ac:dyDescent="0.2"/>
  <cols>
    <col min="1" max="10" width="11.42578125" customWidth="1"/>
  </cols>
  <sheetData>
    <row r="1" spans="1:10" ht="12" customHeight="1" x14ac:dyDescent="0.2">
      <c r="A1" s="84" t="s">
        <v>437</v>
      </c>
      <c r="B1" s="84"/>
      <c r="C1" s="84"/>
      <c r="D1" s="84"/>
      <c r="E1" s="84"/>
      <c r="F1" s="84"/>
      <c r="G1" s="84"/>
      <c r="H1" s="84"/>
      <c r="I1" s="84"/>
      <c r="J1" s="136">
        <v>45849</v>
      </c>
    </row>
    <row r="2" spans="1:10" ht="12" customHeight="1" x14ac:dyDescent="0.2">
      <c r="A2" s="86" t="s">
        <v>94</v>
      </c>
      <c r="B2" s="86"/>
      <c r="C2" s="86"/>
      <c r="D2" s="86"/>
      <c r="E2" s="86"/>
      <c r="F2" s="86"/>
      <c r="G2" s="86"/>
      <c r="H2" s="86"/>
      <c r="I2" s="86"/>
      <c r="J2" s="1"/>
    </row>
    <row r="3" spans="1:10" ht="24" customHeight="1" x14ac:dyDescent="0.2">
      <c r="A3" s="88" t="s">
        <v>50</v>
      </c>
      <c r="B3" s="92" t="s">
        <v>202</v>
      </c>
      <c r="C3" s="92"/>
      <c r="D3" s="91"/>
      <c r="E3" s="92" t="s">
        <v>204</v>
      </c>
      <c r="F3" s="92"/>
      <c r="G3" s="91"/>
      <c r="H3" s="92" t="s">
        <v>55</v>
      </c>
      <c r="I3" s="92"/>
      <c r="J3" s="92"/>
    </row>
    <row r="4" spans="1:10" ht="24" customHeight="1" x14ac:dyDescent="0.2">
      <c r="A4" s="89"/>
      <c r="B4" s="10" t="s">
        <v>203</v>
      </c>
      <c r="C4" s="10" t="s">
        <v>95</v>
      </c>
      <c r="D4" s="10" t="s">
        <v>96</v>
      </c>
      <c r="E4" s="10" t="s">
        <v>97</v>
      </c>
      <c r="F4" s="10" t="s">
        <v>95</v>
      </c>
      <c r="G4" s="10" t="s">
        <v>96</v>
      </c>
      <c r="H4" s="10" t="s">
        <v>97</v>
      </c>
      <c r="I4" s="10" t="s">
        <v>95</v>
      </c>
      <c r="J4" s="9" t="s">
        <v>96</v>
      </c>
    </row>
    <row r="5" spans="1:10" ht="12" customHeight="1" x14ac:dyDescent="0.2">
      <c r="A5" s="1"/>
      <c r="B5" s="83" t="str">
        <f>REPT("-",101)&amp;" Number "&amp;REPT("-",101)</f>
        <v>----------------------------------------------------------------------------------------------------- Number -----------------------------------------------------------------------------------------------------</v>
      </c>
      <c r="C5" s="83"/>
      <c r="D5" s="83"/>
      <c r="E5" s="83"/>
      <c r="F5" s="83"/>
      <c r="G5" s="83"/>
      <c r="H5" s="83"/>
      <c r="I5" s="83"/>
      <c r="J5" s="83"/>
    </row>
    <row r="6" spans="1:10" ht="12" customHeight="1" x14ac:dyDescent="0.2">
      <c r="A6" s="3" t="s">
        <v>413</v>
      </c>
    </row>
    <row r="7" spans="1:10" ht="12" customHeight="1" x14ac:dyDescent="0.2">
      <c r="A7" s="2" t="str">
        <f>"Oct "&amp;RIGHT(A6,4)-1</f>
        <v>Oct 2023</v>
      </c>
      <c r="B7" s="11" t="s">
        <v>412</v>
      </c>
      <c r="C7" s="11" t="s">
        <v>412</v>
      </c>
      <c r="D7" s="11" t="s">
        <v>412</v>
      </c>
      <c r="E7" s="11" t="s">
        <v>412</v>
      </c>
      <c r="F7" s="11" t="s">
        <v>412</v>
      </c>
      <c r="G7" s="11" t="s">
        <v>412</v>
      </c>
      <c r="H7" s="11" t="s">
        <v>412</v>
      </c>
      <c r="I7" s="11" t="s">
        <v>412</v>
      </c>
      <c r="J7" s="11" t="s">
        <v>412</v>
      </c>
    </row>
    <row r="8" spans="1:10" ht="12" customHeight="1" x14ac:dyDescent="0.2">
      <c r="A8" s="2" t="str">
        <f>"Nov "&amp;RIGHT(A6,4)-1</f>
        <v>Nov 2023</v>
      </c>
      <c r="B8" s="11" t="s">
        <v>412</v>
      </c>
      <c r="C8" s="11" t="s">
        <v>412</v>
      </c>
      <c r="D8" s="11" t="s">
        <v>412</v>
      </c>
      <c r="E8" s="11" t="s">
        <v>412</v>
      </c>
      <c r="F8" s="11" t="s">
        <v>412</v>
      </c>
      <c r="G8" s="11" t="s">
        <v>412</v>
      </c>
      <c r="H8" s="11" t="s">
        <v>412</v>
      </c>
      <c r="I8" s="11" t="s">
        <v>412</v>
      </c>
      <c r="J8" s="11" t="s">
        <v>412</v>
      </c>
    </row>
    <row r="9" spans="1:10" ht="12" customHeight="1" x14ac:dyDescent="0.2">
      <c r="A9" s="2" t="str">
        <f>"Dec "&amp;RIGHT(A6,4)-1</f>
        <v>Dec 2023</v>
      </c>
      <c r="B9" s="11">
        <v>519</v>
      </c>
      <c r="C9" s="11">
        <v>69487</v>
      </c>
      <c r="D9" s="11">
        <v>613814</v>
      </c>
      <c r="E9" s="11">
        <v>17508</v>
      </c>
      <c r="F9" s="11">
        <v>69918</v>
      </c>
      <c r="G9" s="11">
        <v>4438330</v>
      </c>
      <c r="H9" s="11">
        <v>18027</v>
      </c>
      <c r="I9" s="11">
        <v>139405</v>
      </c>
      <c r="J9" s="11">
        <v>5052144</v>
      </c>
    </row>
    <row r="10" spans="1:10" ht="12" customHeight="1" x14ac:dyDescent="0.2">
      <c r="A10" s="2" t="str">
        <f>"Jan "&amp;RIGHT(A6,4)</f>
        <v>Jan 2024</v>
      </c>
      <c r="B10" s="11" t="s">
        <v>412</v>
      </c>
      <c r="C10" s="11" t="s">
        <v>412</v>
      </c>
      <c r="D10" s="11" t="s">
        <v>412</v>
      </c>
      <c r="E10" s="11" t="s">
        <v>412</v>
      </c>
      <c r="F10" s="11" t="s">
        <v>412</v>
      </c>
      <c r="G10" s="11" t="s">
        <v>412</v>
      </c>
      <c r="H10" s="11" t="s">
        <v>412</v>
      </c>
      <c r="I10" s="11" t="s">
        <v>412</v>
      </c>
      <c r="J10" s="11" t="s">
        <v>412</v>
      </c>
    </row>
    <row r="11" spans="1:10" ht="12" customHeight="1" x14ac:dyDescent="0.2">
      <c r="A11" s="2" t="str">
        <f>"Feb "&amp;RIGHT(A6,4)</f>
        <v>Feb 2024</v>
      </c>
      <c r="B11" s="11" t="s">
        <v>412</v>
      </c>
      <c r="C11" s="11" t="s">
        <v>412</v>
      </c>
      <c r="D11" s="11" t="s">
        <v>412</v>
      </c>
      <c r="E11" s="11" t="s">
        <v>412</v>
      </c>
      <c r="F11" s="11" t="s">
        <v>412</v>
      </c>
      <c r="G11" s="11" t="s">
        <v>412</v>
      </c>
      <c r="H11" s="11" t="s">
        <v>412</v>
      </c>
      <c r="I11" s="11" t="s">
        <v>412</v>
      </c>
      <c r="J11" s="11" t="s">
        <v>412</v>
      </c>
    </row>
    <row r="12" spans="1:10" ht="12" customHeight="1" x14ac:dyDescent="0.2">
      <c r="A12" s="2" t="str">
        <f>"Mar "&amp;RIGHT(A6,4)</f>
        <v>Mar 2024</v>
      </c>
      <c r="B12" s="11">
        <v>510</v>
      </c>
      <c r="C12" s="11">
        <v>69406</v>
      </c>
      <c r="D12" s="11">
        <v>644868</v>
      </c>
      <c r="E12" s="11">
        <v>17633</v>
      </c>
      <c r="F12" s="11">
        <v>71052</v>
      </c>
      <c r="G12" s="11">
        <v>4786373</v>
      </c>
      <c r="H12" s="11">
        <v>18143</v>
      </c>
      <c r="I12" s="11">
        <v>140458</v>
      </c>
      <c r="J12" s="11">
        <v>5431241</v>
      </c>
    </row>
    <row r="13" spans="1:10" ht="12" customHeight="1" x14ac:dyDescent="0.2">
      <c r="A13" s="2" t="str">
        <f>"Apr "&amp;RIGHT(A6,4)</f>
        <v>Apr 2024</v>
      </c>
      <c r="B13" s="11" t="s">
        <v>412</v>
      </c>
      <c r="C13" s="11" t="s">
        <v>412</v>
      </c>
      <c r="D13" s="11" t="s">
        <v>412</v>
      </c>
      <c r="E13" s="11" t="s">
        <v>412</v>
      </c>
      <c r="F13" s="11" t="s">
        <v>412</v>
      </c>
      <c r="G13" s="11" t="s">
        <v>412</v>
      </c>
      <c r="H13" s="11" t="s">
        <v>412</v>
      </c>
      <c r="I13" s="11" t="s">
        <v>412</v>
      </c>
      <c r="J13" s="11" t="s">
        <v>412</v>
      </c>
    </row>
    <row r="14" spans="1:10" ht="12" customHeight="1" x14ac:dyDescent="0.2">
      <c r="A14" s="2" t="str">
        <f>"May "&amp;RIGHT(A6,4)</f>
        <v>May 2024</v>
      </c>
      <c r="B14" s="11" t="s">
        <v>412</v>
      </c>
      <c r="C14" s="11" t="s">
        <v>412</v>
      </c>
      <c r="D14" s="11" t="s">
        <v>412</v>
      </c>
      <c r="E14" s="11" t="s">
        <v>412</v>
      </c>
      <c r="F14" s="11" t="s">
        <v>412</v>
      </c>
      <c r="G14" s="11" t="s">
        <v>412</v>
      </c>
      <c r="H14" s="11" t="s">
        <v>412</v>
      </c>
      <c r="I14" s="11" t="s">
        <v>412</v>
      </c>
      <c r="J14" s="11" t="s">
        <v>412</v>
      </c>
    </row>
    <row r="15" spans="1:10" ht="12" customHeight="1" x14ac:dyDescent="0.2">
      <c r="A15" s="2" t="str">
        <f>"Jun "&amp;RIGHT(A6,4)</f>
        <v>Jun 2024</v>
      </c>
      <c r="B15" s="11">
        <v>508</v>
      </c>
      <c r="C15" s="11">
        <v>68687</v>
      </c>
      <c r="D15" s="11">
        <v>631013</v>
      </c>
      <c r="E15" s="11">
        <v>15417</v>
      </c>
      <c r="F15" s="11">
        <v>47324</v>
      </c>
      <c r="G15" s="11">
        <v>2391953</v>
      </c>
      <c r="H15" s="11">
        <v>15925</v>
      </c>
      <c r="I15" s="11">
        <v>116011</v>
      </c>
      <c r="J15" s="11">
        <v>3022966</v>
      </c>
    </row>
    <row r="16" spans="1:10" ht="12" customHeight="1" x14ac:dyDescent="0.2">
      <c r="A16" s="2" t="str">
        <f>"Jul "&amp;RIGHT(A6,4)</f>
        <v>Jul 2024</v>
      </c>
      <c r="B16" s="11" t="s">
        <v>412</v>
      </c>
      <c r="C16" s="11" t="s">
        <v>412</v>
      </c>
      <c r="D16" s="11" t="s">
        <v>412</v>
      </c>
      <c r="E16" s="11" t="s">
        <v>412</v>
      </c>
      <c r="F16" s="11" t="s">
        <v>412</v>
      </c>
      <c r="G16" s="11" t="s">
        <v>412</v>
      </c>
      <c r="H16" s="11" t="s">
        <v>412</v>
      </c>
      <c r="I16" s="11" t="s">
        <v>412</v>
      </c>
      <c r="J16" s="11" t="s">
        <v>412</v>
      </c>
    </row>
    <row r="17" spans="1:10" ht="12" customHeight="1" x14ac:dyDescent="0.2">
      <c r="A17" s="2" t="str">
        <f>"Aug "&amp;RIGHT(A6,4)</f>
        <v>Aug 2024</v>
      </c>
      <c r="B17" s="11" t="s">
        <v>412</v>
      </c>
      <c r="C17" s="11" t="s">
        <v>412</v>
      </c>
      <c r="D17" s="11" t="s">
        <v>412</v>
      </c>
      <c r="E17" s="11" t="s">
        <v>412</v>
      </c>
      <c r="F17" s="11" t="s">
        <v>412</v>
      </c>
      <c r="G17" s="11" t="s">
        <v>412</v>
      </c>
      <c r="H17" s="11" t="s">
        <v>412</v>
      </c>
      <c r="I17" s="11" t="s">
        <v>412</v>
      </c>
      <c r="J17" s="11" t="s">
        <v>412</v>
      </c>
    </row>
    <row r="18" spans="1:10" ht="12" customHeight="1" x14ac:dyDescent="0.2">
      <c r="A18" s="2" t="str">
        <f>"Sep "&amp;RIGHT(A6,4)</f>
        <v>Sep 2024</v>
      </c>
      <c r="B18" s="11">
        <v>504</v>
      </c>
      <c r="C18" s="11">
        <v>68155</v>
      </c>
      <c r="D18" s="11">
        <v>604608</v>
      </c>
      <c r="E18" s="11">
        <v>17296</v>
      </c>
      <c r="F18" s="11">
        <v>66201</v>
      </c>
      <c r="G18" s="11">
        <v>4308542</v>
      </c>
      <c r="H18" s="11">
        <v>17800</v>
      </c>
      <c r="I18" s="11">
        <v>134356</v>
      </c>
      <c r="J18" s="11">
        <v>4913150</v>
      </c>
    </row>
    <row r="19" spans="1:10" ht="12" customHeight="1" x14ac:dyDescent="0.2">
      <c r="A19" s="12" t="s">
        <v>55</v>
      </c>
      <c r="B19" s="13">
        <v>510.25</v>
      </c>
      <c r="C19" s="13">
        <v>68933.75</v>
      </c>
      <c r="D19" s="13">
        <v>623575.75</v>
      </c>
      <c r="E19" s="13">
        <v>16963.5</v>
      </c>
      <c r="F19" s="13">
        <v>63623.75</v>
      </c>
      <c r="G19" s="13">
        <v>3981299.5</v>
      </c>
      <c r="H19" s="13">
        <v>17473.75</v>
      </c>
      <c r="I19" s="13">
        <v>132557.5</v>
      </c>
      <c r="J19" s="13">
        <v>4604875.25</v>
      </c>
    </row>
    <row r="20" spans="1:10" ht="12" customHeight="1" x14ac:dyDescent="0.2">
      <c r="A20" s="14" t="s">
        <v>414</v>
      </c>
      <c r="B20" s="15">
        <v>514.5</v>
      </c>
      <c r="C20" s="15">
        <v>69446.5</v>
      </c>
      <c r="D20" s="15">
        <v>629341</v>
      </c>
      <c r="E20" s="15">
        <v>17570.5</v>
      </c>
      <c r="F20" s="15">
        <v>70485</v>
      </c>
      <c r="G20" s="15">
        <v>4612351.5</v>
      </c>
      <c r="H20" s="15">
        <v>18085</v>
      </c>
      <c r="I20" s="15">
        <v>139931.5</v>
      </c>
      <c r="J20" s="15">
        <v>5241692.5</v>
      </c>
    </row>
    <row r="21" spans="1:10" ht="12" customHeight="1" x14ac:dyDescent="0.2">
      <c r="A21" s="3" t="str">
        <f>"FY "&amp;RIGHT(A6,4)+1</f>
        <v>FY 2025</v>
      </c>
    </row>
    <row r="22" spans="1:10" ht="12" customHeight="1" x14ac:dyDescent="0.2">
      <c r="A22" s="2" t="str">
        <f>"Oct "&amp;RIGHT(A6,4)</f>
        <v>Oct 2024</v>
      </c>
      <c r="B22" s="11" t="s">
        <v>412</v>
      </c>
      <c r="C22" s="11" t="s">
        <v>412</v>
      </c>
      <c r="D22" s="11" t="s">
        <v>412</v>
      </c>
      <c r="E22" s="11" t="s">
        <v>412</v>
      </c>
      <c r="F22" s="11" t="s">
        <v>412</v>
      </c>
      <c r="G22" s="11" t="s">
        <v>412</v>
      </c>
      <c r="H22" s="11" t="s">
        <v>412</v>
      </c>
      <c r="I22" s="11" t="s">
        <v>412</v>
      </c>
      <c r="J22" s="11" t="s">
        <v>412</v>
      </c>
    </row>
    <row r="23" spans="1:10" ht="12" customHeight="1" x14ac:dyDescent="0.2">
      <c r="A23" s="2" t="str">
        <f>"Nov "&amp;RIGHT(A6,4)</f>
        <v>Nov 2024</v>
      </c>
      <c r="B23" s="11" t="s">
        <v>412</v>
      </c>
      <c r="C23" s="11" t="s">
        <v>412</v>
      </c>
      <c r="D23" s="11" t="s">
        <v>412</v>
      </c>
      <c r="E23" s="11" t="s">
        <v>412</v>
      </c>
      <c r="F23" s="11" t="s">
        <v>412</v>
      </c>
      <c r="G23" s="11" t="s">
        <v>412</v>
      </c>
      <c r="H23" s="11" t="s">
        <v>412</v>
      </c>
      <c r="I23" s="11" t="s">
        <v>412</v>
      </c>
      <c r="J23" s="11" t="s">
        <v>412</v>
      </c>
    </row>
    <row r="24" spans="1:10" ht="12" customHeight="1" x14ac:dyDescent="0.2">
      <c r="A24" s="2" t="str">
        <f>"Dec "&amp;RIGHT(A6,4)</f>
        <v>Dec 2024</v>
      </c>
      <c r="B24" s="11">
        <v>487</v>
      </c>
      <c r="C24" s="11">
        <v>67446</v>
      </c>
      <c r="D24" s="11">
        <v>593536</v>
      </c>
      <c r="E24" s="11">
        <v>17454</v>
      </c>
      <c r="F24" s="11">
        <v>69451</v>
      </c>
      <c r="G24" s="11">
        <v>4520865</v>
      </c>
      <c r="H24" s="11">
        <v>17941</v>
      </c>
      <c r="I24" s="11">
        <v>136897</v>
      </c>
      <c r="J24" s="11">
        <v>5114401</v>
      </c>
    </row>
    <row r="25" spans="1:10" ht="12" customHeight="1" x14ac:dyDescent="0.2">
      <c r="A25" s="2" t="str">
        <f>"Jan "&amp;RIGHT(A6,4)+1</f>
        <v>Jan 2025</v>
      </c>
      <c r="B25" s="11" t="s">
        <v>412</v>
      </c>
      <c r="C25" s="11" t="s">
        <v>412</v>
      </c>
      <c r="D25" s="11" t="s">
        <v>412</v>
      </c>
      <c r="E25" s="11" t="s">
        <v>412</v>
      </c>
      <c r="F25" s="11" t="s">
        <v>412</v>
      </c>
      <c r="G25" s="11" t="s">
        <v>412</v>
      </c>
      <c r="H25" s="11" t="s">
        <v>412</v>
      </c>
      <c r="I25" s="11" t="s">
        <v>412</v>
      </c>
      <c r="J25" s="11" t="s">
        <v>412</v>
      </c>
    </row>
    <row r="26" spans="1:10" ht="12" customHeight="1" x14ac:dyDescent="0.2">
      <c r="A26" s="2" t="str">
        <f>"Feb "&amp;RIGHT(A6,4)+1</f>
        <v>Feb 2025</v>
      </c>
      <c r="B26" s="11" t="s">
        <v>412</v>
      </c>
      <c r="C26" s="11" t="s">
        <v>412</v>
      </c>
      <c r="D26" s="11" t="s">
        <v>412</v>
      </c>
      <c r="E26" s="11" t="s">
        <v>412</v>
      </c>
      <c r="F26" s="11" t="s">
        <v>412</v>
      </c>
      <c r="G26" s="11" t="s">
        <v>412</v>
      </c>
      <c r="H26" s="11" t="s">
        <v>412</v>
      </c>
      <c r="I26" s="11" t="s">
        <v>412</v>
      </c>
      <c r="J26" s="11" t="s">
        <v>412</v>
      </c>
    </row>
    <row r="27" spans="1:10" ht="12" customHeight="1" x14ac:dyDescent="0.2">
      <c r="A27" s="2" t="str">
        <f>"Mar "&amp;RIGHT(A6,4)+1</f>
        <v>Mar 2025</v>
      </c>
      <c r="B27" s="11">
        <v>479</v>
      </c>
      <c r="C27" s="11">
        <v>66898</v>
      </c>
      <c r="D27" s="11">
        <v>682166</v>
      </c>
      <c r="E27" s="11">
        <v>16863</v>
      </c>
      <c r="F27" s="11">
        <v>67453</v>
      </c>
      <c r="G27" s="11">
        <v>4596156</v>
      </c>
      <c r="H27" s="11">
        <v>17342</v>
      </c>
      <c r="I27" s="11">
        <v>134351</v>
      </c>
      <c r="J27" s="11">
        <v>5278322</v>
      </c>
    </row>
    <row r="28" spans="1:10" ht="12" customHeight="1" x14ac:dyDescent="0.2">
      <c r="A28" s="2" t="str">
        <f>"Apr "&amp;RIGHT(A6,4)+1</f>
        <v>Apr 2025</v>
      </c>
      <c r="B28" s="11" t="s">
        <v>412</v>
      </c>
      <c r="C28" s="11" t="s">
        <v>412</v>
      </c>
      <c r="D28" s="11" t="s">
        <v>412</v>
      </c>
      <c r="E28" s="11" t="s">
        <v>412</v>
      </c>
      <c r="F28" s="11" t="s">
        <v>412</v>
      </c>
      <c r="G28" s="11" t="s">
        <v>412</v>
      </c>
      <c r="H28" s="11" t="s">
        <v>412</v>
      </c>
      <c r="I28" s="11" t="s">
        <v>412</v>
      </c>
      <c r="J28" s="11" t="s">
        <v>412</v>
      </c>
    </row>
    <row r="29" spans="1:10"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row>
    <row r="30" spans="1:10"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
      <c r="A34" s="12" t="s">
        <v>55</v>
      </c>
      <c r="B34" s="13">
        <v>483</v>
      </c>
      <c r="C34" s="13">
        <v>67172</v>
      </c>
      <c r="D34" s="13">
        <v>637851</v>
      </c>
      <c r="E34" s="13">
        <v>17158.5</v>
      </c>
      <c r="F34" s="13">
        <v>68452</v>
      </c>
      <c r="G34" s="13">
        <v>4558510.5</v>
      </c>
      <c r="H34" s="13">
        <v>17641.5</v>
      </c>
      <c r="I34" s="13">
        <v>135624</v>
      </c>
      <c r="J34" s="13">
        <v>5196361.5</v>
      </c>
    </row>
    <row r="35" spans="1:10" ht="12" customHeight="1" x14ac:dyDescent="0.2">
      <c r="A35" s="14" t="str">
        <f>"Total "&amp;MID(A20,7,LEN(A20)-13)&amp;" Months"</f>
        <v>Total 7 Months</v>
      </c>
      <c r="B35" s="15">
        <v>483</v>
      </c>
      <c r="C35" s="15">
        <v>67172</v>
      </c>
      <c r="D35" s="15">
        <v>637851</v>
      </c>
      <c r="E35" s="15">
        <v>17158.5</v>
      </c>
      <c r="F35" s="15">
        <v>68452</v>
      </c>
      <c r="G35" s="15">
        <v>4558510.5</v>
      </c>
      <c r="H35" s="15">
        <v>17641.5</v>
      </c>
      <c r="I35" s="15">
        <v>135624</v>
      </c>
      <c r="J35" s="15">
        <v>5196361.5</v>
      </c>
    </row>
    <row r="36" spans="1:10" ht="12" customHeight="1" x14ac:dyDescent="0.2">
      <c r="A36" s="83"/>
      <c r="B36" s="83"/>
      <c r="C36" s="83"/>
      <c r="D36" s="83"/>
      <c r="E36" s="83"/>
      <c r="F36" s="83"/>
      <c r="G36" s="83"/>
      <c r="H36" s="83"/>
      <c r="I36" s="83"/>
      <c r="J36" s="83"/>
    </row>
    <row r="37" spans="1:10" ht="99.95" customHeight="1" x14ac:dyDescent="0.2">
      <c r="A37" s="94" t="s">
        <v>98</v>
      </c>
      <c r="B37" s="94"/>
      <c r="C37" s="94"/>
      <c r="D37" s="94"/>
      <c r="E37" s="94"/>
      <c r="F37" s="94"/>
      <c r="G37" s="94"/>
      <c r="H37" s="94"/>
      <c r="I37" s="94"/>
      <c r="J37" s="94"/>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J37"/>
  <sheetViews>
    <sheetView showGridLines="0" workbookViewId="0">
      <selection sqref="A1:I1"/>
    </sheetView>
  </sheetViews>
  <sheetFormatPr defaultRowHeight="12.75" x14ac:dyDescent="0.2"/>
  <cols>
    <col min="1" max="10" width="11.42578125" customWidth="1"/>
  </cols>
  <sheetData>
    <row r="1" spans="1:10" ht="12" customHeight="1" x14ac:dyDescent="0.2">
      <c r="A1" s="84" t="s">
        <v>436</v>
      </c>
      <c r="B1" s="84"/>
      <c r="C1" s="84"/>
      <c r="D1" s="84"/>
      <c r="E1" s="84"/>
      <c r="F1" s="84"/>
      <c r="G1" s="84"/>
      <c r="H1" s="84"/>
      <c r="I1" s="84"/>
      <c r="J1" s="136">
        <v>45849</v>
      </c>
    </row>
    <row r="2" spans="1:10" ht="12" customHeight="1" x14ac:dyDescent="0.2">
      <c r="A2" s="86" t="s">
        <v>206</v>
      </c>
      <c r="B2" s="86"/>
      <c r="C2" s="86"/>
      <c r="D2" s="86"/>
      <c r="E2" s="86"/>
      <c r="F2" s="86"/>
      <c r="G2" s="86"/>
      <c r="H2" s="86"/>
      <c r="I2" s="86"/>
      <c r="J2" s="1"/>
    </row>
    <row r="3" spans="1:10" ht="24" customHeight="1" x14ac:dyDescent="0.2">
      <c r="A3" s="88" t="s">
        <v>50</v>
      </c>
      <c r="B3" s="92" t="s">
        <v>205</v>
      </c>
      <c r="C3" s="92"/>
      <c r="D3" s="91"/>
      <c r="E3" s="92" t="s">
        <v>207</v>
      </c>
      <c r="F3" s="92"/>
      <c r="G3" s="91"/>
      <c r="H3" s="92" t="s">
        <v>208</v>
      </c>
      <c r="I3" s="92"/>
      <c r="J3" s="92"/>
    </row>
    <row r="4" spans="1:10" ht="24" customHeight="1" x14ac:dyDescent="0.2">
      <c r="A4" s="89"/>
      <c r="B4" s="10" t="s">
        <v>97</v>
      </c>
      <c r="C4" s="10" t="s">
        <v>95</v>
      </c>
      <c r="D4" s="10" t="s">
        <v>96</v>
      </c>
      <c r="E4" s="10" t="s">
        <v>97</v>
      </c>
      <c r="F4" s="10" t="s">
        <v>95</v>
      </c>
      <c r="G4" s="10" t="s">
        <v>96</v>
      </c>
      <c r="H4" s="10" t="s">
        <v>97</v>
      </c>
      <c r="I4" s="10" t="s">
        <v>95</v>
      </c>
      <c r="J4" s="9" t="s">
        <v>96</v>
      </c>
    </row>
    <row r="5" spans="1:10" ht="12" customHeight="1" x14ac:dyDescent="0.2">
      <c r="A5" s="1"/>
      <c r="B5" s="83" t="str">
        <f>REPT("-",101)&amp;" Number "&amp;REPT("-",101)</f>
        <v>----------------------------------------------------------------------------------------------------- Number -----------------------------------------------------------------------------------------------------</v>
      </c>
      <c r="C5" s="83"/>
      <c r="D5" s="83"/>
      <c r="E5" s="83"/>
      <c r="F5" s="83"/>
      <c r="G5" s="83"/>
      <c r="H5" s="83"/>
      <c r="I5" s="83"/>
      <c r="J5" s="83"/>
    </row>
    <row r="6" spans="1:10" ht="12" customHeight="1" x14ac:dyDescent="0.2">
      <c r="A6" s="3" t="s">
        <v>413</v>
      </c>
    </row>
    <row r="7" spans="1:10" ht="12" customHeight="1" x14ac:dyDescent="0.2">
      <c r="A7" s="2" t="str">
        <f>"Oct "&amp;RIGHT(A6,4)-1</f>
        <v>Oct 2023</v>
      </c>
      <c r="B7" s="11">
        <v>7445</v>
      </c>
      <c r="C7" s="11">
        <v>15886</v>
      </c>
      <c r="D7" s="11">
        <v>771076</v>
      </c>
      <c r="E7" s="11">
        <v>830</v>
      </c>
      <c r="F7" s="11">
        <v>2001</v>
      </c>
      <c r="G7" s="11">
        <v>65503</v>
      </c>
      <c r="H7" s="11">
        <v>1685</v>
      </c>
      <c r="I7" s="11">
        <v>10466</v>
      </c>
      <c r="J7" s="11">
        <v>324122</v>
      </c>
    </row>
    <row r="8" spans="1:10" ht="12" customHeight="1" x14ac:dyDescent="0.2">
      <c r="A8" s="2" t="str">
        <f>"Nov "&amp;RIGHT(A6,4)-1</f>
        <v>Nov 2023</v>
      </c>
      <c r="B8" s="11" t="s">
        <v>412</v>
      </c>
      <c r="C8" s="11" t="s">
        <v>412</v>
      </c>
      <c r="D8" s="11" t="s">
        <v>412</v>
      </c>
      <c r="E8" s="11" t="s">
        <v>412</v>
      </c>
      <c r="F8" s="11" t="s">
        <v>412</v>
      </c>
      <c r="G8" s="11" t="s">
        <v>412</v>
      </c>
      <c r="H8" s="11" t="s">
        <v>412</v>
      </c>
      <c r="I8" s="11" t="s">
        <v>412</v>
      </c>
      <c r="J8" s="11" t="s">
        <v>412</v>
      </c>
    </row>
    <row r="9" spans="1:10" ht="12" customHeight="1" x14ac:dyDescent="0.2">
      <c r="A9" s="2" t="str">
        <f>"Dec "&amp;RIGHT(A6,4)-1</f>
        <v>Dec 2023</v>
      </c>
      <c r="B9" s="11" t="s">
        <v>412</v>
      </c>
      <c r="C9" s="11" t="s">
        <v>412</v>
      </c>
      <c r="D9" s="11" t="s">
        <v>412</v>
      </c>
      <c r="E9" s="11" t="s">
        <v>412</v>
      </c>
      <c r="F9" s="11" t="s">
        <v>412</v>
      </c>
      <c r="G9" s="11" t="s">
        <v>412</v>
      </c>
      <c r="H9" s="11" t="s">
        <v>412</v>
      </c>
      <c r="I9" s="11" t="s">
        <v>412</v>
      </c>
      <c r="J9" s="11" t="s">
        <v>412</v>
      </c>
    </row>
    <row r="10" spans="1:10" ht="12" customHeight="1" x14ac:dyDescent="0.2">
      <c r="A10" s="2" t="str">
        <f>"Jan "&amp;RIGHT(A6,4)</f>
        <v>Jan 2024</v>
      </c>
      <c r="B10" s="11" t="s">
        <v>412</v>
      </c>
      <c r="C10" s="11" t="s">
        <v>412</v>
      </c>
      <c r="D10" s="11" t="s">
        <v>412</v>
      </c>
      <c r="E10" s="11" t="s">
        <v>412</v>
      </c>
      <c r="F10" s="11" t="s">
        <v>412</v>
      </c>
      <c r="G10" s="11" t="s">
        <v>412</v>
      </c>
      <c r="H10" s="11" t="s">
        <v>412</v>
      </c>
      <c r="I10" s="11" t="s">
        <v>412</v>
      </c>
      <c r="J10" s="11" t="s">
        <v>412</v>
      </c>
    </row>
    <row r="11" spans="1:10" ht="12" customHeight="1" x14ac:dyDescent="0.2">
      <c r="A11" s="2" t="str">
        <f>"Feb "&amp;RIGHT(A6,4)</f>
        <v>Feb 2024</v>
      </c>
      <c r="B11" s="11" t="s">
        <v>412</v>
      </c>
      <c r="C11" s="11" t="s">
        <v>412</v>
      </c>
      <c r="D11" s="11" t="s">
        <v>412</v>
      </c>
      <c r="E11" s="11" t="s">
        <v>412</v>
      </c>
      <c r="F11" s="11" t="s">
        <v>412</v>
      </c>
      <c r="G11" s="11" t="s">
        <v>412</v>
      </c>
      <c r="H11" s="11" t="s">
        <v>412</v>
      </c>
      <c r="I11" s="11" t="s">
        <v>412</v>
      </c>
      <c r="J11" s="11" t="s">
        <v>412</v>
      </c>
    </row>
    <row r="12" spans="1:10" ht="12" customHeight="1" x14ac:dyDescent="0.2">
      <c r="A12" s="2" t="str">
        <f>"Mar "&amp;RIGHT(A6,4)</f>
        <v>Mar 2024</v>
      </c>
      <c r="B12" s="11">
        <v>7400</v>
      </c>
      <c r="C12" s="11">
        <v>16222</v>
      </c>
      <c r="D12" s="11">
        <v>815218</v>
      </c>
      <c r="E12" s="11">
        <v>841</v>
      </c>
      <c r="F12" s="11">
        <v>2066</v>
      </c>
      <c r="G12" s="11">
        <v>64982</v>
      </c>
      <c r="H12" s="11">
        <v>1689</v>
      </c>
      <c r="I12" s="11">
        <v>10377</v>
      </c>
      <c r="J12" s="11">
        <v>353371</v>
      </c>
    </row>
    <row r="13" spans="1:10" ht="12" customHeight="1" x14ac:dyDescent="0.2">
      <c r="A13" s="2" t="str">
        <f>"Apr "&amp;RIGHT(A6,4)</f>
        <v>Apr 2024</v>
      </c>
      <c r="B13" s="11" t="s">
        <v>412</v>
      </c>
      <c r="C13" s="11" t="s">
        <v>412</v>
      </c>
      <c r="D13" s="11" t="s">
        <v>412</v>
      </c>
      <c r="E13" s="11" t="s">
        <v>412</v>
      </c>
      <c r="F13" s="11" t="s">
        <v>412</v>
      </c>
      <c r="G13" s="11" t="s">
        <v>412</v>
      </c>
      <c r="H13" s="11" t="s">
        <v>412</v>
      </c>
      <c r="I13" s="11" t="s">
        <v>412</v>
      </c>
      <c r="J13" s="11" t="s">
        <v>412</v>
      </c>
    </row>
    <row r="14" spans="1:10" ht="12" customHeight="1" x14ac:dyDescent="0.2">
      <c r="A14" s="2" t="str">
        <f>"May "&amp;RIGHT(A6,4)</f>
        <v>May 2024</v>
      </c>
      <c r="B14" s="11" t="s">
        <v>412</v>
      </c>
      <c r="C14" s="11" t="s">
        <v>412</v>
      </c>
      <c r="D14" s="11" t="s">
        <v>412</v>
      </c>
      <c r="E14" s="11" t="s">
        <v>412</v>
      </c>
      <c r="F14" s="11" t="s">
        <v>412</v>
      </c>
      <c r="G14" s="11" t="s">
        <v>412</v>
      </c>
      <c r="H14" s="11" t="s">
        <v>412</v>
      </c>
      <c r="I14" s="11" t="s">
        <v>412</v>
      </c>
      <c r="J14" s="11" t="s">
        <v>412</v>
      </c>
    </row>
    <row r="15" spans="1:10" ht="12" customHeight="1" x14ac:dyDescent="0.2">
      <c r="A15" s="2" t="str">
        <f>"Jun "&amp;RIGHT(A6,4)</f>
        <v>Jun 2024</v>
      </c>
      <c r="B15" s="11" t="s">
        <v>412</v>
      </c>
      <c r="C15" s="11" t="s">
        <v>412</v>
      </c>
      <c r="D15" s="11" t="s">
        <v>412</v>
      </c>
      <c r="E15" s="11" t="s">
        <v>412</v>
      </c>
      <c r="F15" s="11" t="s">
        <v>412</v>
      </c>
      <c r="G15" s="11" t="s">
        <v>412</v>
      </c>
      <c r="H15" s="11" t="s">
        <v>412</v>
      </c>
      <c r="I15" s="11" t="s">
        <v>412</v>
      </c>
      <c r="J15" s="11" t="s">
        <v>412</v>
      </c>
    </row>
    <row r="16" spans="1:10" ht="12" customHeight="1" x14ac:dyDescent="0.2">
      <c r="A16" s="2" t="str">
        <f>"Jul "&amp;RIGHT(A6,4)</f>
        <v>Jul 2024</v>
      </c>
      <c r="B16" s="11" t="s">
        <v>412</v>
      </c>
      <c r="C16" s="11" t="s">
        <v>412</v>
      </c>
      <c r="D16" s="11" t="s">
        <v>412</v>
      </c>
      <c r="E16" s="11" t="s">
        <v>412</v>
      </c>
      <c r="F16" s="11" t="s">
        <v>412</v>
      </c>
      <c r="G16" s="11" t="s">
        <v>412</v>
      </c>
      <c r="H16" s="11" t="s">
        <v>412</v>
      </c>
      <c r="I16" s="11" t="s">
        <v>412</v>
      </c>
      <c r="J16" s="11" t="s">
        <v>412</v>
      </c>
    </row>
    <row r="17" spans="1:10" ht="12" customHeight="1" x14ac:dyDescent="0.2">
      <c r="A17" s="2" t="str">
        <f>"Aug "&amp;RIGHT(A6,4)</f>
        <v>Aug 2024</v>
      </c>
      <c r="B17" s="11" t="s">
        <v>412</v>
      </c>
      <c r="C17" s="11" t="s">
        <v>412</v>
      </c>
      <c r="D17" s="11" t="s">
        <v>412</v>
      </c>
      <c r="E17" s="11" t="s">
        <v>412</v>
      </c>
      <c r="F17" s="11" t="s">
        <v>412</v>
      </c>
      <c r="G17" s="11" t="s">
        <v>412</v>
      </c>
      <c r="H17" s="11" t="s">
        <v>412</v>
      </c>
      <c r="I17" s="11" t="s">
        <v>412</v>
      </c>
      <c r="J17" s="11" t="s">
        <v>412</v>
      </c>
    </row>
    <row r="18" spans="1:10" ht="12" customHeight="1" x14ac:dyDescent="0.2">
      <c r="A18" s="2" t="str">
        <f>"Sep "&amp;RIGHT(A6,4)</f>
        <v>Sep 2024</v>
      </c>
      <c r="B18" s="11" t="s">
        <v>412</v>
      </c>
      <c r="C18" s="11" t="s">
        <v>412</v>
      </c>
      <c r="D18" s="11" t="s">
        <v>412</v>
      </c>
      <c r="E18" s="11" t="s">
        <v>412</v>
      </c>
      <c r="F18" s="11" t="s">
        <v>412</v>
      </c>
      <c r="G18" s="11" t="s">
        <v>412</v>
      </c>
      <c r="H18" s="11" t="s">
        <v>412</v>
      </c>
      <c r="I18" s="11" t="s">
        <v>412</v>
      </c>
      <c r="J18" s="11" t="s">
        <v>412</v>
      </c>
    </row>
    <row r="19" spans="1:10" ht="12" customHeight="1" x14ac:dyDescent="0.2">
      <c r="A19" s="12" t="s">
        <v>55</v>
      </c>
      <c r="B19" s="13">
        <v>7422.5</v>
      </c>
      <c r="C19" s="13">
        <v>16054</v>
      </c>
      <c r="D19" s="13">
        <v>793147</v>
      </c>
      <c r="E19" s="13">
        <v>835.5</v>
      </c>
      <c r="F19" s="13">
        <v>2033.5</v>
      </c>
      <c r="G19" s="13">
        <v>65242.5</v>
      </c>
      <c r="H19" s="13">
        <v>1687</v>
      </c>
      <c r="I19" s="13">
        <v>10421.5</v>
      </c>
      <c r="J19" s="13">
        <v>338746.5</v>
      </c>
    </row>
    <row r="20" spans="1:10" ht="12" customHeight="1" x14ac:dyDescent="0.2">
      <c r="A20" s="14" t="s">
        <v>414</v>
      </c>
      <c r="B20" s="15">
        <v>7422.5</v>
      </c>
      <c r="C20" s="15">
        <v>16054</v>
      </c>
      <c r="D20" s="15">
        <v>793147</v>
      </c>
      <c r="E20" s="15">
        <v>835.5</v>
      </c>
      <c r="F20" s="15">
        <v>2033.5</v>
      </c>
      <c r="G20" s="15">
        <v>65242.5</v>
      </c>
      <c r="H20" s="15">
        <v>1687</v>
      </c>
      <c r="I20" s="15">
        <v>10421.5</v>
      </c>
      <c r="J20" s="15">
        <v>338746.5</v>
      </c>
    </row>
    <row r="21" spans="1:10" ht="12" customHeight="1" x14ac:dyDescent="0.2">
      <c r="A21" s="3" t="str">
        <f>"FY "&amp;RIGHT(A6,4)+1</f>
        <v>FY 2025</v>
      </c>
    </row>
    <row r="22" spans="1:10" ht="12" customHeight="1" x14ac:dyDescent="0.2">
      <c r="A22" s="2" t="str">
        <f>"Oct "&amp;RIGHT(A6,4)</f>
        <v>Oct 2024</v>
      </c>
      <c r="B22" s="11">
        <v>7431</v>
      </c>
      <c r="C22" s="11">
        <v>15766</v>
      </c>
      <c r="D22" s="11">
        <v>781685</v>
      </c>
      <c r="E22" s="11">
        <v>976</v>
      </c>
      <c r="F22" s="11">
        <v>2173</v>
      </c>
      <c r="G22" s="11">
        <v>76427</v>
      </c>
      <c r="H22" s="11">
        <v>1648</v>
      </c>
      <c r="I22" s="11">
        <v>9834</v>
      </c>
      <c r="J22" s="11">
        <v>315064</v>
      </c>
    </row>
    <row r="23" spans="1:10" ht="12" customHeight="1" x14ac:dyDescent="0.2">
      <c r="A23" s="2" t="str">
        <f>"Nov "&amp;RIGHT(A6,4)</f>
        <v>Nov 2024</v>
      </c>
      <c r="B23" s="11" t="s">
        <v>412</v>
      </c>
      <c r="C23" s="11" t="s">
        <v>412</v>
      </c>
      <c r="D23" s="11" t="s">
        <v>412</v>
      </c>
      <c r="E23" s="11" t="s">
        <v>412</v>
      </c>
      <c r="F23" s="11" t="s">
        <v>412</v>
      </c>
      <c r="G23" s="11" t="s">
        <v>412</v>
      </c>
      <c r="H23" s="11" t="s">
        <v>412</v>
      </c>
      <c r="I23" s="11" t="s">
        <v>412</v>
      </c>
      <c r="J23" s="11" t="s">
        <v>412</v>
      </c>
    </row>
    <row r="24" spans="1:10" ht="12" customHeight="1" x14ac:dyDescent="0.2">
      <c r="A24" s="2" t="str">
        <f>"Dec "&amp;RIGHT(A6,4)</f>
        <v>Dec 2024</v>
      </c>
      <c r="B24" s="11" t="s">
        <v>412</v>
      </c>
      <c r="C24" s="11" t="s">
        <v>412</v>
      </c>
      <c r="D24" s="11" t="s">
        <v>412</v>
      </c>
      <c r="E24" s="11" t="s">
        <v>412</v>
      </c>
      <c r="F24" s="11" t="s">
        <v>412</v>
      </c>
      <c r="G24" s="11" t="s">
        <v>412</v>
      </c>
      <c r="H24" s="11" t="s">
        <v>412</v>
      </c>
      <c r="I24" s="11" t="s">
        <v>412</v>
      </c>
      <c r="J24" s="11" t="s">
        <v>412</v>
      </c>
    </row>
    <row r="25" spans="1:10" ht="12" customHeight="1" x14ac:dyDescent="0.2">
      <c r="A25" s="2" t="str">
        <f>"Jan "&amp;RIGHT(A6,4)+1</f>
        <v>Jan 2025</v>
      </c>
      <c r="B25" s="11" t="s">
        <v>412</v>
      </c>
      <c r="C25" s="11" t="s">
        <v>412</v>
      </c>
      <c r="D25" s="11" t="s">
        <v>412</v>
      </c>
      <c r="E25" s="11" t="s">
        <v>412</v>
      </c>
      <c r="F25" s="11" t="s">
        <v>412</v>
      </c>
      <c r="G25" s="11" t="s">
        <v>412</v>
      </c>
      <c r="H25" s="11" t="s">
        <v>412</v>
      </c>
      <c r="I25" s="11" t="s">
        <v>412</v>
      </c>
      <c r="J25" s="11" t="s">
        <v>412</v>
      </c>
    </row>
    <row r="26" spans="1:10" ht="12" customHeight="1" x14ac:dyDescent="0.2">
      <c r="A26" s="2" t="str">
        <f>"Feb "&amp;RIGHT(A6,4)+1</f>
        <v>Feb 2025</v>
      </c>
      <c r="B26" s="11" t="s">
        <v>412</v>
      </c>
      <c r="C26" s="11" t="s">
        <v>412</v>
      </c>
      <c r="D26" s="11" t="s">
        <v>412</v>
      </c>
      <c r="E26" s="11" t="s">
        <v>412</v>
      </c>
      <c r="F26" s="11" t="s">
        <v>412</v>
      </c>
      <c r="G26" s="11" t="s">
        <v>412</v>
      </c>
      <c r="H26" s="11" t="s">
        <v>412</v>
      </c>
      <c r="I26" s="11" t="s">
        <v>412</v>
      </c>
      <c r="J26" s="11" t="s">
        <v>412</v>
      </c>
    </row>
    <row r="27" spans="1:10" ht="12" customHeight="1" x14ac:dyDescent="0.2">
      <c r="A27" s="2" t="str">
        <f>"Mar "&amp;RIGHT(A6,4)+1</f>
        <v>Mar 2025</v>
      </c>
      <c r="B27" s="11">
        <v>7320</v>
      </c>
      <c r="C27" s="11">
        <v>15384</v>
      </c>
      <c r="D27" s="11">
        <v>776288</v>
      </c>
      <c r="E27" s="11">
        <v>778</v>
      </c>
      <c r="F27" s="11">
        <v>1934</v>
      </c>
      <c r="G27" s="11">
        <v>61026</v>
      </c>
      <c r="H27" s="11">
        <v>1623</v>
      </c>
      <c r="I27" s="11">
        <v>9531</v>
      </c>
      <c r="J27" s="11">
        <v>309532</v>
      </c>
    </row>
    <row r="28" spans="1:10" ht="12" customHeight="1" x14ac:dyDescent="0.2">
      <c r="A28" s="2" t="str">
        <f>"Apr "&amp;RIGHT(A6,4)+1</f>
        <v>Apr 2025</v>
      </c>
      <c r="B28" s="11" t="s">
        <v>412</v>
      </c>
      <c r="C28" s="11" t="s">
        <v>412</v>
      </c>
      <c r="D28" s="11" t="s">
        <v>412</v>
      </c>
      <c r="E28" s="11" t="s">
        <v>412</v>
      </c>
      <c r="F28" s="11" t="s">
        <v>412</v>
      </c>
      <c r="G28" s="11" t="s">
        <v>412</v>
      </c>
      <c r="H28" s="11" t="s">
        <v>412</v>
      </c>
      <c r="I28" s="11" t="s">
        <v>412</v>
      </c>
      <c r="J28" s="11" t="s">
        <v>412</v>
      </c>
    </row>
    <row r="29" spans="1:10"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row>
    <row r="30" spans="1:10"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
      <c r="A34" s="12" t="s">
        <v>55</v>
      </c>
      <c r="B34" s="13">
        <v>7375.5</v>
      </c>
      <c r="C34" s="13">
        <v>15575</v>
      </c>
      <c r="D34" s="13">
        <v>778986.5</v>
      </c>
      <c r="E34" s="13">
        <v>877</v>
      </c>
      <c r="F34" s="13">
        <v>2053.5</v>
      </c>
      <c r="G34" s="13">
        <v>68726.5</v>
      </c>
      <c r="H34" s="13">
        <v>1635.5</v>
      </c>
      <c r="I34" s="13">
        <v>9682.5</v>
      </c>
      <c r="J34" s="13">
        <v>312298</v>
      </c>
    </row>
    <row r="35" spans="1:10" ht="12" customHeight="1" x14ac:dyDescent="0.2">
      <c r="A35" s="14" t="str">
        <f>"Total "&amp;MID(A20,7,LEN(A20)-13)&amp;" Months"</f>
        <v>Total 7 Months</v>
      </c>
      <c r="B35" s="15">
        <v>7375.5</v>
      </c>
      <c r="C35" s="15">
        <v>15575</v>
      </c>
      <c r="D35" s="15">
        <v>778986.5</v>
      </c>
      <c r="E35" s="15">
        <v>877</v>
      </c>
      <c r="F35" s="15">
        <v>2053.5</v>
      </c>
      <c r="G35" s="15">
        <v>68726.5</v>
      </c>
      <c r="H35" s="15">
        <v>1635.5</v>
      </c>
      <c r="I35" s="15">
        <v>9682.5</v>
      </c>
      <c r="J35" s="15">
        <v>312298</v>
      </c>
    </row>
    <row r="36" spans="1:10" ht="12" customHeight="1" x14ac:dyDescent="0.2">
      <c r="A36" s="83"/>
      <c r="B36" s="83"/>
      <c r="C36" s="83"/>
      <c r="D36" s="83"/>
      <c r="E36" s="83"/>
      <c r="F36" s="83"/>
      <c r="G36" s="83"/>
      <c r="H36" s="83"/>
      <c r="I36" s="83"/>
      <c r="J36" s="83"/>
    </row>
    <row r="37" spans="1:10" ht="69.95" customHeight="1" x14ac:dyDescent="0.2">
      <c r="A37" s="94" t="s">
        <v>99</v>
      </c>
      <c r="B37" s="94"/>
      <c r="C37" s="94"/>
      <c r="D37" s="94"/>
      <c r="E37" s="94"/>
      <c r="F37" s="94"/>
      <c r="G37" s="94"/>
      <c r="H37" s="94"/>
      <c r="I37" s="94"/>
      <c r="J37" s="94"/>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K35"/>
  <sheetViews>
    <sheetView showGridLines="0" workbookViewId="0">
      <selection sqref="A1:J1"/>
    </sheetView>
  </sheetViews>
  <sheetFormatPr defaultRowHeight="12.75" x14ac:dyDescent="0.2"/>
  <cols>
    <col min="1" max="1" width="12.85546875" customWidth="1"/>
    <col min="2" max="11" width="11.42578125" customWidth="1"/>
  </cols>
  <sheetData>
    <row r="1" spans="1:11" ht="12" customHeight="1" x14ac:dyDescent="0.2">
      <c r="A1" s="84" t="s">
        <v>436</v>
      </c>
      <c r="B1" s="84"/>
      <c r="C1" s="84"/>
      <c r="D1" s="84"/>
      <c r="E1" s="84"/>
      <c r="F1" s="84"/>
      <c r="G1" s="84"/>
      <c r="H1" s="84"/>
      <c r="I1" s="84"/>
      <c r="J1" s="84"/>
      <c r="K1" s="136">
        <v>45849</v>
      </c>
    </row>
    <row r="2" spans="1:11" ht="12" customHeight="1" x14ac:dyDescent="0.2">
      <c r="A2" s="86" t="s">
        <v>100</v>
      </c>
      <c r="B2" s="86"/>
      <c r="C2" s="86"/>
      <c r="D2" s="86"/>
      <c r="E2" s="86"/>
      <c r="F2" s="86"/>
      <c r="G2" s="86"/>
      <c r="H2" s="86"/>
      <c r="I2" s="86"/>
      <c r="J2" s="86"/>
      <c r="K2" s="1"/>
    </row>
    <row r="3" spans="1:11" ht="24" customHeight="1" x14ac:dyDescent="0.2">
      <c r="A3" s="88" t="s">
        <v>50</v>
      </c>
      <c r="B3" s="92" t="s">
        <v>101</v>
      </c>
      <c r="C3" s="92"/>
      <c r="D3" s="92"/>
      <c r="E3" s="92"/>
      <c r="F3" s="91"/>
      <c r="G3" s="92" t="s">
        <v>102</v>
      </c>
      <c r="H3" s="92"/>
      <c r="I3" s="92"/>
      <c r="J3" s="92"/>
      <c r="K3" s="92"/>
    </row>
    <row r="4" spans="1:11" ht="24" customHeight="1" x14ac:dyDescent="0.2">
      <c r="A4" s="89"/>
      <c r="B4" s="10" t="s">
        <v>103</v>
      </c>
      <c r="C4" s="10" t="s">
        <v>104</v>
      </c>
      <c r="D4" s="10" t="s">
        <v>105</v>
      </c>
      <c r="E4" s="10" t="s">
        <v>106</v>
      </c>
      <c r="F4" s="10" t="s">
        <v>55</v>
      </c>
      <c r="G4" s="10" t="s">
        <v>103</v>
      </c>
      <c r="H4" s="10" t="s">
        <v>104</v>
      </c>
      <c r="I4" s="10" t="s">
        <v>105</v>
      </c>
      <c r="J4" s="10" t="s">
        <v>106</v>
      </c>
      <c r="K4" s="9" t="s">
        <v>55</v>
      </c>
    </row>
    <row r="5" spans="1:11" ht="12" customHeight="1" x14ac:dyDescent="0.2">
      <c r="A5" s="1"/>
      <c r="B5" s="83" t="str">
        <f>REPT("-",112)&amp;" Number "&amp;REPT("-",112)</f>
        <v>---------------------------------------------------------------------------------------------------------------- Number ----------------------------------------------------------------------------------------------------------------</v>
      </c>
      <c r="C5" s="83"/>
      <c r="D5" s="83"/>
      <c r="E5" s="83"/>
      <c r="F5" s="83"/>
      <c r="G5" s="83"/>
      <c r="H5" s="83"/>
      <c r="I5" s="83"/>
      <c r="J5" s="83"/>
      <c r="K5" s="83"/>
    </row>
    <row r="6" spans="1:11" ht="12" customHeight="1" x14ac:dyDescent="0.2">
      <c r="A6" s="3" t="s">
        <v>413</v>
      </c>
    </row>
    <row r="7" spans="1:11" ht="12" customHeight="1" x14ac:dyDescent="0.2">
      <c r="A7" s="2" t="str">
        <f>"Oct "&amp;RIGHT(A6,4)-1</f>
        <v>Oct 2023</v>
      </c>
      <c r="B7" s="11">
        <v>6553579</v>
      </c>
      <c r="C7" s="11">
        <v>7349647</v>
      </c>
      <c r="D7" s="11">
        <v>3953408</v>
      </c>
      <c r="E7" s="11">
        <v>10384292</v>
      </c>
      <c r="F7" s="11">
        <v>28240926</v>
      </c>
      <c r="G7" s="11">
        <v>26682349</v>
      </c>
      <c r="H7" s="11">
        <v>30141339</v>
      </c>
      <c r="I7" s="11">
        <v>27541097</v>
      </c>
      <c r="J7" s="11">
        <v>41601407</v>
      </c>
      <c r="K7" s="11">
        <v>125966192</v>
      </c>
    </row>
    <row r="8" spans="1:11" ht="12" customHeight="1" x14ac:dyDescent="0.2">
      <c r="A8" s="2" t="str">
        <f>"Nov "&amp;RIGHT(A6,4)-1</f>
        <v>Nov 2023</v>
      </c>
      <c r="B8" s="11">
        <v>5995904</v>
      </c>
      <c r="C8" s="11">
        <v>6893629</v>
      </c>
      <c r="D8" s="11">
        <v>3630016</v>
      </c>
      <c r="E8" s="11">
        <v>9546836</v>
      </c>
      <c r="F8" s="11">
        <v>26066385</v>
      </c>
      <c r="G8" s="11">
        <v>24081959</v>
      </c>
      <c r="H8" s="11">
        <v>27327209</v>
      </c>
      <c r="I8" s="11">
        <v>23790387</v>
      </c>
      <c r="J8" s="11">
        <v>37413975</v>
      </c>
      <c r="K8" s="11">
        <v>112613530</v>
      </c>
    </row>
    <row r="9" spans="1:11" ht="12" customHeight="1" x14ac:dyDescent="0.2">
      <c r="A9" s="2" t="str">
        <f>"Dec "&amp;RIGHT(A6,4)-1</f>
        <v>Dec 2023</v>
      </c>
      <c r="B9" s="11">
        <v>5376569</v>
      </c>
      <c r="C9" s="11">
        <v>6498327</v>
      </c>
      <c r="D9" s="11">
        <v>3442567</v>
      </c>
      <c r="E9" s="11">
        <v>8760904</v>
      </c>
      <c r="F9" s="11">
        <v>24078367</v>
      </c>
      <c r="G9" s="11">
        <v>20831311</v>
      </c>
      <c r="H9" s="11">
        <v>24290395</v>
      </c>
      <c r="I9" s="11">
        <v>18761367</v>
      </c>
      <c r="J9" s="11">
        <v>32245047</v>
      </c>
      <c r="K9" s="11">
        <v>96128120</v>
      </c>
    </row>
    <row r="10" spans="1:11" ht="12" customHeight="1" x14ac:dyDescent="0.2">
      <c r="A10" s="2" t="str">
        <f>"Jan "&amp;RIGHT(A6,4)</f>
        <v>Jan 2024</v>
      </c>
      <c r="B10" s="11">
        <v>6306948</v>
      </c>
      <c r="C10" s="11">
        <v>7399700</v>
      </c>
      <c r="D10" s="11">
        <v>3776633</v>
      </c>
      <c r="E10" s="11">
        <v>10057499</v>
      </c>
      <c r="F10" s="11">
        <v>27540780</v>
      </c>
      <c r="G10" s="11">
        <v>24669652</v>
      </c>
      <c r="H10" s="11">
        <v>28736894</v>
      </c>
      <c r="I10" s="11">
        <v>23477056</v>
      </c>
      <c r="J10" s="11">
        <v>38502808</v>
      </c>
      <c r="K10" s="11">
        <v>115386410</v>
      </c>
    </row>
    <row r="11" spans="1:11" ht="12" customHeight="1" x14ac:dyDescent="0.2">
      <c r="A11" s="2" t="str">
        <f>"Feb "&amp;RIGHT(A6,4)</f>
        <v>Feb 2024</v>
      </c>
      <c r="B11" s="11">
        <v>6258520</v>
      </c>
      <c r="C11" s="11">
        <v>7212573</v>
      </c>
      <c r="D11" s="11">
        <v>3633453</v>
      </c>
      <c r="E11" s="11">
        <v>9861637</v>
      </c>
      <c r="F11" s="11">
        <v>26966183</v>
      </c>
      <c r="G11" s="11">
        <v>26423385</v>
      </c>
      <c r="H11" s="11">
        <v>30075251</v>
      </c>
      <c r="I11" s="11">
        <v>26913152</v>
      </c>
      <c r="J11" s="11">
        <v>41239205</v>
      </c>
      <c r="K11" s="11">
        <v>124650993</v>
      </c>
    </row>
    <row r="12" spans="1:11" ht="12" customHeight="1" x14ac:dyDescent="0.2">
      <c r="A12" s="2" t="str">
        <f>"Mar "&amp;RIGHT(A6,4)</f>
        <v>Mar 2024</v>
      </c>
      <c r="B12" s="11">
        <v>6250821</v>
      </c>
      <c r="C12" s="11">
        <v>7355541</v>
      </c>
      <c r="D12" s="11">
        <v>3637279</v>
      </c>
      <c r="E12" s="11">
        <v>9876287</v>
      </c>
      <c r="F12" s="11">
        <v>27119928</v>
      </c>
      <c r="G12" s="11">
        <v>25939385</v>
      </c>
      <c r="H12" s="11">
        <v>30312255</v>
      </c>
      <c r="I12" s="11">
        <v>23770449</v>
      </c>
      <c r="J12" s="11">
        <v>40013202</v>
      </c>
      <c r="K12" s="11">
        <v>120035291</v>
      </c>
    </row>
    <row r="13" spans="1:11" ht="12" customHeight="1" x14ac:dyDescent="0.2">
      <c r="A13" s="2" t="str">
        <f>"Apr "&amp;RIGHT(A6,4)</f>
        <v>Apr 2024</v>
      </c>
      <c r="B13" s="11">
        <v>6703906</v>
      </c>
      <c r="C13" s="11">
        <v>7908733</v>
      </c>
      <c r="D13" s="11">
        <v>3833465</v>
      </c>
      <c r="E13" s="11">
        <v>10572282</v>
      </c>
      <c r="F13" s="11">
        <v>29018386</v>
      </c>
      <c r="G13" s="11">
        <v>28578706</v>
      </c>
      <c r="H13" s="11">
        <v>32862589</v>
      </c>
      <c r="I13" s="11">
        <v>26880482</v>
      </c>
      <c r="J13" s="11">
        <v>44102951</v>
      </c>
      <c r="K13" s="11">
        <v>132424728</v>
      </c>
    </row>
    <row r="14" spans="1:11" ht="12" customHeight="1" x14ac:dyDescent="0.2">
      <c r="A14" s="2" t="str">
        <f>"May "&amp;RIGHT(A6,4)</f>
        <v>May 2024</v>
      </c>
      <c r="B14" s="11">
        <v>6875755</v>
      </c>
      <c r="C14" s="11">
        <v>8063928</v>
      </c>
      <c r="D14" s="11">
        <v>3911564</v>
      </c>
      <c r="E14" s="11">
        <v>10764286</v>
      </c>
      <c r="F14" s="11">
        <v>29615533</v>
      </c>
      <c r="G14" s="11">
        <v>28884814</v>
      </c>
      <c r="H14" s="11">
        <v>33388304</v>
      </c>
      <c r="I14" s="11">
        <v>23976429</v>
      </c>
      <c r="J14" s="11">
        <v>43379230</v>
      </c>
      <c r="K14" s="11">
        <v>129628777</v>
      </c>
    </row>
    <row r="15" spans="1:11" ht="12" customHeight="1" x14ac:dyDescent="0.2">
      <c r="A15" s="2" t="str">
        <f>"Jun "&amp;RIGHT(A6,4)</f>
        <v>Jun 2024</v>
      </c>
      <c r="B15" s="11">
        <v>5767302</v>
      </c>
      <c r="C15" s="11">
        <v>8129460</v>
      </c>
      <c r="D15" s="11">
        <v>3354084</v>
      </c>
      <c r="E15" s="11">
        <v>9427338</v>
      </c>
      <c r="F15" s="11">
        <v>26678184</v>
      </c>
      <c r="G15" s="11">
        <v>22014440</v>
      </c>
      <c r="H15" s="11">
        <v>27976261</v>
      </c>
      <c r="I15" s="11">
        <v>5349329</v>
      </c>
      <c r="J15" s="11">
        <v>29490754</v>
      </c>
      <c r="K15" s="11">
        <v>84830784</v>
      </c>
    </row>
    <row r="16" spans="1:11" ht="12" customHeight="1" x14ac:dyDescent="0.2">
      <c r="A16" s="2" t="str">
        <f>"Jul "&amp;RIGHT(A6,4)</f>
        <v>Jul 2024</v>
      </c>
      <c r="B16" s="11">
        <v>6040596</v>
      </c>
      <c r="C16" s="11">
        <v>9083267</v>
      </c>
      <c r="D16" s="11">
        <v>3580739</v>
      </c>
      <c r="E16" s="11">
        <v>10056004</v>
      </c>
      <c r="F16" s="11">
        <v>28760606</v>
      </c>
      <c r="G16" s="11">
        <v>22216198</v>
      </c>
      <c r="H16" s="11">
        <v>28846424</v>
      </c>
      <c r="I16" s="11">
        <v>2992912</v>
      </c>
      <c r="J16" s="11">
        <v>29367319</v>
      </c>
      <c r="K16" s="11">
        <v>83422853</v>
      </c>
    </row>
    <row r="17" spans="1:11" ht="12" customHeight="1" x14ac:dyDescent="0.2">
      <c r="A17" s="2" t="str">
        <f>"Aug "&amp;RIGHT(A6,4)</f>
        <v>Aug 2024</v>
      </c>
      <c r="B17" s="11">
        <v>6327878</v>
      </c>
      <c r="C17" s="11">
        <v>8275808</v>
      </c>
      <c r="D17" s="11">
        <v>3674905</v>
      </c>
      <c r="E17" s="11">
        <v>10114012</v>
      </c>
      <c r="F17" s="11">
        <v>28392603</v>
      </c>
      <c r="G17" s="11">
        <v>23315016</v>
      </c>
      <c r="H17" s="11">
        <v>27699500</v>
      </c>
      <c r="I17" s="11">
        <v>14154782</v>
      </c>
      <c r="J17" s="11">
        <v>33580954</v>
      </c>
      <c r="K17" s="11">
        <v>98750252</v>
      </c>
    </row>
    <row r="18" spans="1:11" ht="12" customHeight="1" x14ac:dyDescent="0.2">
      <c r="A18" s="2" t="str">
        <f>"Sep "&amp;RIGHT(A6,4)</f>
        <v>Sep 2024</v>
      </c>
      <c r="B18" s="11">
        <v>5801548</v>
      </c>
      <c r="C18" s="11">
        <v>6432550</v>
      </c>
      <c r="D18" s="11">
        <v>3461576</v>
      </c>
      <c r="E18" s="11">
        <v>9125036</v>
      </c>
      <c r="F18" s="11">
        <v>24820710</v>
      </c>
      <c r="G18" s="11">
        <v>24705625</v>
      </c>
      <c r="H18" s="11">
        <v>27367759</v>
      </c>
      <c r="I18" s="11">
        <v>24648346</v>
      </c>
      <c r="J18" s="11">
        <v>37712492</v>
      </c>
      <c r="K18" s="11">
        <v>114434222</v>
      </c>
    </row>
    <row r="19" spans="1:11" ht="12" customHeight="1" x14ac:dyDescent="0.2">
      <c r="A19" s="12" t="s">
        <v>55</v>
      </c>
      <c r="B19" s="13">
        <v>74259326</v>
      </c>
      <c r="C19" s="13">
        <v>90603163</v>
      </c>
      <c r="D19" s="13">
        <v>43889689</v>
      </c>
      <c r="E19" s="13">
        <v>118546413</v>
      </c>
      <c r="F19" s="13">
        <v>327298591</v>
      </c>
      <c r="G19" s="13">
        <v>298342840</v>
      </c>
      <c r="H19" s="13">
        <v>349024180</v>
      </c>
      <c r="I19" s="13">
        <v>242255788</v>
      </c>
      <c r="J19" s="13">
        <v>448649344</v>
      </c>
      <c r="K19" s="13">
        <v>1338272152</v>
      </c>
    </row>
    <row r="20" spans="1:11" ht="12" customHeight="1" x14ac:dyDescent="0.2">
      <c r="A20" s="14" t="s">
        <v>414</v>
      </c>
      <c r="B20" s="15">
        <v>43446247</v>
      </c>
      <c r="C20" s="15">
        <v>50618150</v>
      </c>
      <c r="D20" s="15">
        <v>25906821</v>
      </c>
      <c r="E20" s="15">
        <v>69059737</v>
      </c>
      <c r="F20" s="15">
        <v>189030955</v>
      </c>
      <c r="G20" s="15">
        <v>177206747</v>
      </c>
      <c r="H20" s="15">
        <v>203745932</v>
      </c>
      <c r="I20" s="15">
        <v>171133990</v>
      </c>
      <c r="J20" s="15">
        <v>275118595</v>
      </c>
      <c r="K20" s="15">
        <v>827205264</v>
      </c>
    </row>
    <row r="21" spans="1:11" ht="12" customHeight="1" x14ac:dyDescent="0.2">
      <c r="A21" s="3" t="str">
        <f>"FY "&amp;RIGHT(A6,4)+1</f>
        <v>FY 2025</v>
      </c>
    </row>
    <row r="22" spans="1:11" ht="12" customHeight="1" x14ac:dyDescent="0.2">
      <c r="A22" s="2" t="str">
        <f>"Oct "&amp;RIGHT(A6,4)</f>
        <v>Oct 2024</v>
      </c>
      <c r="B22" s="11">
        <v>6490395</v>
      </c>
      <c r="C22" s="11">
        <v>7320492</v>
      </c>
      <c r="D22" s="11">
        <v>3860545</v>
      </c>
      <c r="E22" s="11">
        <v>10224458</v>
      </c>
      <c r="F22" s="11">
        <v>27895890</v>
      </c>
      <c r="G22" s="11">
        <v>27213015</v>
      </c>
      <c r="H22" s="11">
        <v>30721809</v>
      </c>
      <c r="I22" s="11">
        <v>28783376</v>
      </c>
      <c r="J22" s="11">
        <v>41464191</v>
      </c>
      <c r="K22" s="11">
        <v>128182391</v>
      </c>
    </row>
    <row r="23" spans="1:11" ht="12" customHeight="1" x14ac:dyDescent="0.2">
      <c r="A23" s="2" t="str">
        <f>"Nov "&amp;RIGHT(A6,4)</f>
        <v>Nov 2024</v>
      </c>
      <c r="B23" s="11">
        <v>5491488</v>
      </c>
      <c r="C23" s="11">
        <v>6369210</v>
      </c>
      <c r="D23" s="11">
        <v>3228956</v>
      </c>
      <c r="E23" s="11">
        <v>8664513</v>
      </c>
      <c r="F23" s="11">
        <v>23754167</v>
      </c>
      <c r="G23" s="11">
        <v>22908227</v>
      </c>
      <c r="H23" s="11">
        <v>25986575</v>
      </c>
      <c r="I23" s="11">
        <v>22033807</v>
      </c>
      <c r="J23" s="11">
        <v>34676071</v>
      </c>
      <c r="K23" s="11">
        <v>105604680</v>
      </c>
    </row>
    <row r="24" spans="1:11" ht="12" customHeight="1" x14ac:dyDescent="0.2">
      <c r="A24" s="2" t="str">
        <f>"Dec "&amp;RIGHT(A6,4)</f>
        <v>Dec 2024</v>
      </c>
      <c r="B24" s="11">
        <v>5241661</v>
      </c>
      <c r="C24" s="11">
        <v>6278688</v>
      </c>
      <c r="D24" s="11">
        <v>3270754</v>
      </c>
      <c r="E24" s="11">
        <v>8455640</v>
      </c>
      <c r="F24" s="11">
        <v>23246743</v>
      </c>
      <c r="G24" s="11">
        <v>21684147</v>
      </c>
      <c r="H24" s="11">
        <v>24952050</v>
      </c>
      <c r="I24" s="11">
        <v>20339622</v>
      </c>
      <c r="J24" s="11">
        <v>33076234</v>
      </c>
      <c r="K24" s="11">
        <v>100052053</v>
      </c>
    </row>
    <row r="25" spans="1:11" ht="12" customHeight="1" x14ac:dyDescent="0.2">
      <c r="A25" s="2" t="str">
        <f>"Jan "&amp;RIGHT(A6,4)+1</f>
        <v>Jan 2025</v>
      </c>
      <c r="B25" s="11">
        <v>6013688</v>
      </c>
      <c r="C25" s="11">
        <v>7049981</v>
      </c>
      <c r="D25" s="11">
        <v>3552810</v>
      </c>
      <c r="E25" s="11">
        <v>9541313</v>
      </c>
      <c r="F25" s="11">
        <v>26157792</v>
      </c>
      <c r="G25" s="11">
        <v>24374972</v>
      </c>
      <c r="H25" s="11">
        <v>28136076</v>
      </c>
      <c r="I25" s="11">
        <v>23908134</v>
      </c>
      <c r="J25" s="11">
        <v>37466342</v>
      </c>
      <c r="K25" s="11">
        <v>113885524</v>
      </c>
    </row>
    <row r="26" spans="1:11" ht="12" customHeight="1" x14ac:dyDescent="0.2">
      <c r="A26" s="2" t="str">
        <f>"Feb "&amp;RIGHT(A6,4)+1</f>
        <v>Feb 2025</v>
      </c>
      <c r="B26" s="11">
        <v>5653386</v>
      </c>
      <c r="C26" s="11">
        <v>6537171</v>
      </c>
      <c r="D26" s="11">
        <v>3352406</v>
      </c>
      <c r="E26" s="11">
        <v>8921890</v>
      </c>
      <c r="F26" s="11">
        <v>24464853</v>
      </c>
      <c r="G26" s="11">
        <v>24190347</v>
      </c>
      <c r="H26" s="11">
        <v>27679042</v>
      </c>
      <c r="I26" s="11">
        <v>25165206</v>
      </c>
      <c r="J26" s="11">
        <v>37284440</v>
      </c>
      <c r="K26" s="11">
        <v>114319035</v>
      </c>
    </row>
    <row r="27" spans="1:11" ht="12" customHeight="1" x14ac:dyDescent="0.2">
      <c r="A27" s="2" t="str">
        <f>"Mar "&amp;RIGHT(A6,4)+1</f>
        <v>Mar 2025</v>
      </c>
      <c r="B27" s="11">
        <v>6151380</v>
      </c>
      <c r="C27" s="11">
        <v>7212551</v>
      </c>
      <c r="D27" s="11">
        <v>3594794</v>
      </c>
      <c r="E27" s="11">
        <v>9711376</v>
      </c>
      <c r="F27" s="11">
        <v>26670101</v>
      </c>
      <c r="G27" s="11">
        <v>26560427</v>
      </c>
      <c r="H27" s="11">
        <v>30918557</v>
      </c>
      <c r="I27" s="11">
        <v>25556974</v>
      </c>
      <c r="J27" s="11">
        <v>40799349</v>
      </c>
      <c r="K27" s="11">
        <v>123835307</v>
      </c>
    </row>
    <row r="28" spans="1:11" ht="12" customHeight="1" x14ac:dyDescent="0.2">
      <c r="A28" s="2" t="str">
        <f>"Apr "&amp;RIGHT(A6,4)+1</f>
        <v>Apr 2025</v>
      </c>
      <c r="B28" s="11">
        <v>6434268</v>
      </c>
      <c r="C28" s="11">
        <v>7589061</v>
      </c>
      <c r="D28" s="11">
        <v>3692654</v>
      </c>
      <c r="E28" s="11">
        <v>10149383</v>
      </c>
      <c r="F28" s="11">
        <v>27865366</v>
      </c>
      <c r="G28" s="11">
        <v>28025632</v>
      </c>
      <c r="H28" s="11">
        <v>32079301</v>
      </c>
      <c r="I28" s="11">
        <v>27152191</v>
      </c>
      <c r="J28" s="11">
        <v>42637072</v>
      </c>
      <c r="K28" s="11">
        <v>129894196</v>
      </c>
    </row>
    <row r="29" spans="1:11"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c r="K29" s="11" t="s">
        <v>412</v>
      </c>
    </row>
    <row r="30" spans="1:11"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c r="K30" s="11" t="s">
        <v>412</v>
      </c>
    </row>
    <row r="31" spans="1:11"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c r="K31" s="11" t="s">
        <v>412</v>
      </c>
    </row>
    <row r="32" spans="1:11"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c r="K32" s="11" t="s">
        <v>412</v>
      </c>
    </row>
    <row r="33" spans="1:11"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c r="K33" s="11" t="s">
        <v>412</v>
      </c>
    </row>
    <row r="34" spans="1:11" ht="12" customHeight="1" x14ac:dyDescent="0.2">
      <c r="A34" s="12" t="s">
        <v>55</v>
      </c>
      <c r="B34" s="13">
        <v>41476266</v>
      </c>
      <c r="C34" s="13">
        <v>48357154</v>
      </c>
      <c r="D34" s="13">
        <v>24552919</v>
      </c>
      <c r="E34" s="13">
        <v>65668573</v>
      </c>
      <c r="F34" s="13">
        <v>180054912</v>
      </c>
      <c r="G34" s="13">
        <v>174956767</v>
      </c>
      <c r="H34" s="13">
        <v>200473410</v>
      </c>
      <c r="I34" s="13">
        <v>172939310</v>
      </c>
      <c r="J34" s="13">
        <v>267403699</v>
      </c>
      <c r="K34" s="13">
        <v>815773186</v>
      </c>
    </row>
    <row r="35" spans="1:11" ht="12" customHeight="1" x14ac:dyDescent="0.2">
      <c r="A35" s="14" t="str">
        <f>"Total "&amp;MID(A20,7,LEN(A20)-13)&amp;" Months"</f>
        <v>Total 7 Months</v>
      </c>
      <c r="B35" s="15">
        <v>41476266</v>
      </c>
      <c r="C35" s="15">
        <v>48357154</v>
      </c>
      <c r="D35" s="15">
        <v>24552919</v>
      </c>
      <c r="E35" s="15">
        <v>65668573</v>
      </c>
      <c r="F35" s="15">
        <v>180054912</v>
      </c>
      <c r="G35" s="15">
        <v>174956767</v>
      </c>
      <c r="H35" s="15">
        <v>200473410</v>
      </c>
      <c r="I35" s="15">
        <v>172939310</v>
      </c>
      <c r="J35" s="15">
        <v>267403699</v>
      </c>
      <c r="K35" s="15">
        <v>815773186</v>
      </c>
    </row>
  </sheetData>
  <mergeCells count="6">
    <mergeCell ref="B5:K5"/>
    <mergeCell ref="A1:J1"/>
    <mergeCell ref="A2:J2"/>
    <mergeCell ref="A3:A4"/>
    <mergeCell ref="B3:F3"/>
    <mergeCell ref="G3:K3"/>
  </mergeCells>
  <phoneticPr fontId="0" type="noConversion"/>
  <pageMargins left="0.75" right="0.5" top="0.75" bottom="0.5" header="0.5" footer="0.25"/>
  <pageSetup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35"/>
  <sheetViews>
    <sheetView showGridLines="0" workbookViewId="0">
      <selection sqref="A1:H1"/>
    </sheetView>
  </sheetViews>
  <sheetFormatPr defaultRowHeight="12.75" x14ac:dyDescent="0.2"/>
  <cols>
    <col min="1" max="1" width="12.85546875" customWidth="1"/>
    <col min="2" max="9" width="11.42578125" customWidth="1"/>
  </cols>
  <sheetData>
    <row r="1" spans="1:9" ht="12" customHeight="1" x14ac:dyDescent="0.2">
      <c r="A1" s="84" t="s">
        <v>436</v>
      </c>
      <c r="B1" s="84"/>
      <c r="C1" s="84"/>
      <c r="D1" s="84"/>
      <c r="E1" s="84"/>
      <c r="F1" s="84"/>
      <c r="G1" s="84"/>
      <c r="H1" s="84"/>
      <c r="I1" s="136">
        <v>45849</v>
      </c>
    </row>
    <row r="2" spans="1:9" ht="12" customHeight="1" x14ac:dyDescent="0.2">
      <c r="A2" s="86" t="s">
        <v>318</v>
      </c>
      <c r="B2" s="86"/>
      <c r="C2" s="86"/>
      <c r="D2" s="86"/>
      <c r="E2" s="86"/>
      <c r="F2" s="86"/>
      <c r="G2" s="86"/>
      <c r="H2" s="86"/>
      <c r="I2" s="1"/>
    </row>
    <row r="3" spans="1:9" ht="24" customHeight="1" x14ac:dyDescent="0.2">
      <c r="A3" s="88" t="s">
        <v>50</v>
      </c>
      <c r="B3" s="92" t="s">
        <v>103</v>
      </c>
      <c r="C3" s="92"/>
      <c r="D3" s="92"/>
      <c r="E3" s="91"/>
      <c r="F3" s="92" t="s">
        <v>104</v>
      </c>
      <c r="G3" s="92"/>
      <c r="H3" s="92"/>
      <c r="I3" s="92"/>
    </row>
    <row r="4" spans="1:9" ht="24" customHeight="1" x14ac:dyDescent="0.2">
      <c r="A4" s="89"/>
      <c r="B4" s="10" t="s">
        <v>78</v>
      </c>
      <c r="C4" s="10" t="s">
        <v>79</v>
      </c>
      <c r="D4" s="10" t="s">
        <v>80</v>
      </c>
      <c r="E4" s="10" t="s">
        <v>55</v>
      </c>
      <c r="F4" s="10" t="s">
        <v>78</v>
      </c>
      <c r="G4" s="10" t="s">
        <v>79</v>
      </c>
      <c r="H4" s="10" t="s">
        <v>80</v>
      </c>
      <c r="I4" s="9" t="s">
        <v>55</v>
      </c>
    </row>
    <row r="5" spans="1:9" ht="12" customHeight="1" x14ac:dyDescent="0.2">
      <c r="A5" s="1"/>
      <c r="B5" s="83" t="str">
        <f>REPT("-",89)&amp;" Number "&amp;REPT("-",89)</f>
        <v>----------------------------------------------------------------------------------------- Number -----------------------------------------------------------------------------------------</v>
      </c>
      <c r="C5" s="83"/>
      <c r="D5" s="83"/>
      <c r="E5" s="83"/>
      <c r="F5" s="83"/>
      <c r="G5" s="83"/>
      <c r="H5" s="83"/>
      <c r="I5" s="83"/>
    </row>
    <row r="6" spans="1:9" ht="12" customHeight="1" x14ac:dyDescent="0.2">
      <c r="A6" s="3" t="s">
        <v>413</v>
      </c>
    </row>
    <row r="7" spans="1:9" ht="12" customHeight="1" x14ac:dyDescent="0.2">
      <c r="A7" s="2" t="str">
        <f>"Oct "&amp;RIGHT(A6,4)-1</f>
        <v>Oct 2023</v>
      </c>
      <c r="B7" s="11">
        <v>23292125</v>
      </c>
      <c r="C7" s="11">
        <v>1830143</v>
      </c>
      <c r="D7" s="11">
        <v>8113660</v>
      </c>
      <c r="E7" s="11">
        <v>33235928</v>
      </c>
      <c r="F7" s="11">
        <v>26052747</v>
      </c>
      <c r="G7" s="11">
        <v>2117163</v>
      </c>
      <c r="H7" s="11">
        <v>9321076</v>
      </c>
      <c r="I7" s="11">
        <v>37490986</v>
      </c>
    </row>
    <row r="8" spans="1:9" ht="12" customHeight="1" x14ac:dyDescent="0.2">
      <c r="A8" s="2" t="str">
        <f>"Nov "&amp;RIGHT(A6,4)-1</f>
        <v>Nov 2023</v>
      </c>
      <c r="B8" s="11">
        <v>21042236</v>
      </c>
      <c r="C8" s="11">
        <v>1680447</v>
      </c>
      <c r="D8" s="11">
        <v>7355180</v>
      </c>
      <c r="E8" s="11">
        <v>30077863</v>
      </c>
      <c r="F8" s="11">
        <v>23782441</v>
      </c>
      <c r="G8" s="11">
        <v>1953983</v>
      </c>
      <c r="H8" s="11">
        <v>8484414</v>
      </c>
      <c r="I8" s="11">
        <v>34220838</v>
      </c>
    </row>
    <row r="9" spans="1:9" ht="12" customHeight="1" x14ac:dyDescent="0.2">
      <c r="A9" s="2" t="str">
        <f>"Dec "&amp;RIGHT(A6,4)-1</f>
        <v>Dec 2023</v>
      </c>
      <c r="B9" s="11">
        <v>18199798</v>
      </c>
      <c r="C9" s="11">
        <v>1500317</v>
      </c>
      <c r="D9" s="11">
        <v>6507765</v>
      </c>
      <c r="E9" s="11">
        <v>26207880</v>
      </c>
      <c r="F9" s="11">
        <v>21329855</v>
      </c>
      <c r="G9" s="11">
        <v>1787533</v>
      </c>
      <c r="H9" s="11">
        <v>7671334</v>
      </c>
      <c r="I9" s="11">
        <v>30788722</v>
      </c>
    </row>
    <row r="10" spans="1:9" ht="12" customHeight="1" x14ac:dyDescent="0.2">
      <c r="A10" s="2" t="str">
        <f>"Jan "&amp;RIGHT(A6,4)</f>
        <v>Jan 2024</v>
      </c>
      <c r="B10" s="11">
        <v>21551381</v>
      </c>
      <c r="C10" s="11">
        <v>1744399</v>
      </c>
      <c r="D10" s="11">
        <v>7680820</v>
      </c>
      <c r="E10" s="11">
        <v>30976600</v>
      </c>
      <c r="F10" s="11">
        <v>24966402</v>
      </c>
      <c r="G10" s="11">
        <v>2077417</v>
      </c>
      <c r="H10" s="11">
        <v>9092775</v>
      </c>
      <c r="I10" s="11">
        <v>36136594</v>
      </c>
    </row>
    <row r="11" spans="1:9" ht="12" customHeight="1" x14ac:dyDescent="0.2">
      <c r="A11" s="2" t="str">
        <f>"Feb "&amp;RIGHT(A6,4)</f>
        <v>Feb 2024</v>
      </c>
      <c r="B11" s="11">
        <v>22801189</v>
      </c>
      <c r="C11" s="11">
        <v>1838528</v>
      </c>
      <c r="D11" s="11">
        <v>8042188</v>
      </c>
      <c r="E11" s="11">
        <v>32681905</v>
      </c>
      <c r="F11" s="11">
        <v>25810693</v>
      </c>
      <c r="G11" s="11">
        <v>2140882</v>
      </c>
      <c r="H11" s="11">
        <v>9336249</v>
      </c>
      <c r="I11" s="11">
        <v>37287824</v>
      </c>
    </row>
    <row r="12" spans="1:9" ht="12" customHeight="1" x14ac:dyDescent="0.2">
      <c r="A12" s="2" t="str">
        <f>"Mar "&amp;RIGHT(A6,4)</f>
        <v>Mar 2024</v>
      </c>
      <c r="B12" s="11">
        <v>22317485</v>
      </c>
      <c r="C12" s="11">
        <v>1834188</v>
      </c>
      <c r="D12" s="11">
        <v>8038533</v>
      </c>
      <c r="E12" s="11">
        <v>32190206</v>
      </c>
      <c r="F12" s="11">
        <v>25974796</v>
      </c>
      <c r="G12" s="11">
        <v>2190578</v>
      </c>
      <c r="H12" s="11">
        <v>9502422</v>
      </c>
      <c r="I12" s="11">
        <v>37667796</v>
      </c>
    </row>
    <row r="13" spans="1:9" ht="12" customHeight="1" x14ac:dyDescent="0.2">
      <c r="A13" s="2" t="str">
        <f>"Apr "&amp;RIGHT(A6,4)</f>
        <v>Apr 2024</v>
      </c>
      <c r="B13" s="11">
        <v>24500172</v>
      </c>
      <c r="C13" s="11">
        <v>1996470</v>
      </c>
      <c r="D13" s="11">
        <v>8785970</v>
      </c>
      <c r="E13" s="11">
        <v>35282612</v>
      </c>
      <c r="F13" s="11">
        <v>28146624</v>
      </c>
      <c r="G13" s="11">
        <v>2348290</v>
      </c>
      <c r="H13" s="11">
        <v>10276408</v>
      </c>
      <c r="I13" s="11">
        <v>40771322</v>
      </c>
    </row>
    <row r="14" spans="1:9" ht="12" customHeight="1" x14ac:dyDescent="0.2">
      <c r="A14" s="2" t="str">
        <f>"May "&amp;RIGHT(A6,4)</f>
        <v>May 2024</v>
      </c>
      <c r="B14" s="11">
        <v>24683873</v>
      </c>
      <c r="C14" s="11">
        <v>2059582</v>
      </c>
      <c r="D14" s="11">
        <v>9017114</v>
      </c>
      <c r="E14" s="11">
        <v>35760569</v>
      </c>
      <c r="F14" s="11">
        <v>28412764</v>
      </c>
      <c r="G14" s="11">
        <v>2444398</v>
      </c>
      <c r="H14" s="11">
        <v>10595070</v>
      </c>
      <c r="I14" s="11">
        <v>41452232</v>
      </c>
    </row>
    <row r="15" spans="1:9" ht="12" customHeight="1" x14ac:dyDescent="0.2">
      <c r="A15" s="2" t="str">
        <f>"Jun "&amp;RIGHT(A6,4)</f>
        <v>Jun 2024</v>
      </c>
      <c r="B15" s="11">
        <v>18422439</v>
      </c>
      <c r="C15" s="11">
        <v>1723454</v>
      </c>
      <c r="D15" s="11">
        <v>7635849</v>
      </c>
      <c r="E15" s="11">
        <v>27781742</v>
      </c>
      <c r="F15" s="11">
        <v>24273936</v>
      </c>
      <c r="G15" s="11">
        <v>2233459</v>
      </c>
      <c r="H15" s="11">
        <v>9598326</v>
      </c>
      <c r="I15" s="11">
        <v>36105721</v>
      </c>
    </row>
    <row r="16" spans="1:9" ht="12" customHeight="1" x14ac:dyDescent="0.2">
      <c r="A16" s="2" t="str">
        <f>"Jul "&amp;RIGHT(A6,4)</f>
        <v>Jul 2024</v>
      </c>
      <c r="B16" s="11">
        <v>18476175</v>
      </c>
      <c r="C16" s="11">
        <v>1786826</v>
      </c>
      <c r="D16" s="11">
        <v>7993793</v>
      </c>
      <c r="E16" s="11">
        <v>28256794</v>
      </c>
      <c r="F16" s="11">
        <v>25389138</v>
      </c>
      <c r="G16" s="11">
        <v>2347281</v>
      </c>
      <c r="H16" s="11">
        <v>10193272</v>
      </c>
      <c r="I16" s="11">
        <v>37929691</v>
      </c>
    </row>
    <row r="17" spans="1:9" ht="12" customHeight="1" x14ac:dyDescent="0.2">
      <c r="A17" s="2" t="str">
        <f>"Aug "&amp;RIGHT(A6,4)</f>
        <v>Aug 2024</v>
      </c>
      <c r="B17" s="11">
        <v>19979553</v>
      </c>
      <c r="C17" s="11">
        <v>1744300</v>
      </c>
      <c r="D17" s="11">
        <v>7919041</v>
      </c>
      <c r="E17" s="11">
        <v>29642894</v>
      </c>
      <c r="F17" s="11">
        <v>24406049</v>
      </c>
      <c r="G17" s="11">
        <v>2105403</v>
      </c>
      <c r="H17" s="11">
        <v>9463856</v>
      </c>
      <c r="I17" s="11">
        <v>35975308</v>
      </c>
    </row>
    <row r="18" spans="1:9" ht="12" customHeight="1" x14ac:dyDescent="0.2">
      <c r="A18" s="2" t="str">
        <f>"Sep "&amp;RIGHT(A6,4)</f>
        <v>Sep 2024</v>
      </c>
      <c r="B18" s="11">
        <v>21427338</v>
      </c>
      <c r="C18" s="11">
        <v>1674462</v>
      </c>
      <c r="D18" s="11">
        <v>7405373</v>
      </c>
      <c r="E18" s="11">
        <v>30507173</v>
      </c>
      <c r="F18" s="11">
        <v>23538937</v>
      </c>
      <c r="G18" s="11">
        <v>1886529</v>
      </c>
      <c r="H18" s="11">
        <v>8374843</v>
      </c>
      <c r="I18" s="11">
        <v>33800309</v>
      </c>
    </row>
    <row r="19" spans="1:9" ht="12" customHeight="1" x14ac:dyDescent="0.2">
      <c r="A19" s="12" t="s">
        <v>55</v>
      </c>
      <c r="B19" s="13">
        <v>256693764</v>
      </c>
      <c r="C19" s="13">
        <v>21413116</v>
      </c>
      <c r="D19" s="13">
        <v>94495286</v>
      </c>
      <c r="E19" s="13">
        <v>372602166</v>
      </c>
      <c r="F19" s="13">
        <v>302084382</v>
      </c>
      <c r="G19" s="13">
        <v>25632916</v>
      </c>
      <c r="H19" s="13">
        <v>111910045</v>
      </c>
      <c r="I19" s="13">
        <v>439627343</v>
      </c>
    </row>
    <row r="20" spans="1:9" ht="12" customHeight="1" x14ac:dyDescent="0.2">
      <c r="A20" s="14" t="s">
        <v>414</v>
      </c>
      <c r="B20" s="15">
        <v>153704386</v>
      </c>
      <c r="C20" s="15">
        <v>12424492</v>
      </c>
      <c r="D20" s="15">
        <v>54524116</v>
      </c>
      <c r="E20" s="15">
        <v>220652994</v>
      </c>
      <c r="F20" s="15">
        <v>176063558</v>
      </c>
      <c r="G20" s="15">
        <v>14615846</v>
      </c>
      <c r="H20" s="15">
        <v>63684678</v>
      </c>
      <c r="I20" s="15">
        <v>254364082</v>
      </c>
    </row>
    <row r="21" spans="1:9" ht="12" customHeight="1" x14ac:dyDescent="0.2">
      <c r="A21" s="3" t="str">
        <f>"FY "&amp;RIGHT(A6,4)+1</f>
        <v>FY 2025</v>
      </c>
    </row>
    <row r="22" spans="1:9" ht="12" customHeight="1" x14ac:dyDescent="0.2">
      <c r="A22" s="2" t="str">
        <f>"Oct "&amp;RIGHT(A6,4)</f>
        <v>Oct 2024</v>
      </c>
      <c r="B22" s="11">
        <v>23702496</v>
      </c>
      <c r="C22" s="11">
        <v>1824976</v>
      </c>
      <c r="D22" s="11">
        <v>8175938</v>
      </c>
      <c r="E22" s="11">
        <v>33703410</v>
      </c>
      <c r="F22" s="11">
        <v>26536048</v>
      </c>
      <c r="G22" s="11">
        <v>2107172</v>
      </c>
      <c r="H22" s="11">
        <v>9399081</v>
      </c>
      <c r="I22" s="11">
        <v>38042301</v>
      </c>
    </row>
    <row r="23" spans="1:9" ht="12" customHeight="1" x14ac:dyDescent="0.2">
      <c r="A23" s="2" t="str">
        <f>"Nov "&amp;RIGHT(A6,4)</f>
        <v>Nov 2024</v>
      </c>
      <c r="B23" s="11">
        <v>19836731</v>
      </c>
      <c r="C23" s="11">
        <v>1596428</v>
      </c>
      <c r="D23" s="11">
        <v>6966556</v>
      </c>
      <c r="E23" s="11">
        <v>28399715</v>
      </c>
      <c r="F23" s="11">
        <v>22495804</v>
      </c>
      <c r="G23" s="11">
        <v>1842640</v>
      </c>
      <c r="H23" s="11">
        <v>8017341</v>
      </c>
      <c r="I23" s="11">
        <v>32355785</v>
      </c>
    </row>
    <row r="24" spans="1:9" ht="12" customHeight="1" x14ac:dyDescent="0.2">
      <c r="A24" s="2" t="str">
        <f>"Dec "&amp;RIGHT(A6,4)</f>
        <v>Dec 2024</v>
      </c>
      <c r="B24" s="11">
        <v>18802790</v>
      </c>
      <c r="C24" s="11">
        <v>1532016</v>
      </c>
      <c r="D24" s="11">
        <v>6591002</v>
      </c>
      <c r="E24" s="11">
        <v>26925808</v>
      </c>
      <c r="F24" s="11">
        <v>21718926</v>
      </c>
      <c r="G24" s="11">
        <v>1794200</v>
      </c>
      <c r="H24" s="11">
        <v>7717612</v>
      </c>
      <c r="I24" s="11">
        <v>31230738</v>
      </c>
    </row>
    <row r="25" spans="1:9" ht="12" customHeight="1" x14ac:dyDescent="0.2">
      <c r="A25" s="2" t="str">
        <f>"Jan "&amp;RIGHT(A6,4)+1</f>
        <v>Jan 2025</v>
      </c>
      <c r="B25" s="11">
        <v>21206093</v>
      </c>
      <c r="C25" s="11">
        <v>1713123</v>
      </c>
      <c r="D25" s="11">
        <v>7469444</v>
      </c>
      <c r="E25" s="11">
        <v>30388660</v>
      </c>
      <c r="F25" s="11">
        <v>24355789</v>
      </c>
      <c r="G25" s="11">
        <v>2016462</v>
      </c>
      <c r="H25" s="11">
        <v>8813806</v>
      </c>
      <c r="I25" s="11">
        <v>35186057</v>
      </c>
    </row>
    <row r="26" spans="1:9" ht="12" customHeight="1" x14ac:dyDescent="0.2">
      <c r="A26" s="2" t="str">
        <f>"Feb "&amp;RIGHT(A6,4)+1</f>
        <v>Feb 2025</v>
      </c>
      <c r="B26" s="11">
        <v>20847987</v>
      </c>
      <c r="C26" s="11">
        <v>1682550</v>
      </c>
      <c r="D26" s="11">
        <v>7313196</v>
      </c>
      <c r="E26" s="11">
        <v>29843733</v>
      </c>
      <c r="F26" s="11">
        <v>23689271</v>
      </c>
      <c r="G26" s="11">
        <v>1962746</v>
      </c>
      <c r="H26" s="11">
        <v>8564196</v>
      </c>
      <c r="I26" s="11">
        <v>34216213</v>
      </c>
    </row>
    <row r="27" spans="1:9" ht="12" customHeight="1" x14ac:dyDescent="0.2">
      <c r="A27" s="2" t="str">
        <f>"Mar "&amp;RIGHT(A6,4)+1</f>
        <v>Mar 2025</v>
      </c>
      <c r="B27" s="11">
        <v>22760736</v>
      </c>
      <c r="C27" s="11">
        <v>1845836</v>
      </c>
      <c r="D27" s="11">
        <v>8105235</v>
      </c>
      <c r="E27" s="11">
        <v>32711807</v>
      </c>
      <c r="F27" s="11">
        <v>26378225</v>
      </c>
      <c r="G27" s="11">
        <v>2190033</v>
      </c>
      <c r="H27" s="11">
        <v>9562850</v>
      </c>
      <c r="I27" s="11">
        <v>38131108</v>
      </c>
    </row>
    <row r="28" spans="1:9" ht="12" customHeight="1" x14ac:dyDescent="0.2">
      <c r="A28" s="2" t="str">
        <f>"Apr "&amp;RIGHT(A6,4)+1</f>
        <v>Apr 2025</v>
      </c>
      <c r="B28" s="11">
        <v>23969430</v>
      </c>
      <c r="C28" s="11">
        <v>1942237</v>
      </c>
      <c r="D28" s="11">
        <v>8548233</v>
      </c>
      <c r="E28" s="11">
        <v>34459900</v>
      </c>
      <c r="F28" s="11">
        <v>27410959</v>
      </c>
      <c r="G28" s="11">
        <v>2266095</v>
      </c>
      <c r="H28" s="11">
        <v>9991308</v>
      </c>
      <c r="I28" s="11">
        <v>39668362</v>
      </c>
    </row>
    <row r="29" spans="1:9" ht="12" customHeight="1" x14ac:dyDescent="0.2">
      <c r="A29" s="2" t="str">
        <f>"May "&amp;RIGHT(A6,4)+1</f>
        <v>May 2025</v>
      </c>
      <c r="B29" s="11" t="s">
        <v>412</v>
      </c>
      <c r="C29" s="11" t="s">
        <v>412</v>
      </c>
      <c r="D29" s="11" t="s">
        <v>412</v>
      </c>
      <c r="E29" s="11" t="s">
        <v>412</v>
      </c>
      <c r="F29" s="11" t="s">
        <v>412</v>
      </c>
      <c r="G29" s="11" t="s">
        <v>412</v>
      </c>
      <c r="H29" s="11" t="s">
        <v>412</v>
      </c>
      <c r="I29" s="11" t="s">
        <v>412</v>
      </c>
    </row>
    <row r="30" spans="1:9" ht="12" customHeight="1" x14ac:dyDescent="0.2">
      <c r="A30" s="2" t="str">
        <f>"Jun "&amp;RIGHT(A6,4)+1</f>
        <v>Jun 2025</v>
      </c>
      <c r="B30" s="11" t="s">
        <v>412</v>
      </c>
      <c r="C30" s="11" t="s">
        <v>412</v>
      </c>
      <c r="D30" s="11" t="s">
        <v>412</v>
      </c>
      <c r="E30" s="11" t="s">
        <v>412</v>
      </c>
      <c r="F30" s="11" t="s">
        <v>412</v>
      </c>
      <c r="G30" s="11" t="s">
        <v>412</v>
      </c>
      <c r="H30" s="11" t="s">
        <v>412</v>
      </c>
      <c r="I30" s="11" t="s">
        <v>412</v>
      </c>
    </row>
    <row r="31" spans="1:9" ht="12" customHeight="1" x14ac:dyDescent="0.2">
      <c r="A31" s="2" t="str">
        <f>"Jul "&amp;RIGHT(A6,4)+1</f>
        <v>Jul 2025</v>
      </c>
      <c r="B31" s="11" t="s">
        <v>412</v>
      </c>
      <c r="C31" s="11" t="s">
        <v>412</v>
      </c>
      <c r="D31" s="11" t="s">
        <v>412</v>
      </c>
      <c r="E31" s="11" t="s">
        <v>412</v>
      </c>
      <c r="F31" s="11" t="s">
        <v>412</v>
      </c>
      <c r="G31" s="11" t="s">
        <v>412</v>
      </c>
      <c r="H31" s="11" t="s">
        <v>412</v>
      </c>
      <c r="I31" s="11" t="s">
        <v>412</v>
      </c>
    </row>
    <row r="32" spans="1:9" ht="12" customHeight="1" x14ac:dyDescent="0.2">
      <c r="A32" s="2" t="str">
        <f>"Aug "&amp;RIGHT(A6,4)+1</f>
        <v>Aug 2025</v>
      </c>
      <c r="B32" s="11" t="s">
        <v>412</v>
      </c>
      <c r="C32" s="11" t="s">
        <v>412</v>
      </c>
      <c r="D32" s="11" t="s">
        <v>412</v>
      </c>
      <c r="E32" s="11" t="s">
        <v>412</v>
      </c>
      <c r="F32" s="11" t="s">
        <v>412</v>
      </c>
      <c r="G32" s="11" t="s">
        <v>412</v>
      </c>
      <c r="H32" s="11" t="s">
        <v>412</v>
      </c>
      <c r="I32" s="11" t="s">
        <v>412</v>
      </c>
    </row>
    <row r="33" spans="1:9" ht="12" customHeight="1" x14ac:dyDescent="0.2">
      <c r="A33" s="2" t="str">
        <f>"Sep "&amp;RIGHT(A6,4)+1</f>
        <v>Sep 2025</v>
      </c>
      <c r="B33" s="11" t="s">
        <v>412</v>
      </c>
      <c r="C33" s="11" t="s">
        <v>412</v>
      </c>
      <c r="D33" s="11" t="s">
        <v>412</v>
      </c>
      <c r="E33" s="11" t="s">
        <v>412</v>
      </c>
      <c r="F33" s="11" t="s">
        <v>412</v>
      </c>
      <c r="G33" s="11" t="s">
        <v>412</v>
      </c>
      <c r="H33" s="11" t="s">
        <v>412</v>
      </c>
      <c r="I33" s="11" t="s">
        <v>412</v>
      </c>
    </row>
    <row r="34" spans="1:9" ht="12" customHeight="1" x14ac:dyDescent="0.2">
      <c r="A34" s="12" t="s">
        <v>55</v>
      </c>
      <c r="B34" s="13">
        <v>151126263</v>
      </c>
      <c r="C34" s="13">
        <v>12137166</v>
      </c>
      <c r="D34" s="13">
        <v>53169604</v>
      </c>
      <c r="E34" s="13">
        <v>216433033</v>
      </c>
      <c r="F34" s="13">
        <v>172585022</v>
      </c>
      <c r="G34" s="13">
        <v>14179348</v>
      </c>
      <c r="H34" s="13">
        <v>62066194</v>
      </c>
      <c r="I34" s="13">
        <v>248830564</v>
      </c>
    </row>
    <row r="35" spans="1:9" ht="12" customHeight="1" x14ac:dyDescent="0.2">
      <c r="A35" s="14" t="str">
        <f>"Total "&amp;MID(A20,7,LEN(A20)-13)&amp;" Months"</f>
        <v>Total 7 Months</v>
      </c>
      <c r="B35" s="15">
        <v>151126263</v>
      </c>
      <c r="C35" s="15">
        <v>12137166</v>
      </c>
      <c r="D35" s="15">
        <v>53169604</v>
      </c>
      <c r="E35" s="15">
        <v>216433033</v>
      </c>
      <c r="F35" s="15">
        <v>172585022</v>
      </c>
      <c r="G35" s="15">
        <v>14179348</v>
      </c>
      <c r="H35" s="15">
        <v>62066194</v>
      </c>
      <c r="I35" s="15">
        <v>248830564</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35"/>
  <sheetViews>
    <sheetView showGridLines="0" workbookViewId="0">
      <selection sqref="A1:H1"/>
    </sheetView>
  </sheetViews>
  <sheetFormatPr defaultRowHeight="12.75" x14ac:dyDescent="0.2"/>
  <cols>
    <col min="1" max="1" width="12.85546875" customWidth="1"/>
    <col min="2" max="9" width="11.42578125" customWidth="1"/>
  </cols>
  <sheetData>
    <row r="1" spans="1:9" ht="12" customHeight="1" x14ac:dyDescent="0.2">
      <c r="A1" s="84" t="s">
        <v>436</v>
      </c>
      <c r="B1" s="84"/>
      <c r="C1" s="84"/>
      <c r="D1" s="84"/>
      <c r="E1" s="84"/>
      <c r="F1" s="84"/>
      <c r="G1" s="84"/>
      <c r="H1" s="84"/>
      <c r="I1" s="136">
        <v>45849</v>
      </c>
    </row>
    <row r="2" spans="1:9" ht="12" customHeight="1" x14ac:dyDescent="0.2">
      <c r="A2" s="86" t="s">
        <v>107</v>
      </c>
      <c r="B2" s="86"/>
      <c r="C2" s="86"/>
      <c r="D2" s="86"/>
      <c r="E2" s="86"/>
      <c r="F2" s="86"/>
      <c r="G2" s="86"/>
      <c r="H2" s="86"/>
      <c r="I2" s="1"/>
    </row>
    <row r="3" spans="1:9" ht="24" customHeight="1" x14ac:dyDescent="0.2">
      <c r="A3" s="88" t="s">
        <v>50</v>
      </c>
      <c r="B3" s="92" t="s">
        <v>105</v>
      </c>
      <c r="C3" s="92"/>
      <c r="D3" s="92"/>
      <c r="E3" s="91"/>
      <c r="F3" s="92" t="s">
        <v>106</v>
      </c>
      <c r="G3" s="92"/>
      <c r="H3" s="92"/>
      <c r="I3" s="92"/>
    </row>
    <row r="4" spans="1:9" ht="24" customHeight="1" x14ac:dyDescent="0.2">
      <c r="A4" s="89"/>
      <c r="B4" s="10" t="s">
        <v>78</v>
      </c>
      <c r="C4" s="10" t="s">
        <v>79</v>
      </c>
      <c r="D4" s="10" t="s">
        <v>80</v>
      </c>
      <c r="E4" s="10" t="s">
        <v>55</v>
      </c>
      <c r="F4" s="10" t="s">
        <v>78</v>
      </c>
      <c r="G4" s="10" t="s">
        <v>79</v>
      </c>
      <c r="H4" s="10" t="s">
        <v>80</v>
      </c>
      <c r="I4" s="9" t="s">
        <v>55</v>
      </c>
    </row>
    <row r="5" spans="1:9" ht="12" customHeight="1" x14ac:dyDescent="0.2">
      <c r="A5" s="1"/>
      <c r="B5" s="83" t="str">
        <f>REPT("-",89)&amp;" Number "&amp;REPT("-",89)</f>
        <v>----------------------------------------------------------------------------------------- Number -----------------------------------------------------------------------------------------</v>
      </c>
      <c r="C5" s="83"/>
      <c r="D5" s="83"/>
      <c r="E5" s="83"/>
      <c r="F5" s="83"/>
      <c r="G5" s="83"/>
      <c r="H5" s="83"/>
      <c r="I5" s="83"/>
    </row>
    <row r="6" spans="1:9" ht="12" customHeight="1" x14ac:dyDescent="0.2">
      <c r="A6" s="3" t="s">
        <v>413</v>
      </c>
    </row>
    <row r="7" spans="1:9" ht="12" customHeight="1" x14ac:dyDescent="0.2">
      <c r="A7" s="2" t="str">
        <f>"Oct "&amp;RIGHT(A6,4)-1</f>
        <v>Oct 2023</v>
      </c>
      <c r="B7" s="11">
        <v>30838413</v>
      </c>
      <c r="C7" s="11">
        <v>227833</v>
      </c>
      <c r="D7" s="11">
        <v>428259</v>
      </c>
      <c r="E7" s="11">
        <v>31494505</v>
      </c>
      <c r="F7" s="11">
        <v>38034864</v>
      </c>
      <c r="G7" s="11">
        <v>2555525</v>
      </c>
      <c r="H7" s="11">
        <v>11395310</v>
      </c>
      <c r="I7" s="11">
        <v>51985699</v>
      </c>
    </row>
    <row r="8" spans="1:9" ht="12" customHeight="1" x14ac:dyDescent="0.2">
      <c r="A8" s="2" t="str">
        <f>"Nov "&amp;RIGHT(A6,4)-1</f>
        <v>Nov 2023</v>
      </c>
      <c r="B8" s="11">
        <v>26825253</v>
      </c>
      <c r="C8" s="11">
        <v>210388</v>
      </c>
      <c r="D8" s="11">
        <v>384762</v>
      </c>
      <c r="E8" s="11">
        <v>27420403</v>
      </c>
      <c r="F8" s="11">
        <v>34359835</v>
      </c>
      <c r="G8" s="11">
        <v>2329899</v>
      </c>
      <c r="H8" s="11">
        <v>10271077</v>
      </c>
      <c r="I8" s="11">
        <v>46960811</v>
      </c>
    </row>
    <row r="9" spans="1:9" ht="12" customHeight="1" x14ac:dyDescent="0.2">
      <c r="A9" s="2" t="str">
        <f>"Dec "&amp;RIGHT(A6,4)-1</f>
        <v>Dec 2023</v>
      </c>
      <c r="B9" s="11">
        <v>21669799</v>
      </c>
      <c r="C9" s="11">
        <v>190907</v>
      </c>
      <c r="D9" s="11">
        <v>343228</v>
      </c>
      <c r="E9" s="11">
        <v>22203934</v>
      </c>
      <c r="F9" s="11">
        <v>29882509</v>
      </c>
      <c r="G9" s="11">
        <v>2069768</v>
      </c>
      <c r="H9" s="11">
        <v>9053674</v>
      </c>
      <c r="I9" s="11">
        <v>41005951</v>
      </c>
    </row>
    <row r="10" spans="1:9" ht="12" customHeight="1" x14ac:dyDescent="0.2">
      <c r="A10" s="2" t="str">
        <f>"Jan "&amp;RIGHT(A6,4)</f>
        <v>Jan 2024</v>
      </c>
      <c r="B10" s="11">
        <v>26637434</v>
      </c>
      <c r="C10" s="11">
        <v>217555</v>
      </c>
      <c r="D10" s="11">
        <v>398700</v>
      </c>
      <c r="E10" s="11">
        <v>27253689</v>
      </c>
      <c r="F10" s="11">
        <v>35286892</v>
      </c>
      <c r="G10" s="11">
        <v>2436622</v>
      </c>
      <c r="H10" s="11">
        <v>10836793</v>
      </c>
      <c r="I10" s="11">
        <v>48560307</v>
      </c>
    </row>
    <row r="11" spans="1:9" ht="12" customHeight="1" x14ac:dyDescent="0.2">
      <c r="A11" s="2" t="str">
        <f>"Feb "&amp;RIGHT(A6,4)</f>
        <v>Feb 2024</v>
      </c>
      <c r="B11" s="11">
        <v>29909903</v>
      </c>
      <c r="C11" s="11">
        <v>223193</v>
      </c>
      <c r="D11" s="11">
        <v>413509</v>
      </c>
      <c r="E11" s="11">
        <v>30546605</v>
      </c>
      <c r="F11" s="11">
        <v>37287435</v>
      </c>
      <c r="G11" s="11">
        <v>2555596</v>
      </c>
      <c r="H11" s="11">
        <v>11257811</v>
      </c>
      <c r="I11" s="11">
        <v>51100842</v>
      </c>
    </row>
    <row r="12" spans="1:9" ht="12" customHeight="1" x14ac:dyDescent="0.2">
      <c r="A12" s="2" t="str">
        <f>"Mar "&amp;RIGHT(A6,4)</f>
        <v>Mar 2024</v>
      </c>
      <c r="B12" s="11">
        <v>26780601</v>
      </c>
      <c r="C12" s="11">
        <v>217331</v>
      </c>
      <c r="D12" s="11">
        <v>409796</v>
      </c>
      <c r="E12" s="11">
        <v>27407728</v>
      </c>
      <c r="F12" s="11">
        <v>36182269</v>
      </c>
      <c r="G12" s="11">
        <v>2529558</v>
      </c>
      <c r="H12" s="11">
        <v>11177662</v>
      </c>
      <c r="I12" s="11">
        <v>49889489</v>
      </c>
    </row>
    <row r="13" spans="1:9" ht="12" customHeight="1" x14ac:dyDescent="0.2">
      <c r="A13" s="2" t="str">
        <f>"Apr "&amp;RIGHT(A6,4)</f>
        <v>Apr 2024</v>
      </c>
      <c r="B13" s="11">
        <v>30029828</v>
      </c>
      <c r="C13" s="11">
        <v>239349</v>
      </c>
      <c r="D13" s="11">
        <v>444770</v>
      </c>
      <c r="E13" s="11">
        <v>30713947</v>
      </c>
      <c r="F13" s="11">
        <v>39657104</v>
      </c>
      <c r="G13" s="11">
        <v>2776043</v>
      </c>
      <c r="H13" s="11">
        <v>12242086</v>
      </c>
      <c r="I13" s="11">
        <v>54675233</v>
      </c>
    </row>
    <row r="14" spans="1:9" ht="12" customHeight="1" x14ac:dyDescent="0.2">
      <c r="A14" s="2" t="str">
        <f>"May "&amp;RIGHT(A6,4)</f>
        <v>May 2024</v>
      </c>
      <c r="B14" s="11">
        <v>27190789</v>
      </c>
      <c r="C14" s="11">
        <v>245258</v>
      </c>
      <c r="D14" s="11">
        <v>451946</v>
      </c>
      <c r="E14" s="11">
        <v>27887993</v>
      </c>
      <c r="F14" s="11">
        <v>38908345</v>
      </c>
      <c r="G14" s="11">
        <v>2824305</v>
      </c>
      <c r="H14" s="11">
        <v>12410866</v>
      </c>
      <c r="I14" s="11">
        <v>54143516</v>
      </c>
    </row>
    <row r="15" spans="1:9" ht="12" customHeight="1" x14ac:dyDescent="0.2">
      <c r="A15" s="2" t="str">
        <f>"Jun "&amp;RIGHT(A6,4)</f>
        <v>Jun 2024</v>
      </c>
      <c r="B15" s="11">
        <v>8118575</v>
      </c>
      <c r="C15" s="11">
        <v>201212</v>
      </c>
      <c r="D15" s="11">
        <v>383626</v>
      </c>
      <c r="E15" s="11">
        <v>8703413</v>
      </c>
      <c r="F15" s="11">
        <v>26552408</v>
      </c>
      <c r="G15" s="11">
        <v>2268045</v>
      </c>
      <c r="H15" s="11">
        <v>10097639</v>
      </c>
      <c r="I15" s="11">
        <v>38918092</v>
      </c>
    </row>
    <row r="16" spans="1:9" ht="12" customHeight="1" x14ac:dyDescent="0.2">
      <c r="A16" s="2" t="str">
        <f>"Jul "&amp;RIGHT(A6,4)</f>
        <v>Jul 2024</v>
      </c>
      <c r="B16" s="11">
        <v>5957681</v>
      </c>
      <c r="C16" s="11">
        <v>205236</v>
      </c>
      <c r="D16" s="11">
        <v>410734</v>
      </c>
      <c r="E16" s="11">
        <v>6573651</v>
      </c>
      <c r="F16" s="11">
        <v>26498306</v>
      </c>
      <c r="G16" s="11">
        <v>2362073</v>
      </c>
      <c r="H16" s="11">
        <v>10562944</v>
      </c>
      <c r="I16" s="11">
        <v>39423323</v>
      </c>
    </row>
    <row r="17" spans="1:9" ht="12" customHeight="1" x14ac:dyDescent="0.2">
      <c r="A17" s="2" t="str">
        <f>"Aug "&amp;RIGHT(A6,4)</f>
        <v>Aug 2024</v>
      </c>
      <c r="B17" s="11">
        <v>17191325</v>
      </c>
      <c r="C17" s="11">
        <v>216913</v>
      </c>
      <c r="D17" s="11">
        <v>421449</v>
      </c>
      <c r="E17" s="11">
        <v>17829687</v>
      </c>
      <c r="F17" s="11">
        <v>30661006</v>
      </c>
      <c r="G17" s="11">
        <v>2374256</v>
      </c>
      <c r="H17" s="11">
        <v>10659704</v>
      </c>
      <c r="I17" s="11">
        <v>43694966</v>
      </c>
    </row>
    <row r="18" spans="1:9" ht="12" customHeight="1" x14ac:dyDescent="0.2">
      <c r="A18" s="2" t="str">
        <f>"Sep "&amp;RIGHT(A6,4)</f>
        <v>Sep 2024</v>
      </c>
      <c r="B18" s="11">
        <v>27507956</v>
      </c>
      <c r="C18" s="11">
        <v>207589</v>
      </c>
      <c r="D18" s="11">
        <v>394377</v>
      </c>
      <c r="E18" s="11">
        <v>28109922</v>
      </c>
      <c r="F18" s="11">
        <v>34180817</v>
      </c>
      <c r="G18" s="11">
        <v>2314775</v>
      </c>
      <c r="H18" s="11">
        <v>10341936</v>
      </c>
      <c r="I18" s="11">
        <v>46837528</v>
      </c>
    </row>
    <row r="19" spans="1:9" ht="12" customHeight="1" x14ac:dyDescent="0.2">
      <c r="A19" s="12" t="s">
        <v>55</v>
      </c>
      <c r="B19" s="13">
        <v>278657557</v>
      </c>
      <c r="C19" s="13">
        <v>2602764</v>
      </c>
      <c r="D19" s="13">
        <v>4885156</v>
      </c>
      <c r="E19" s="13">
        <v>286145477</v>
      </c>
      <c r="F19" s="13">
        <v>407491790</v>
      </c>
      <c r="G19" s="13">
        <v>29396465</v>
      </c>
      <c r="H19" s="13">
        <v>130307502</v>
      </c>
      <c r="I19" s="13">
        <v>567195757</v>
      </c>
    </row>
    <row r="20" spans="1:9" ht="12" customHeight="1" x14ac:dyDescent="0.2">
      <c r="A20" s="14" t="s">
        <v>414</v>
      </c>
      <c r="B20" s="15">
        <v>192691231</v>
      </c>
      <c r="C20" s="15">
        <v>1526556</v>
      </c>
      <c r="D20" s="15">
        <v>2823024</v>
      </c>
      <c r="E20" s="15">
        <v>197040811</v>
      </c>
      <c r="F20" s="15">
        <v>250690908</v>
      </c>
      <c r="G20" s="15">
        <v>17253011</v>
      </c>
      <c r="H20" s="15">
        <v>76234413</v>
      </c>
      <c r="I20" s="15">
        <v>344178332</v>
      </c>
    </row>
    <row r="21" spans="1:9" ht="12" customHeight="1" x14ac:dyDescent="0.2">
      <c r="A21" s="3" t="str">
        <f>"FY "&amp;RIGHT(A6,4)+1</f>
        <v>FY 2025</v>
      </c>
    </row>
    <row r="22" spans="1:9" ht="12" customHeight="1" x14ac:dyDescent="0.2">
      <c r="A22" s="2" t="str">
        <f>"Oct "&amp;RIGHT(A6,4)</f>
        <v>Oct 2024</v>
      </c>
      <c r="B22" s="11">
        <v>31974410</v>
      </c>
      <c r="C22" s="11">
        <v>230318</v>
      </c>
      <c r="D22" s="11">
        <v>439193</v>
      </c>
      <c r="E22" s="11">
        <v>32643921</v>
      </c>
      <c r="F22" s="11">
        <v>37962927</v>
      </c>
      <c r="G22" s="11">
        <v>2531231</v>
      </c>
      <c r="H22" s="11">
        <v>11194491</v>
      </c>
      <c r="I22" s="11">
        <v>51688649</v>
      </c>
    </row>
    <row r="23" spans="1:9" ht="12" customHeight="1" x14ac:dyDescent="0.2">
      <c r="A23" s="2" t="str">
        <f>"Nov "&amp;RIGHT(A6,4)</f>
        <v>Nov 2024</v>
      </c>
      <c r="B23" s="11">
        <v>24716165</v>
      </c>
      <c r="C23" s="11">
        <v>189764</v>
      </c>
      <c r="D23" s="11">
        <v>356834</v>
      </c>
      <c r="E23" s="11">
        <v>25262763</v>
      </c>
      <c r="F23" s="11">
        <v>31678121</v>
      </c>
      <c r="G23" s="11">
        <v>2171139</v>
      </c>
      <c r="H23" s="11">
        <v>9491324</v>
      </c>
      <c r="I23" s="11">
        <v>43340584</v>
      </c>
    </row>
    <row r="24" spans="1:9" ht="12" customHeight="1" x14ac:dyDescent="0.2">
      <c r="A24" s="2" t="str">
        <f>"Dec "&amp;RIGHT(A6,4)</f>
        <v>Dec 2024</v>
      </c>
      <c r="B24" s="11">
        <v>23076273</v>
      </c>
      <c r="C24" s="11">
        <v>184963</v>
      </c>
      <c r="D24" s="11">
        <v>349140</v>
      </c>
      <c r="E24" s="11">
        <v>23610376</v>
      </c>
      <c r="F24" s="11">
        <v>30302326</v>
      </c>
      <c r="G24" s="11">
        <v>2098233</v>
      </c>
      <c r="H24" s="11">
        <v>9131315</v>
      </c>
      <c r="I24" s="11">
        <v>41531874</v>
      </c>
    </row>
    <row r="25" spans="1:9" ht="12" customHeight="1" x14ac:dyDescent="0.2">
      <c r="A25" s="2" t="str">
        <f>"Jan "&amp;RIGHT(A6,4)+1</f>
        <v>Jan 2025</v>
      </c>
      <c r="B25" s="11">
        <v>26863628</v>
      </c>
      <c r="C25" s="11">
        <v>205651</v>
      </c>
      <c r="D25" s="11">
        <v>391665</v>
      </c>
      <c r="E25" s="11">
        <v>27460944</v>
      </c>
      <c r="F25" s="11">
        <v>34143114</v>
      </c>
      <c r="G25" s="11">
        <v>2369981</v>
      </c>
      <c r="H25" s="11">
        <v>10494560</v>
      </c>
      <c r="I25" s="11">
        <v>47007655</v>
      </c>
    </row>
    <row r="26" spans="1:9" ht="12" customHeight="1" x14ac:dyDescent="0.2">
      <c r="A26" s="2" t="str">
        <f>"Feb "&amp;RIGHT(A6,4)+1</f>
        <v>Feb 2025</v>
      </c>
      <c r="B26" s="11">
        <v>27918326</v>
      </c>
      <c r="C26" s="11">
        <v>205617</v>
      </c>
      <c r="D26" s="11">
        <v>393669</v>
      </c>
      <c r="E26" s="11">
        <v>28517612</v>
      </c>
      <c r="F26" s="11">
        <v>33634530</v>
      </c>
      <c r="G26" s="11">
        <v>2329838</v>
      </c>
      <c r="H26" s="11">
        <v>10241962</v>
      </c>
      <c r="I26" s="11">
        <v>46206330</v>
      </c>
    </row>
    <row r="27" spans="1:9" ht="12" customHeight="1" x14ac:dyDescent="0.2">
      <c r="A27" s="2" t="str">
        <f>"Mar "&amp;RIGHT(A6,4)+1</f>
        <v>Mar 2025</v>
      </c>
      <c r="B27" s="11">
        <v>28536411</v>
      </c>
      <c r="C27" s="11">
        <v>206741</v>
      </c>
      <c r="D27" s="11">
        <v>408616</v>
      </c>
      <c r="E27" s="11">
        <v>29151768</v>
      </c>
      <c r="F27" s="11">
        <v>36671550</v>
      </c>
      <c r="G27" s="11">
        <v>2544271</v>
      </c>
      <c r="H27" s="11">
        <v>11294904</v>
      </c>
      <c r="I27" s="11">
        <v>50510725</v>
      </c>
    </row>
    <row r="28" spans="1:9" ht="12" customHeight="1" x14ac:dyDescent="0.2">
      <c r="A28" s="2" t="str">
        <f>"Apr "&amp;RIGHT(A6,4)+1</f>
        <v>Apr 2025</v>
      </c>
      <c r="B28" s="11">
        <v>30214588</v>
      </c>
      <c r="C28" s="11">
        <v>216169</v>
      </c>
      <c r="D28" s="11">
        <v>414088</v>
      </c>
      <c r="E28" s="11">
        <v>30844845</v>
      </c>
      <c r="F28" s="11">
        <v>38256991</v>
      </c>
      <c r="G28" s="11">
        <v>2664623</v>
      </c>
      <c r="H28" s="11">
        <v>11864841</v>
      </c>
      <c r="I28" s="11">
        <v>52786455</v>
      </c>
    </row>
    <row r="29" spans="1:9" ht="12" customHeight="1" x14ac:dyDescent="0.2">
      <c r="A29" s="2" t="str">
        <f>"May "&amp;RIGHT(A6,4)+1</f>
        <v>May 2025</v>
      </c>
      <c r="B29" s="11" t="s">
        <v>412</v>
      </c>
      <c r="C29" s="11" t="s">
        <v>412</v>
      </c>
      <c r="D29" s="11" t="s">
        <v>412</v>
      </c>
      <c r="E29" s="11" t="s">
        <v>412</v>
      </c>
      <c r="F29" s="11" t="s">
        <v>412</v>
      </c>
      <c r="G29" s="11" t="s">
        <v>412</v>
      </c>
      <c r="H29" s="11" t="s">
        <v>412</v>
      </c>
      <c r="I29" s="11" t="s">
        <v>412</v>
      </c>
    </row>
    <row r="30" spans="1:9" ht="12" customHeight="1" x14ac:dyDescent="0.2">
      <c r="A30" s="2" t="str">
        <f>"Jun "&amp;RIGHT(A6,4)+1</f>
        <v>Jun 2025</v>
      </c>
      <c r="B30" s="11" t="s">
        <v>412</v>
      </c>
      <c r="C30" s="11" t="s">
        <v>412</v>
      </c>
      <c r="D30" s="11" t="s">
        <v>412</v>
      </c>
      <c r="E30" s="11" t="s">
        <v>412</v>
      </c>
      <c r="F30" s="11" t="s">
        <v>412</v>
      </c>
      <c r="G30" s="11" t="s">
        <v>412</v>
      </c>
      <c r="H30" s="11" t="s">
        <v>412</v>
      </c>
      <c r="I30" s="11" t="s">
        <v>412</v>
      </c>
    </row>
    <row r="31" spans="1:9" ht="12" customHeight="1" x14ac:dyDescent="0.2">
      <c r="A31" s="2" t="str">
        <f>"Jul "&amp;RIGHT(A6,4)+1</f>
        <v>Jul 2025</v>
      </c>
      <c r="B31" s="11" t="s">
        <v>412</v>
      </c>
      <c r="C31" s="11" t="s">
        <v>412</v>
      </c>
      <c r="D31" s="11" t="s">
        <v>412</v>
      </c>
      <c r="E31" s="11" t="s">
        <v>412</v>
      </c>
      <c r="F31" s="11" t="s">
        <v>412</v>
      </c>
      <c r="G31" s="11" t="s">
        <v>412</v>
      </c>
      <c r="H31" s="11" t="s">
        <v>412</v>
      </c>
      <c r="I31" s="11" t="s">
        <v>412</v>
      </c>
    </row>
    <row r="32" spans="1:9" ht="12" customHeight="1" x14ac:dyDescent="0.2">
      <c r="A32" s="2" t="str">
        <f>"Aug "&amp;RIGHT(A6,4)+1</f>
        <v>Aug 2025</v>
      </c>
      <c r="B32" s="11" t="s">
        <v>412</v>
      </c>
      <c r="C32" s="11" t="s">
        <v>412</v>
      </c>
      <c r="D32" s="11" t="s">
        <v>412</v>
      </c>
      <c r="E32" s="11" t="s">
        <v>412</v>
      </c>
      <c r="F32" s="11" t="s">
        <v>412</v>
      </c>
      <c r="G32" s="11" t="s">
        <v>412</v>
      </c>
      <c r="H32" s="11" t="s">
        <v>412</v>
      </c>
      <c r="I32" s="11" t="s">
        <v>412</v>
      </c>
    </row>
    <row r="33" spans="1:9" ht="12" customHeight="1" x14ac:dyDescent="0.2">
      <c r="A33" s="2" t="str">
        <f>"Sep "&amp;RIGHT(A6,4)+1</f>
        <v>Sep 2025</v>
      </c>
      <c r="B33" s="11" t="s">
        <v>412</v>
      </c>
      <c r="C33" s="11" t="s">
        <v>412</v>
      </c>
      <c r="D33" s="11" t="s">
        <v>412</v>
      </c>
      <c r="E33" s="11" t="s">
        <v>412</v>
      </c>
      <c r="F33" s="11" t="s">
        <v>412</v>
      </c>
      <c r="G33" s="11" t="s">
        <v>412</v>
      </c>
      <c r="H33" s="11" t="s">
        <v>412</v>
      </c>
      <c r="I33" s="11" t="s">
        <v>412</v>
      </c>
    </row>
    <row r="34" spans="1:9" ht="12" customHeight="1" x14ac:dyDescent="0.2">
      <c r="A34" s="12" t="s">
        <v>55</v>
      </c>
      <c r="B34" s="13">
        <v>193299801</v>
      </c>
      <c r="C34" s="13">
        <v>1439223</v>
      </c>
      <c r="D34" s="13">
        <v>2753205</v>
      </c>
      <c r="E34" s="13">
        <v>197492229</v>
      </c>
      <c r="F34" s="13">
        <v>242649559</v>
      </c>
      <c r="G34" s="13">
        <v>16709316</v>
      </c>
      <c r="H34" s="13">
        <v>73713397</v>
      </c>
      <c r="I34" s="13">
        <v>333072272</v>
      </c>
    </row>
    <row r="35" spans="1:9" ht="12" customHeight="1" x14ac:dyDescent="0.2">
      <c r="A35" s="14" t="str">
        <f>"Total "&amp;MID(A20,7,LEN(A20)-13)&amp;" Months"</f>
        <v>Total 7 Months</v>
      </c>
      <c r="B35" s="15">
        <v>193299801</v>
      </c>
      <c r="C35" s="15">
        <v>1439223</v>
      </c>
      <c r="D35" s="15">
        <v>2753205</v>
      </c>
      <c r="E35" s="15">
        <v>197492229</v>
      </c>
      <c r="F35" s="15">
        <v>242649559</v>
      </c>
      <c r="G35" s="15">
        <v>16709316</v>
      </c>
      <c r="H35" s="15">
        <v>73713397</v>
      </c>
      <c r="I35" s="15">
        <v>333072272</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47"/>
  <sheetViews>
    <sheetView showGridLines="0" workbookViewId="0">
      <selection activeCell="B1" sqref="B1"/>
    </sheetView>
  </sheetViews>
  <sheetFormatPr defaultRowHeight="12.75" x14ac:dyDescent="0.2"/>
  <cols>
    <col min="1" max="1" width="18.42578125" customWidth="1"/>
    <col min="2" max="2" width="85.7109375" customWidth="1"/>
  </cols>
  <sheetData>
    <row r="1" spans="1:3" ht="12" customHeight="1" x14ac:dyDescent="0.2">
      <c r="A1" s="3"/>
      <c r="B1" s="5" t="s">
        <v>11</v>
      </c>
    </row>
    <row r="2" spans="1:3" ht="12" customHeight="1" x14ac:dyDescent="0.2">
      <c r="A2" s="6" t="s">
        <v>12</v>
      </c>
      <c r="B2" s="7" t="s">
        <v>13</v>
      </c>
    </row>
    <row r="3" spans="1:3" ht="12" customHeight="1" x14ac:dyDescent="0.2">
      <c r="A3" s="3" t="s">
        <v>261</v>
      </c>
      <c r="B3" s="1" t="s">
        <v>14</v>
      </c>
    </row>
    <row r="4" spans="1:3" ht="12" customHeight="1" x14ac:dyDescent="0.2">
      <c r="A4" s="3" t="s">
        <v>316</v>
      </c>
      <c r="B4" s="1" t="s">
        <v>317</v>
      </c>
    </row>
    <row r="5" spans="1:3" ht="12" customHeight="1" x14ac:dyDescent="0.2">
      <c r="A5" s="3" t="s">
        <v>350</v>
      </c>
      <c r="B5" s="1" t="s">
        <v>351</v>
      </c>
    </row>
    <row r="6" spans="1:3" ht="12" customHeight="1" x14ac:dyDescent="0.2">
      <c r="A6" s="3" t="s">
        <v>378</v>
      </c>
      <c r="B6" s="1" t="s">
        <v>379</v>
      </c>
    </row>
    <row r="7" spans="1:3" ht="12" customHeight="1" x14ac:dyDescent="0.2">
      <c r="A7" s="3" t="s">
        <v>367</v>
      </c>
      <c r="B7" s="1" t="s">
        <v>368</v>
      </c>
    </row>
    <row r="8" spans="1:3" ht="12" customHeight="1" x14ac:dyDescent="0.2">
      <c r="A8" s="3" t="s">
        <v>262</v>
      </c>
      <c r="B8" s="1" t="s">
        <v>15</v>
      </c>
    </row>
    <row r="9" spans="1:3" ht="12" customHeight="1" x14ac:dyDescent="0.2">
      <c r="A9" s="3" t="s">
        <v>263</v>
      </c>
      <c r="B9" s="1" t="s">
        <v>16</v>
      </c>
      <c r="C9" t="s">
        <v>299</v>
      </c>
    </row>
    <row r="10" spans="1:3" ht="12" customHeight="1" x14ac:dyDescent="0.2">
      <c r="A10" s="3" t="s">
        <v>264</v>
      </c>
      <c r="B10" s="1" t="s">
        <v>17</v>
      </c>
      <c r="C10" t="s">
        <v>300</v>
      </c>
    </row>
    <row r="11" spans="1:3" ht="12" customHeight="1" x14ac:dyDescent="0.2">
      <c r="A11" s="3" t="s">
        <v>265</v>
      </c>
      <c r="B11" s="1" t="s">
        <v>18</v>
      </c>
      <c r="C11" t="s">
        <v>301</v>
      </c>
    </row>
    <row r="12" spans="1:3" ht="12" customHeight="1" x14ac:dyDescent="0.2">
      <c r="A12" s="3" t="s">
        <v>266</v>
      </c>
      <c r="B12" s="1" t="s">
        <v>335</v>
      </c>
      <c r="C12" t="s">
        <v>302</v>
      </c>
    </row>
    <row r="13" spans="1:3" ht="12" customHeight="1" x14ac:dyDescent="0.2">
      <c r="A13" s="3" t="s">
        <v>267</v>
      </c>
      <c r="B13" s="1" t="s">
        <v>20</v>
      </c>
      <c r="C13" t="s">
        <v>303</v>
      </c>
    </row>
    <row r="14" spans="1:3" ht="12" customHeight="1" x14ac:dyDescent="0.2">
      <c r="A14" s="3" t="s">
        <v>268</v>
      </c>
      <c r="B14" s="1" t="s">
        <v>21</v>
      </c>
      <c r="C14" t="s">
        <v>304</v>
      </c>
    </row>
    <row r="15" spans="1:3" ht="12" customHeight="1" x14ac:dyDescent="0.2">
      <c r="A15" s="3" t="s">
        <v>269</v>
      </c>
      <c r="B15" s="1" t="s">
        <v>22</v>
      </c>
      <c r="C15" t="s">
        <v>305</v>
      </c>
    </row>
    <row r="16" spans="1:3" ht="12" customHeight="1" x14ac:dyDescent="0.2">
      <c r="A16" s="3" t="s">
        <v>270</v>
      </c>
      <c r="B16" s="1" t="s">
        <v>23</v>
      </c>
      <c r="C16" t="s">
        <v>306</v>
      </c>
    </row>
    <row r="17" spans="1:3" ht="12" customHeight="1" x14ac:dyDescent="0.2">
      <c r="A17" s="3" t="s">
        <v>271</v>
      </c>
      <c r="B17" s="1" t="s">
        <v>24</v>
      </c>
      <c r="C17" t="s">
        <v>307</v>
      </c>
    </row>
    <row r="18" spans="1:3" ht="12" customHeight="1" x14ac:dyDescent="0.2">
      <c r="A18" s="3" t="s">
        <v>272</v>
      </c>
      <c r="B18" s="1" t="s">
        <v>25</v>
      </c>
      <c r="C18" t="s">
        <v>308</v>
      </c>
    </row>
    <row r="19" spans="1:3" ht="12" customHeight="1" x14ac:dyDescent="0.2">
      <c r="A19" s="3" t="s">
        <v>273</v>
      </c>
      <c r="B19" s="1" t="s">
        <v>26</v>
      </c>
      <c r="C19" t="s">
        <v>309</v>
      </c>
    </row>
    <row r="20" spans="1:3" ht="12" customHeight="1" x14ac:dyDescent="0.2">
      <c r="A20" s="3" t="s">
        <v>274</v>
      </c>
      <c r="B20" s="1" t="s">
        <v>27</v>
      </c>
    </row>
    <row r="21" spans="1:3" ht="12" customHeight="1" x14ac:dyDescent="0.2">
      <c r="A21" s="3" t="s">
        <v>275</v>
      </c>
      <c r="B21" s="1" t="s">
        <v>28</v>
      </c>
    </row>
    <row r="22" spans="1:3" ht="12" customHeight="1" x14ac:dyDescent="0.2">
      <c r="A22" s="3" t="s">
        <v>276</v>
      </c>
      <c r="B22" s="1" t="s">
        <v>29</v>
      </c>
    </row>
    <row r="23" spans="1:3" ht="12" customHeight="1" x14ac:dyDescent="0.2">
      <c r="A23" s="3" t="s">
        <v>277</v>
      </c>
      <c r="B23" s="1" t="s">
        <v>30</v>
      </c>
    </row>
    <row r="24" spans="1:3" ht="12" customHeight="1" x14ac:dyDescent="0.2">
      <c r="A24" s="3" t="s">
        <v>278</v>
      </c>
      <c r="B24" s="1" t="s">
        <v>31</v>
      </c>
    </row>
    <row r="25" spans="1:3" ht="12" customHeight="1" x14ac:dyDescent="0.2">
      <c r="A25" s="3" t="s">
        <v>279</v>
      </c>
      <c r="B25" s="1" t="s">
        <v>32</v>
      </c>
    </row>
    <row r="26" spans="1:3" ht="12" customHeight="1" x14ac:dyDescent="0.2">
      <c r="A26" s="3" t="s">
        <v>280</v>
      </c>
      <c r="B26" s="1" t="s">
        <v>33</v>
      </c>
    </row>
    <row r="27" spans="1:3" ht="12" customHeight="1" x14ac:dyDescent="0.2">
      <c r="A27" s="3" t="s">
        <v>281</v>
      </c>
      <c r="B27" s="1" t="s">
        <v>34</v>
      </c>
    </row>
    <row r="28" spans="1:3" ht="12" customHeight="1" x14ac:dyDescent="0.2">
      <c r="A28" s="3" t="s">
        <v>282</v>
      </c>
      <c r="B28" s="1" t="s">
        <v>35</v>
      </c>
    </row>
    <row r="29" spans="1:3" ht="18" customHeight="1" x14ac:dyDescent="0.2">
      <c r="A29" s="3" t="s">
        <v>283</v>
      </c>
      <c r="B29" s="1" t="s">
        <v>36</v>
      </c>
    </row>
    <row r="30" spans="1:3" ht="12" customHeight="1" x14ac:dyDescent="0.2">
      <c r="A30" s="3" t="s">
        <v>284</v>
      </c>
      <c r="B30" s="1" t="s">
        <v>37</v>
      </c>
    </row>
    <row r="31" spans="1:3" ht="18" customHeight="1" x14ac:dyDescent="0.2">
      <c r="A31" s="3" t="s">
        <v>285</v>
      </c>
      <c r="B31" s="1" t="s">
        <v>38</v>
      </c>
    </row>
    <row r="32" spans="1:3" ht="12" customHeight="1" x14ac:dyDescent="0.2">
      <c r="A32" s="3" t="s">
        <v>286</v>
      </c>
      <c r="B32" s="1" t="s">
        <v>39</v>
      </c>
    </row>
    <row r="33" spans="1:2" ht="18" customHeight="1" x14ac:dyDescent="0.2">
      <c r="A33" s="3" t="s">
        <v>297</v>
      </c>
      <c r="B33" s="1" t="s">
        <v>40</v>
      </c>
    </row>
    <row r="34" spans="1:2" ht="12" customHeight="1" x14ac:dyDescent="0.2">
      <c r="A34" s="3" t="s">
        <v>296</v>
      </c>
      <c r="B34" s="1" t="s">
        <v>41</v>
      </c>
    </row>
    <row r="35" spans="1:2" ht="18" customHeight="1" x14ac:dyDescent="0.2">
      <c r="A35" s="3" t="s">
        <v>298</v>
      </c>
      <c r="B35" s="1" t="s">
        <v>42</v>
      </c>
    </row>
    <row r="36" spans="1:2" ht="12" customHeight="1" x14ac:dyDescent="0.2">
      <c r="A36" s="3"/>
      <c r="B36" s="1"/>
    </row>
    <row r="37" spans="1:2" ht="18" customHeight="1" x14ac:dyDescent="0.2">
      <c r="A37" s="3" t="s">
        <v>287</v>
      </c>
      <c r="B37" s="1" t="s">
        <v>43</v>
      </c>
    </row>
    <row r="38" spans="1:2" ht="12" customHeight="1" x14ac:dyDescent="0.2">
      <c r="A38" s="3" t="s">
        <v>288</v>
      </c>
      <c r="B38" s="1" t="s">
        <v>43</v>
      </c>
    </row>
    <row r="39" spans="1:2" ht="12" customHeight="1" x14ac:dyDescent="0.2">
      <c r="A39" s="3" t="s">
        <v>289</v>
      </c>
      <c r="B39" s="1" t="s">
        <v>44</v>
      </c>
    </row>
    <row r="40" spans="1:2" ht="18" customHeight="1" x14ac:dyDescent="0.2">
      <c r="A40" s="3" t="s">
        <v>290</v>
      </c>
      <c r="B40" s="1" t="s">
        <v>45</v>
      </c>
    </row>
    <row r="41" spans="1:2" ht="12" customHeight="1" x14ac:dyDescent="0.2">
      <c r="A41" s="3" t="s">
        <v>291</v>
      </c>
      <c r="B41" s="1" t="s">
        <v>46</v>
      </c>
    </row>
    <row r="42" spans="1:2" ht="12" customHeight="1" x14ac:dyDescent="0.2">
      <c r="A42" s="3" t="s">
        <v>292</v>
      </c>
      <c r="B42" s="1" t="s">
        <v>47</v>
      </c>
    </row>
    <row r="43" spans="1:2" ht="18" customHeight="1" x14ac:dyDescent="0.2">
      <c r="A43" s="3" t="s">
        <v>293</v>
      </c>
      <c r="B43" s="1" t="s">
        <v>48</v>
      </c>
    </row>
    <row r="44" spans="1:2" ht="12" customHeight="1" x14ac:dyDescent="0.2">
      <c r="A44" s="3" t="s">
        <v>294</v>
      </c>
      <c r="B44" s="1" t="s">
        <v>49</v>
      </c>
    </row>
    <row r="45" spans="1:2" ht="12" customHeight="1" x14ac:dyDescent="0.2">
      <c r="A45" s="3" t="s">
        <v>295</v>
      </c>
      <c r="B45" s="1" t="s">
        <v>49</v>
      </c>
    </row>
    <row r="46" spans="1:2" ht="12" customHeight="1" x14ac:dyDescent="0.2">
      <c r="A46" s="8"/>
      <c r="B46" s="4"/>
    </row>
    <row r="47" spans="1:2" ht="12" customHeight="1" x14ac:dyDescent="0.2">
      <c r="A47" s="83" t="s">
        <v>334</v>
      </c>
      <c r="B47" s="83"/>
    </row>
  </sheetData>
  <mergeCells count="1">
    <mergeCell ref="A47:B47"/>
  </mergeCells>
  <phoneticPr fontId="0" type="noConversion"/>
  <pageMargins left="0.75" right="0.5" top="0.5" bottom="0.3" header="0.5" footer="0.2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E37"/>
  <sheetViews>
    <sheetView showGridLines="0" workbookViewId="0">
      <selection sqref="A1:D1"/>
    </sheetView>
  </sheetViews>
  <sheetFormatPr defaultRowHeight="12.75" x14ac:dyDescent="0.2"/>
  <cols>
    <col min="1" max="1" width="14.28515625" customWidth="1"/>
    <col min="2" max="5" width="18.5703125" customWidth="1"/>
  </cols>
  <sheetData>
    <row r="1" spans="1:5" ht="12" customHeight="1" x14ac:dyDescent="0.2">
      <c r="A1" s="84" t="s">
        <v>436</v>
      </c>
      <c r="B1" s="84"/>
      <c r="C1" s="84"/>
      <c r="D1" s="84"/>
      <c r="E1" s="136">
        <v>45849</v>
      </c>
    </row>
    <row r="2" spans="1:5" ht="12" customHeight="1" x14ac:dyDescent="0.2">
      <c r="A2" s="86" t="s">
        <v>108</v>
      </c>
      <c r="B2" s="86"/>
      <c r="C2" s="86"/>
      <c r="D2" s="86"/>
      <c r="E2" s="1"/>
    </row>
    <row r="3" spans="1:5" ht="24" customHeight="1" x14ac:dyDescent="0.2">
      <c r="A3" s="88" t="s">
        <v>50</v>
      </c>
      <c r="B3" s="92" t="s">
        <v>109</v>
      </c>
      <c r="C3" s="92"/>
      <c r="D3" s="92"/>
      <c r="E3" s="92"/>
    </row>
    <row r="4" spans="1:5" ht="24" customHeight="1" x14ac:dyDescent="0.2">
      <c r="A4" s="89"/>
      <c r="B4" s="10" t="s">
        <v>78</v>
      </c>
      <c r="C4" s="10" t="s">
        <v>79</v>
      </c>
      <c r="D4" s="10" t="s">
        <v>80</v>
      </c>
      <c r="E4" s="9" t="s">
        <v>209</v>
      </c>
    </row>
    <row r="5" spans="1:5" ht="12" customHeight="1" x14ac:dyDescent="0.2">
      <c r="A5" s="1"/>
      <c r="B5" s="83" t="str">
        <f>REPT("-",71)&amp;" Number "&amp;REPT("-",71)</f>
        <v>----------------------------------------------------------------------- Number -----------------------------------------------------------------------</v>
      </c>
      <c r="C5" s="83"/>
      <c r="D5" s="83"/>
      <c r="E5" s="83"/>
    </row>
    <row r="6" spans="1:5" ht="12" customHeight="1" x14ac:dyDescent="0.2">
      <c r="A6" s="3" t="s">
        <v>413</v>
      </c>
    </row>
    <row r="7" spans="1:5" ht="12" customHeight="1" x14ac:dyDescent="0.2">
      <c r="A7" s="2" t="str">
        <f>"Oct "&amp;RIGHT(A6,4)-1</f>
        <v>Oct 2023</v>
      </c>
      <c r="B7" s="11">
        <v>118218149</v>
      </c>
      <c r="C7" s="11">
        <v>6730664</v>
      </c>
      <c r="D7" s="11">
        <v>29258305</v>
      </c>
      <c r="E7" s="11">
        <v>154207118</v>
      </c>
    </row>
    <row r="8" spans="1:5" ht="12" customHeight="1" x14ac:dyDescent="0.2">
      <c r="A8" s="2" t="str">
        <f>"Nov "&amp;RIGHT(A6,4)-1</f>
        <v>Nov 2023</v>
      </c>
      <c r="B8" s="11">
        <v>106009765</v>
      </c>
      <c r="C8" s="11">
        <v>6174717</v>
      </c>
      <c r="D8" s="11">
        <v>26495433</v>
      </c>
      <c r="E8" s="11">
        <v>138679915</v>
      </c>
    </row>
    <row r="9" spans="1:5" ht="12" customHeight="1" x14ac:dyDescent="0.2">
      <c r="A9" s="2" t="str">
        <f>"Dec "&amp;RIGHT(A6,4)-1</f>
        <v>Dec 2023</v>
      </c>
      <c r="B9" s="11">
        <v>91081961</v>
      </c>
      <c r="C9" s="11">
        <v>5548525</v>
      </c>
      <c r="D9" s="11">
        <v>23576001</v>
      </c>
      <c r="E9" s="11">
        <v>120206487</v>
      </c>
    </row>
    <row r="10" spans="1:5" ht="12" customHeight="1" x14ac:dyDescent="0.2">
      <c r="A10" s="2" t="str">
        <f>"Jan "&amp;RIGHT(A6,4)</f>
        <v>Jan 2024</v>
      </c>
      <c r="B10" s="11">
        <v>108442109</v>
      </c>
      <c r="C10" s="11">
        <v>6475993</v>
      </c>
      <c r="D10" s="11">
        <v>28009088</v>
      </c>
      <c r="E10" s="11">
        <v>142927190</v>
      </c>
    </row>
    <row r="11" spans="1:5" ht="12" customHeight="1" x14ac:dyDescent="0.2">
      <c r="A11" s="2" t="str">
        <f>"Feb "&amp;RIGHT(A6,4)</f>
        <v>Feb 2024</v>
      </c>
      <c r="B11" s="11">
        <v>115809220</v>
      </c>
      <c r="C11" s="11">
        <v>6758199</v>
      </c>
      <c r="D11" s="11">
        <v>29049757</v>
      </c>
      <c r="E11" s="11">
        <v>151617176</v>
      </c>
    </row>
    <row r="12" spans="1:5" ht="12" customHeight="1" x14ac:dyDescent="0.2">
      <c r="A12" s="2" t="str">
        <f>"Mar "&amp;RIGHT(A6,4)</f>
        <v>Mar 2024</v>
      </c>
      <c r="B12" s="11">
        <v>111255151</v>
      </c>
      <c r="C12" s="11">
        <v>6771655</v>
      </c>
      <c r="D12" s="11">
        <v>29128413</v>
      </c>
      <c r="E12" s="11">
        <v>147155219</v>
      </c>
    </row>
    <row r="13" spans="1:5" ht="12" customHeight="1" x14ac:dyDescent="0.2">
      <c r="A13" s="2" t="str">
        <f>"Apr "&amp;RIGHT(A6,4)</f>
        <v>Apr 2024</v>
      </c>
      <c r="B13" s="11">
        <v>122333728</v>
      </c>
      <c r="C13" s="11">
        <v>7360152</v>
      </c>
      <c r="D13" s="11">
        <v>31749234</v>
      </c>
      <c r="E13" s="11">
        <v>161443114</v>
      </c>
    </row>
    <row r="14" spans="1:5" ht="12" customHeight="1" x14ac:dyDescent="0.2">
      <c r="A14" s="2" t="str">
        <f>"May "&amp;RIGHT(A6,4)</f>
        <v>May 2024</v>
      </c>
      <c r="B14" s="11">
        <v>119195771</v>
      </c>
      <c r="C14" s="11">
        <v>7573543</v>
      </c>
      <c r="D14" s="11">
        <v>32474996</v>
      </c>
      <c r="E14" s="11">
        <v>159244310</v>
      </c>
    </row>
    <row r="15" spans="1:5" ht="12" customHeight="1" x14ac:dyDescent="0.2">
      <c r="A15" s="2" t="str">
        <f>"Jun "&amp;RIGHT(A6,4)</f>
        <v>Jun 2024</v>
      </c>
      <c r="B15" s="11">
        <v>77367358</v>
      </c>
      <c r="C15" s="11">
        <v>6426170</v>
      </c>
      <c r="D15" s="11">
        <v>27715440</v>
      </c>
      <c r="E15" s="11">
        <v>111508968</v>
      </c>
    </row>
    <row r="16" spans="1:5" ht="12" customHeight="1" x14ac:dyDescent="0.2">
      <c r="A16" s="2" t="str">
        <f>"Jul "&amp;RIGHT(A6,4)</f>
        <v>Jul 2024</v>
      </c>
      <c r="B16" s="11">
        <v>76321300</v>
      </c>
      <c r="C16" s="11">
        <v>6701416</v>
      </c>
      <c r="D16" s="11">
        <v>29160743</v>
      </c>
      <c r="E16" s="11">
        <v>112183459</v>
      </c>
    </row>
    <row r="17" spans="1:5" ht="12" customHeight="1" x14ac:dyDescent="0.2">
      <c r="A17" s="2" t="str">
        <f>"Aug "&amp;RIGHT(A6,4)</f>
        <v>Aug 2024</v>
      </c>
      <c r="B17" s="11">
        <v>92237933</v>
      </c>
      <c r="C17" s="11">
        <v>6440872</v>
      </c>
      <c r="D17" s="11">
        <v>28464050</v>
      </c>
      <c r="E17" s="11">
        <v>127142855</v>
      </c>
    </row>
    <row r="18" spans="1:5" ht="12" customHeight="1" x14ac:dyDescent="0.2">
      <c r="A18" s="2" t="str">
        <f>"Sep "&amp;RIGHT(A6,4)</f>
        <v>Sep 2024</v>
      </c>
      <c r="B18" s="11">
        <v>106655048</v>
      </c>
      <c r="C18" s="11">
        <v>6083355</v>
      </c>
      <c r="D18" s="11">
        <v>26516529</v>
      </c>
      <c r="E18" s="11">
        <v>139254932</v>
      </c>
    </row>
    <row r="19" spans="1:5" ht="12" customHeight="1" x14ac:dyDescent="0.2">
      <c r="A19" s="12" t="s">
        <v>55</v>
      </c>
      <c r="B19" s="13">
        <v>1244927493</v>
      </c>
      <c r="C19" s="13">
        <v>79045261</v>
      </c>
      <c r="D19" s="13">
        <v>341597989</v>
      </c>
      <c r="E19" s="13">
        <v>1665570743</v>
      </c>
    </row>
    <row r="20" spans="1:5" ht="12" customHeight="1" x14ac:dyDescent="0.2">
      <c r="A20" s="14" t="s">
        <v>414</v>
      </c>
      <c r="B20" s="15">
        <v>773150083</v>
      </c>
      <c r="C20" s="15">
        <v>45819905</v>
      </c>
      <c r="D20" s="15">
        <v>197266231</v>
      </c>
      <c r="E20" s="15">
        <v>1016236219</v>
      </c>
    </row>
    <row r="21" spans="1:5" ht="12" customHeight="1" x14ac:dyDescent="0.2">
      <c r="A21" s="3" t="str">
        <f>"FY "&amp;RIGHT(A6,4)+1</f>
        <v>FY 2025</v>
      </c>
    </row>
    <row r="22" spans="1:5" ht="12" customHeight="1" x14ac:dyDescent="0.2">
      <c r="A22" s="2" t="str">
        <f>"Oct "&amp;RIGHT(A6,4)</f>
        <v>Oct 2024</v>
      </c>
      <c r="B22" s="11">
        <v>120175881</v>
      </c>
      <c r="C22" s="11">
        <v>6693697</v>
      </c>
      <c r="D22" s="11">
        <v>29208703</v>
      </c>
      <c r="E22" s="11">
        <v>156078281</v>
      </c>
    </row>
    <row r="23" spans="1:5" ht="12" customHeight="1" x14ac:dyDescent="0.2">
      <c r="A23" s="2" t="str">
        <f>"Nov "&amp;RIGHT(A6,4)</f>
        <v>Nov 2024</v>
      </c>
      <c r="B23" s="11">
        <v>98726821</v>
      </c>
      <c r="C23" s="11">
        <v>5799971</v>
      </c>
      <c r="D23" s="11">
        <v>24832055</v>
      </c>
      <c r="E23" s="11">
        <v>129358847</v>
      </c>
    </row>
    <row r="24" spans="1:5" ht="12" customHeight="1" x14ac:dyDescent="0.2">
      <c r="A24" s="2" t="str">
        <f>"Dec "&amp;RIGHT(A6,4)</f>
        <v>Dec 2024</v>
      </c>
      <c r="B24" s="11">
        <v>93900315</v>
      </c>
      <c r="C24" s="11">
        <v>5609412</v>
      </c>
      <c r="D24" s="11">
        <v>23789069</v>
      </c>
      <c r="E24" s="11">
        <v>123298796</v>
      </c>
    </row>
    <row r="25" spans="1:5" ht="12" customHeight="1" x14ac:dyDescent="0.2">
      <c r="A25" s="2" t="str">
        <f>"Jan "&amp;RIGHT(A6,4)+1</f>
        <v>Jan 2025</v>
      </c>
      <c r="B25" s="11">
        <v>106568624</v>
      </c>
      <c r="C25" s="11">
        <v>6305217</v>
      </c>
      <c r="D25" s="11">
        <v>27169475</v>
      </c>
      <c r="E25" s="11">
        <v>140043316</v>
      </c>
    </row>
    <row r="26" spans="1:5" ht="12" customHeight="1" x14ac:dyDescent="0.2">
      <c r="A26" s="2" t="str">
        <f>"Feb "&amp;RIGHT(A6,4)+1</f>
        <v>Feb 2025</v>
      </c>
      <c r="B26" s="11">
        <v>106090114</v>
      </c>
      <c r="C26" s="11">
        <v>6180751</v>
      </c>
      <c r="D26" s="11">
        <v>26513023</v>
      </c>
      <c r="E26" s="11">
        <v>138783888</v>
      </c>
    </row>
    <row r="27" spans="1:5" ht="12" customHeight="1" x14ac:dyDescent="0.2">
      <c r="A27" s="2" t="str">
        <f>"Mar "&amp;RIGHT(A6,4)+1</f>
        <v>Mar 2025</v>
      </c>
      <c r="B27" s="11">
        <v>114346922</v>
      </c>
      <c r="C27" s="11">
        <v>6786881</v>
      </c>
      <c r="D27" s="11">
        <v>29371605</v>
      </c>
      <c r="E27" s="11">
        <v>150505408</v>
      </c>
    </row>
    <row r="28" spans="1:5" ht="12" customHeight="1" x14ac:dyDescent="0.2">
      <c r="A28" s="2" t="str">
        <f>"Apr "&amp;RIGHT(A6,4)+1</f>
        <v>Apr 2025</v>
      </c>
      <c r="B28" s="11">
        <v>119851968</v>
      </c>
      <c r="C28" s="11">
        <v>7089124</v>
      </c>
      <c r="D28" s="11">
        <v>30818470</v>
      </c>
      <c r="E28" s="11">
        <v>157759562</v>
      </c>
    </row>
    <row r="29" spans="1:5" ht="12" customHeight="1" x14ac:dyDescent="0.2">
      <c r="A29" s="2" t="str">
        <f>"May "&amp;RIGHT(A6,4)+1</f>
        <v>May 2025</v>
      </c>
      <c r="B29" s="11" t="s">
        <v>412</v>
      </c>
      <c r="C29" s="11" t="s">
        <v>412</v>
      </c>
      <c r="D29" s="11" t="s">
        <v>412</v>
      </c>
      <c r="E29" s="11" t="s">
        <v>412</v>
      </c>
    </row>
    <row r="30" spans="1:5" ht="12" customHeight="1" x14ac:dyDescent="0.2">
      <c r="A30" s="2" t="str">
        <f>"Jun "&amp;RIGHT(A6,4)+1</f>
        <v>Jun 2025</v>
      </c>
      <c r="B30" s="11" t="s">
        <v>412</v>
      </c>
      <c r="C30" s="11" t="s">
        <v>412</v>
      </c>
      <c r="D30" s="11" t="s">
        <v>412</v>
      </c>
      <c r="E30" s="11" t="s">
        <v>412</v>
      </c>
    </row>
    <row r="31" spans="1:5" ht="12" customHeight="1" x14ac:dyDescent="0.2">
      <c r="A31" s="2" t="str">
        <f>"Jul "&amp;RIGHT(A6,4)+1</f>
        <v>Jul 2025</v>
      </c>
      <c r="B31" s="11" t="s">
        <v>412</v>
      </c>
      <c r="C31" s="11" t="s">
        <v>412</v>
      </c>
      <c r="D31" s="11" t="s">
        <v>412</v>
      </c>
      <c r="E31" s="11" t="s">
        <v>412</v>
      </c>
    </row>
    <row r="32" spans="1:5" ht="12" customHeight="1" x14ac:dyDescent="0.2">
      <c r="A32" s="2" t="str">
        <f>"Aug "&amp;RIGHT(A6,4)+1</f>
        <v>Aug 2025</v>
      </c>
      <c r="B32" s="11" t="s">
        <v>412</v>
      </c>
      <c r="C32" s="11" t="s">
        <v>412</v>
      </c>
      <c r="D32" s="11" t="s">
        <v>412</v>
      </c>
      <c r="E32" s="11" t="s">
        <v>412</v>
      </c>
    </row>
    <row r="33" spans="1:5" ht="12" customHeight="1" x14ac:dyDescent="0.2">
      <c r="A33" s="2" t="str">
        <f>"Sep "&amp;RIGHT(A6,4)+1</f>
        <v>Sep 2025</v>
      </c>
      <c r="B33" s="11" t="s">
        <v>412</v>
      </c>
      <c r="C33" s="11" t="s">
        <v>412</v>
      </c>
      <c r="D33" s="11" t="s">
        <v>412</v>
      </c>
      <c r="E33" s="11" t="s">
        <v>412</v>
      </c>
    </row>
    <row r="34" spans="1:5" ht="12" customHeight="1" x14ac:dyDescent="0.2">
      <c r="A34" s="12" t="s">
        <v>55</v>
      </c>
      <c r="B34" s="13">
        <v>759660645</v>
      </c>
      <c r="C34" s="13">
        <v>44465053</v>
      </c>
      <c r="D34" s="13">
        <v>191702400</v>
      </c>
      <c r="E34" s="13">
        <v>995828098</v>
      </c>
    </row>
    <row r="35" spans="1:5" ht="12" customHeight="1" x14ac:dyDescent="0.2">
      <c r="A35" s="14" t="str">
        <f>"Total "&amp;MID(A20,7,LEN(A20)-13)&amp;" Months"</f>
        <v>Total 7 Months</v>
      </c>
      <c r="B35" s="15">
        <v>759660645</v>
      </c>
      <c r="C35" s="15">
        <v>44465053</v>
      </c>
      <c r="D35" s="15">
        <v>191702400</v>
      </c>
      <c r="E35" s="15">
        <v>995828098</v>
      </c>
    </row>
    <row r="36" spans="1:5" ht="12" customHeight="1" x14ac:dyDescent="0.2">
      <c r="A36" s="83"/>
      <c r="B36" s="83"/>
      <c r="C36" s="83"/>
      <c r="D36" s="83"/>
      <c r="E36" s="83"/>
    </row>
    <row r="37" spans="1:5" ht="69.95" customHeight="1" x14ac:dyDescent="0.2">
      <c r="A37" s="94" t="s">
        <v>110</v>
      </c>
      <c r="B37" s="94"/>
      <c r="C37" s="94"/>
      <c r="D37" s="94"/>
      <c r="E37" s="94"/>
    </row>
  </sheetData>
  <mergeCells count="7">
    <mergeCell ref="B5:E5"/>
    <mergeCell ref="A36:E36"/>
    <mergeCell ref="A37:E37"/>
    <mergeCell ref="A1:D1"/>
    <mergeCell ref="A2:D2"/>
    <mergeCell ref="A3:A4"/>
    <mergeCell ref="B3:E3"/>
  </mergeCells>
  <phoneticPr fontId="0" type="noConversion"/>
  <pageMargins left="0.75" right="0.5" top="0.75" bottom="0.5" header="0.5" footer="0.25"/>
  <pageSetup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K35"/>
  <sheetViews>
    <sheetView showGridLines="0" workbookViewId="0">
      <selection sqref="A1:J1"/>
    </sheetView>
  </sheetViews>
  <sheetFormatPr defaultRowHeight="12.75" x14ac:dyDescent="0.2"/>
  <cols>
    <col min="1" max="1" width="12.85546875" customWidth="1"/>
    <col min="2" max="11" width="11.42578125" customWidth="1"/>
  </cols>
  <sheetData>
    <row r="1" spans="1:11" ht="12" customHeight="1" x14ac:dyDescent="0.2">
      <c r="A1" s="84" t="s">
        <v>436</v>
      </c>
      <c r="B1" s="84"/>
      <c r="C1" s="84"/>
      <c r="D1" s="84"/>
      <c r="E1" s="84"/>
      <c r="F1" s="84"/>
      <c r="G1" s="84"/>
      <c r="H1" s="84"/>
      <c r="I1" s="84"/>
      <c r="J1" s="84"/>
      <c r="K1" s="136">
        <v>45849</v>
      </c>
    </row>
    <row r="2" spans="1:11" ht="12" customHeight="1" x14ac:dyDescent="0.2">
      <c r="A2" s="86" t="s">
        <v>111</v>
      </c>
      <c r="B2" s="86"/>
      <c r="C2" s="86"/>
      <c r="D2" s="86"/>
      <c r="E2" s="86"/>
      <c r="F2" s="86"/>
      <c r="G2" s="86"/>
      <c r="H2" s="86"/>
      <c r="I2" s="86"/>
      <c r="J2" s="86"/>
      <c r="K2" s="1"/>
    </row>
    <row r="3" spans="1:11" ht="24" customHeight="1" x14ac:dyDescent="0.2">
      <c r="A3" s="88" t="s">
        <v>50</v>
      </c>
      <c r="B3" s="90" t="s">
        <v>112</v>
      </c>
      <c r="C3" s="92" t="s">
        <v>102</v>
      </c>
      <c r="D3" s="92"/>
      <c r="E3" s="92"/>
      <c r="F3" s="91"/>
      <c r="G3" s="92" t="s">
        <v>102</v>
      </c>
      <c r="H3" s="92"/>
      <c r="I3" s="91"/>
      <c r="J3" s="92" t="s">
        <v>113</v>
      </c>
      <c r="K3" s="92"/>
    </row>
    <row r="4" spans="1:11" ht="24" customHeight="1" x14ac:dyDescent="0.2">
      <c r="A4" s="89"/>
      <c r="B4" s="91"/>
      <c r="C4" s="10" t="s">
        <v>78</v>
      </c>
      <c r="D4" s="10" t="s">
        <v>79</v>
      </c>
      <c r="E4" s="10" t="s">
        <v>80</v>
      </c>
      <c r="F4" s="10" t="s">
        <v>55</v>
      </c>
      <c r="G4" s="10" t="s">
        <v>78</v>
      </c>
      <c r="H4" s="10" t="s">
        <v>79</v>
      </c>
      <c r="I4" s="10" t="s">
        <v>80</v>
      </c>
      <c r="J4" s="10" t="s">
        <v>114</v>
      </c>
      <c r="K4" s="9" t="s">
        <v>115</v>
      </c>
    </row>
    <row r="5" spans="1:11" ht="12" customHeight="1" x14ac:dyDescent="0.2">
      <c r="A5" s="1"/>
      <c r="B5" s="83" t="str">
        <f>REPT("-",52)&amp;" Number "&amp;REPT("-",52)</f>
        <v>---------------------------------------------------- Number ----------------------------------------------------</v>
      </c>
      <c r="C5" s="83"/>
      <c r="D5" s="83"/>
      <c r="E5" s="83"/>
      <c r="F5" s="83"/>
      <c r="G5" s="83" t="str">
        <f>REPT("-",53)&amp;" Percent "&amp;REPT("-",54)</f>
        <v>----------------------------------------------------- Percent ------------------------------------------------------</v>
      </c>
      <c r="H5" s="83"/>
      <c r="I5" s="83"/>
      <c r="J5" s="83"/>
      <c r="K5" s="83"/>
    </row>
    <row r="6" spans="1:11" ht="12" customHeight="1" x14ac:dyDescent="0.2">
      <c r="A6" s="3" t="s">
        <v>413</v>
      </c>
    </row>
    <row r="7" spans="1:11" ht="12" customHeight="1" x14ac:dyDescent="0.2">
      <c r="A7" s="2" t="str">
        <f>"Oct "&amp;RIGHT(A6,4)-1</f>
        <v>Oct 2023</v>
      </c>
      <c r="B7" s="11">
        <v>28240926</v>
      </c>
      <c r="C7" s="11">
        <v>89977223</v>
      </c>
      <c r="D7" s="11">
        <v>6730664</v>
      </c>
      <c r="E7" s="11">
        <v>29258305</v>
      </c>
      <c r="F7" s="11">
        <v>125966192</v>
      </c>
      <c r="G7" s="19">
        <v>0.71430000000000005</v>
      </c>
      <c r="H7" s="19">
        <v>5.3400000000000003E-2</v>
      </c>
      <c r="I7" s="19">
        <v>0.23230000000000001</v>
      </c>
      <c r="J7" s="19">
        <v>0.18310000000000001</v>
      </c>
      <c r="K7" s="19">
        <v>0.58350000000000002</v>
      </c>
    </row>
    <row r="8" spans="1:11" ht="12" customHeight="1" x14ac:dyDescent="0.2">
      <c r="A8" s="2" t="str">
        <f>"Nov "&amp;RIGHT(A6,4)-1</f>
        <v>Nov 2023</v>
      </c>
      <c r="B8" s="11">
        <v>26066385</v>
      </c>
      <c r="C8" s="11">
        <v>79943380</v>
      </c>
      <c r="D8" s="11">
        <v>6174717</v>
      </c>
      <c r="E8" s="11">
        <v>26495433</v>
      </c>
      <c r="F8" s="11">
        <v>112613530</v>
      </c>
      <c r="G8" s="19">
        <v>0.70989999999999998</v>
      </c>
      <c r="H8" s="19">
        <v>5.4800000000000001E-2</v>
      </c>
      <c r="I8" s="19">
        <v>0.23530000000000001</v>
      </c>
      <c r="J8" s="19">
        <v>0.188</v>
      </c>
      <c r="K8" s="19">
        <v>0.57650000000000001</v>
      </c>
    </row>
    <row r="9" spans="1:11" ht="12" customHeight="1" x14ac:dyDescent="0.2">
      <c r="A9" s="2" t="str">
        <f>"Dec "&amp;RIGHT(A6,4)-1</f>
        <v>Dec 2023</v>
      </c>
      <c r="B9" s="11">
        <v>24078367</v>
      </c>
      <c r="C9" s="11">
        <v>67003594</v>
      </c>
      <c r="D9" s="11">
        <v>5548525</v>
      </c>
      <c r="E9" s="11">
        <v>23576001</v>
      </c>
      <c r="F9" s="11">
        <v>96128120</v>
      </c>
      <c r="G9" s="19">
        <v>0.69699999999999995</v>
      </c>
      <c r="H9" s="19">
        <v>5.7700000000000001E-2</v>
      </c>
      <c r="I9" s="19">
        <v>0.24529999999999999</v>
      </c>
      <c r="J9" s="19">
        <v>0.20030000000000001</v>
      </c>
      <c r="K9" s="19">
        <v>0.55740000000000001</v>
      </c>
    </row>
    <row r="10" spans="1:11" ht="12" customHeight="1" x14ac:dyDescent="0.2">
      <c r="A10" s="2" t="str">
        <f>"Jan "&amp;RIGHT(A6,4)</f>
        <v>Jan 2024</v>
      </c>
      <c r="B10" s="11">
        <v>27540780</v>
      </c>
      <c r="C10" s="11">
        <v>80901329</v>
      </c>
      <c r="D10" s="11">
        <v>6475993</v>
      </c>
      <c r="E10" s="11">
        <v>28009088</v>
      </c>
      <c r="F10" s="11">
        <v>115386410</v>
      </c>
      <c r="G10" s="19">
        <v>0.70109999999999995</v>
      </c>
      <c r="H10" s="19">
        <v>5.6099999999999997E-2</v>
      </c>
      <c r="I10" s="19">
        <v>0.2427</v>
      </c>
      <c r="J10" s="19">
        <v>0.19270000000000001</v>
      </c>
      <c r="K10" s="19">
        <v>0.56599999999999995</v>
      </c>
    </row>
    <row r="11" spans="1:11" ht="12" customHeight="1" x14ac:dyDescent="0.2">
      <c r="A11" s="2" t="str">
        <f>"Feb "&amp;RIGHT(A6,4)</f>
        <v>Feb 2024</v>
      </c>
      <c r="B11" s="11">
        <v>26966183</v>
      </c>
      <c r="C11" s="11">
        <v>88843037</v>
      </c>
      <c r="D11" s="11">
        <v>6758199</v>
      </c>
      <c r="E11" s="11">
        <v>29049757</v>
      </c>
      <c r="F11" s="11">
        <v>124650993</v>
      </c>
      <c r="G11" s="19">
        <v>0.7127</v>
      </c>
      <c r="H11" s="19">
        <v>5.4199999999999998E-2</v>
      </c>
      <c r="I11" s="19">
        <v>0.23300000000000001</v>
      </c>
      <c r="J11" s="19">
        <v>0.1779</v>
      </c>
      <c r="K11" s="19">
        <v>0.58599999999999997</v>
      </c>
    </row>
    <row r="12" spans="1:11" ht="12" customHeight="1" x14ac:dyDescent="0.2">
      <c r="A12" s="2" t="str">
        <f>"Mar "&amp;RIGHT(A6,4)</f>
        <v>Mar 2024</v>
      </c>
      <c r="B12" s="11">
        <v>27119928</v>
      </c>
      <c r="C12" s="11">
        <v>84135223</v>
      </c>
      <c r="D12" s="11">
        <v>6771655</v>
      </c>
      <c r="E12" s="11">
        <v>29128413</v>
      </c>
      <c r="F12" s="11">
        <v>120035291</v>
      </c>
      <c r="G12" s="19">
        <v>0.70089999999999997</v>
      </c>
      <c r="H12" s="19">
        <v>5.6399999999999999E-2</v>
      </c>
      <c r="I12" s="19">
        <v>0.2427</v>
      </c>
      <c r="J12" s="19">
        <v>0.18429999999999999</v>
      </c>
      <c r="K12" s="19">
        <v>0.57169999999999999</v>
      </c>
    </row>
    <row r="13" spans="1:11" ht="12" customHeight="1" x14ac:dyDescent="0.2">
      <c r="A13" s="2" t="str">
        <f>"Apr "&amp;RIGHT(A6,4)</f>
        <v>Apr 2024</v>
      </c>
      <c r="B13" s="11">
        <v>29018386</v>
      </c>
      <c r="C13" s="11">
        <v>93315342</v>
      </c>
      <c r="D13" s="11">
        <v>7360152</v>
      </c>
      <c r="E13" s="11">
        <v>31749234</v>
      </c>
      <c r="F13" s="11">
        <v>132424728</v>
      </c>
      <c r="G13" s="19">
        <v>0.70469999999999999</v>
      </c>
      <c r="H13" s="19">
        <v>5.5599999999999997E-2</v>
      </c>
      <c r="I13" s="19">
        <v>0.23980000000000001</v>
      </c>
      <c r="J13" s="19">
        <v>0.1797</v>
      </c>
      <c r="K13" s="19">
        <v>0.57799999999999996</v>
      </c>
    </row>
    <row r="14" spans="1:11" ht="12" customHeight="1" x14ac:dyDescent="0.2">
      <c r="A14" s="2" t="str">
        <f>"May "&amp;RIGHT(A6,4)</f>
        <v>May 2024</v>
      </c>
      <c r="B14" s="11">
        <v>29615533</v>
      </c>
      <c r="C14" s="11">
        <v>89580238</v>
      </c>
      <c r="D14" s="11">
        <v>7573543</v>
      </c>
      <c r="E14" s="11">
        <v>32474996</v>
      </c>
      <c r="F14" s="11">
        <v>129628777</v>
      </c>
      <c r="G14" s="19">
        <v>0.69110000000000005</v>
      </c>
      <c r="H14" s="19">
        <v>5.8400000000000001E-2</v>
      </c>
      <c r="I14" s="19">
        <v>0.2505</v>
      </c>
      <c r="J14" s="19">
        <v>0.186</v>
      </c>
      <c r="K14" s="19">
        <v>0.5625</v>
      </c>
    </row>
    <row r="15" spans="1:11" ht="12" customHeight="1" x14ac:dyDescent="0.2">
      <c r="A15" s="2" t="str">
        <f>"Jun "&amp;RIGHT(A6,4)</f>
        <v>Jun 2024</v>
      </c>
      <c r="B15" s="11">
        <v>26678184</v>
      </c>
      <c r="C15" s="11">
        <v>50689174</v>
      </c>
      <c r="D15" s="11">
        <v>6426170</v>
      </c>
      <c r="E15" s="11">
        <v>27715440</v>
      </c>
      <c r="F15" s="11">
        <v>84830784</v>
      </c>
      <c r="G15" s="19">
        <v>0.59750000000000003</v>
      </c>
      <c r="H15" s="19">
        <v>7.5800000000000006E-2</v>
      </c>
      <c r="I15" s="19">
        <v>0.32669999999999999</v>
      </c>
      <c r="J15" s="19">
        <v>0.2392</v>
      </c>
      <c r="K15" s="19">
        <v>0.4546</v>
      </c>
    </row>
    <row r="16" spans="1:11" ht="12" customHeight="1" x14ac:dyDescent="0.2">
      <c r="A16" s="2" t="str">
        <f>"Jul "&amp;RIGHT(A6,4)</f>
        <v>Jul 2024</v>
      </c>
      <c r="B16" s="11">
        <v>28760606</v>
      </c>
      <c r="C16" s="11">
        <v>47560694</v>
      </c>
      <c r="D16" s="11">
        <v>6701416</v>
      </c>
      <c r="E16" s="11">
        <v>29160743</v>
      </c>
      <c r="F16" s="11">
        <v>83422853</v>
      </c>
      <c r="G16" s="19">
        <v>0.57010000000000005</v>
      </c>
      <c r="H16" s="19">
        <v>8.0299999999999996E-2</v>
      </c>
      <c r="I16" s="19">
        <v>0.34960000000000002</v>
      </c>
      <c r="J16" s="19">
        <v>0.25640000000000002</v>
      </c>
      <c r="K16" s="19">
        <v>0.42399999999999999</v>
      </c>
    </row>
    <row r="17" spans="1:11" ht="12" customHeight="1" x14ac:dyDescent="0.2">
      <c r="A17" s="2" t="str">
        <f>"Aug "&amp;RIGHT(A6,4)</f>
        <v>Aug 2024</v>
      </c>
      <c r="B17" s="11">
        <v>28392603</v>
      </c>
      <c r="C17" s="11">
        <v>63845330</v>
      </c>
      <c r="D17" s="11">
        <v>6440872</v>
      </c>
      <c r="E17" s="11">
        <v>28464050</v>
      </c>
      <c r="F17" s="11">
        <v>98750252</v>
      </c>
      <c r="G17" s="19">
        <v>0.64649999999999996</v>
      </c>
      <c r="H17" s="19">
        <v>6.5199999999999994E-2</v>
      </c>
      <c r="I17" s="19">
        <v>0.28820000000000001</v>
      </c>
      <c r="J17" s="19">
        <v>0.2233</v>
      </c>
      <c r="K17" s="19">
        <v>0.50219999999999998</v>
      </c>
    </row>
    <row r="18" spans="1:11" ht="12" customHeight="1" x14ac:dyDescent="0.2">
      <c r="A18" s="2" t="str">
        <f>"Sep "&amp;RIGHT(A6,4)</f>
        <v>Sep 2024</v>
      </c>
      <c r="B18" s="11">
        <v>24820710</v>
      </c>
      <c r="C18" s="11">
        <v>81834338</v>
      </c>
      <c r="D18" s="11">
        <v>6083355</v>
      </c>
      <c r="E18" s="11">
        <v>26516529</v>
      </c>
      <c r="F18" s="11">
        <v>114434222</v>
      </c>
      <c r="G18" s="19">
        <v>0.71509999999999996</v>
      </c>
      <c r="H18" s="19">
        <v>5.3199999999999997E-2</v>
      </c>
      <c r="I18" s="19">
        <v>0.23169999999999999</v>
      </c>
      <c r="J18" s="19">
        <v>0.1782</v>
      </c>
      <c r="K18" s="19">
        <v>0.5877</v>
      </c>
    </row>
    <row r="19" spans="1:11" ht="12" customHeight="1" x14ac:dyDescent="0.2">
      <c r="A19" s="12" t="s">
        <v>55</v>
      </c>
      <c r="B19" s="13">
        <v>327298591</v>
      </c>
      <c r="C19" s="13">
        <v>917628902</v>
      </c>
      <c r="D19" s="13">
        <v>79045261</v>
      </c>
      <c r="E19" s="13">
        <v>341597989</v>
      </c>
      <c r="F19" s="13">
        <v>1338272152</v>
      </c>
      <c r="G19" s="22">
        <v>0.68569999999999998</v>
      </c>
      <c r="H19" s="22">
        <v>5.91E-2</v>
      </c>
      <c r="I19" s="22">
        <v>0.25530000000000003</v>
      </c>
      <c r="J19" s="22">
        <v>0.19650000000000001</v>
      </c>
      <c r="K19" s="22">
        <v>0.55089999999999995</v>
      </c>
    </row>
    <row r="20" spans="1:11" ht="12" customHeight="1" x14ac:dyDescent="0.2">
      <c r="A20" s="14" t="s">
        <v>414</v>
      </c>
      <c r="B20" s="15">
        <v>189030955</v>
      </c>
      <c r="C20" s="15">
        <v>584119128</v>
      </c>
      <c r="D20" s="15">
        <v>45819905</v>
      </c>
      <c r="E20" s="15">
        <v>197266231</v>
      </c>
      <c r="F20" s="15">
        <v>827205264</v>
      </c>
      <c r="G20" s="23">
        <v>0.70609999999999995</v>
      </c>
      <c r="H20" s="23">
        <v>5.5399999999999998E-2</v>
      </c>
      <c r="I20" s="23">
        <v>0.23849999999999999</v>
      </c>
      <c r="J20" s="23">
        <v>0.186</v>
      </c>
      <c r="K20" s="23">
        <v>0.57479999999999998</v>
      </c>
    </row>
    <row r="21" spans="1:11" ht="12" customHeight="1" x14ac:dyDescent="0.2">
      <c r="A21" s="3" t="str">
        <f>"FY "&amp;RIGHT(A6,4)+1</f>
        <v>FY 2025</v>
      </c>
    </row>
    <row r="22" spans="1:11" ht="12" customHeight="1" x14ac:dyDescent="0.2">
      <c r="A22" s="2" t="str">
        <f>"Oct "&amp;RIGHT(A6,4)</f>
        <v>Oct 2024</v>
      </c>
      <c r="B22" s="11">
        <v>27895890</v>
      </c>
      <c r="C22" s="11">
        <v>92279991</v>
      </c>
      <c r="D22" s="11">
        <v>6693697</v>
      </c>
      <c r="E22" s="11">
        <v>29208703</v>
      </c>
      <c r="F22" s="11">
        <v>128182391</v>
      </c>
      <c r="G22" s="19">
        <v>0.71989999999999998</v>
      </c>
      <c r="H22" s="19">
        <v>5.2200000000000003E-2</v>
      </c>
      <c r="I22" s="19">
        <v>0.22789999999999999</v>
      </c>
      <c r="J22" s="19">
        <v>0.1787</v>
      </c>
      <c r="K22" s="19">
        <v>0.59119999999999995</v>
      </c>
    </row>
    <row r="23" spans="1:11" ht="12" customHeight="1" x14ac:dyDescent="0.2">
      <c r="A23" s="2" t="str">
        <f>"Nov "&amp;RIGHT(A6,4)</f>
        <v>Nov 2024</v>
      </c>
      <c r="B23" s="11">
        <v>23754167</v>
      </c>
      <c r="C23" s="11">
        <v>74972654</v>
      </c>
      <c r="D23" s="11">
        <v>5799971</v>
      </c>
      <c r="E23" s="11">
        <v>24832055</v>
      </c>
      <c r="F23" s="11">
        <v>105604680</v>
      </c>
      <c r="G23" s="19">
        <v>0.70989999999999998</v>
      </c>
      <c r="H23" s="19">
        <v>5.4899999999999997E-2</v>
      </c>
      <c r="I23" s="19">
        <v>0.2351</v>
      </c>
      <c r="J23" s="19">
        <v>0.18360000000000001</v>
      </c>
      <c r="K23" s="19">
        <v>0.5796</v>
      </c>
    </row>
    <row r="24" spans="1:11" ht="12" customHeight="1" x14ac:dyDescent="0.2">
      <c r="A24" s="2" t="str">
        <f>"Dec "&amp;RIGHT(A6,4)</f>
        <v>Dec 2024</v>
      </c>
      <c r="B24" s="11">
        <v>23246743</v>
      </c>
      <c r="C24" s="11">
        <v>70653572</v>
      </c>
      <c r="D24" s="11">
        <v>5609412</v>
      </c>
      <c r="E24" s="11">
        <v>23789069</v>
      </c>
      <c r="F24" s="11">
        <v>100052053</v>
      </c>
      <c r="G24" s="19">
        <v>0.70620000000000005</v>
      </c>
      <c r="H24" s="19">
        <v>5.6099999999999997E-2</v>
      </c>
      <c r="I24" s="19">
        <v>0.23780000000000001</v>
      </c>
      <c r="J24" s="19">
        <v>0.1885</v>
      </c>
      <c r="K24" s="19">
        <v>0.57299999999999995</v>
      </c>
    </row>
    <row r="25" spans="1:11" ht="12" customHeight="1" x14ac:dyDescent="0.2">
      <c r="A25" s="2" t="str">
        <f>"Jan "&amp;RIGHT(A6,4)+1</f>
        <v>Jan 2025</v>
      </c>
      <c r="B25" s="11">
        <v>26157792</v>
      </c>
      <c r="C25" s="11">
        <v>80410832</v>
      </c>
      <c r="D25" s="11">
        <v>6305217</v>
      </c>
      <c r="E25" s="11">
        <v>27169475</v>
      </c>
      <c r="F25" s="11">
        <v>113885524</v>
      </c>
      <c r="G25" s="19">
        <v>0.70609999999999995</v>
      </c>
      <c r="H25" s="19">
        <v>5.5399999999999998E-2</v>
      </c>
      <c r="I25" s="19">
        <v>0.23860000000000001</v>
      </c>
      <c r="J25" s="19">
        <v>0.18679999999999999</v>
      </c>
      <c r="K25" s="19">
        <v>0.57420000000000004</v>
      </c>
    </row>
    <row r="26" spans="1:11" ht="12" customHeight="1" x14ac:dyDescent="0.2">
      <c r="A26" s="2" t="str">
        <f>"Feb "&amp;RIGHT(A6,4)+1</f>
        <v>Feb 2025</v>
      </c>
      <c r="B26" s="11">
        <v>24464853</v>
      </c>
      <c r="C26" s="11">
        <v>81625261</v>
      </c>
      <c r="D26" s="11">
        <v>6180751</v>
      </c>
      <c r="E26" s="11">
        <v>26513023</v>
      </c>
      <c r="F26" s="11">
        <v>114319035</v>
      </c>
      <c r="G26" s="19">
        <v>0.71399999999999997</v>
      </c>
      <c r="H26" s="19">
        <v>5.4100000000000002E-2</v>
      </c>
      <c r="I26" s="19">
        <v>0.2319</v>
      </c>
      <c r="J26" s="19">
        <v>0.17630000000000001</v>
      </c>
      <c r="K26" s="19">
        <v>0.58809999999999996</v>
      </c>
    </row>
    <row r="27" spans="1:11" ht="12" customHeight="1" x14ac:dyDescent="0.2">
      <c r="A27" s="2" t="str">
        <f>"Mar "&amp;RIGHT(A6,4)+1</f>
        <v>Mar 2025</v>
      </c>
      <c r="B27" s="11">
        <v>26670101</v>
      </c>
      <c r="C27" s="11">
        <v>87676821</v>
      </c>
      <c r="D27" s="11">
        <v>6786881</v>
      </c>
      <c r="E27" s="11">
        <v>29371605</v>
      </c>
      <c r="F27" s="11">
        <v>123835307</v>
      </c>
      <c r="G27" s="19">
        <v>0.70799999999999996</v>
      </c>
      <c r="H27" s="19">
        <v>5.4800000000000001E-2</v>
      </c>
      <c r="I27" s="19">
        <v>0.23719999999999999</v>
      </c>
      <c r="J27" s="19">
        <v>0.1772</v>
      </c>
      <c r="K27" s="19">
        <v>0.58250000000000002</v>
      </c>
    </row>
    <row r="28" spans="1:11" ht="12" customHeight="1" x14ac:dyDescent="0.2">
      <c r="A28" s="2" t="str">
        <f>"Apr "&amp;RIGHT(A6,4)+1</f>
        <v>Apr 2025</v>
      </c>
      <c r="B28" s="11">
        <v>27865366</v>
      </c>
      <c r="C28" s="11">
        <v>91986602</v>
      </c>
      <c r="D28" s="11">
        <v>7089124</v>
      </c>
      <c r="E28" s="11">
        <v>30818470</v>
      </c>
      <c r="F28" s="11">
        <v>129894196</v>
      </c>
      <c r="G28" s="19">
        <v>0.70820000000000005</v>
      </c>
      <c r="H28" s="19">
        <v>5.4600000000000003E-2</v>
      </c>
      <c r="I28" s="19">
        <v>0.23730000000000001</v>
      </c>
      <c r="J28" s="19">
        <v>0.17660000000000001</v>
      </c>
      <c r="K28" s="19">
        <v>0.58309999999999995</v>
      </c>
    </row>
    <row r="29" spans="1:11" ht="12" customHeight="1" x14ac:dyDescent="0.2">
      <c r="A29" s="2" t="str">
        <f>"May "&amp;RIGHT(A6,4)+1</f>
        <v>May 2025</v>
      </c>
      <c r="B29" s="11" t="s">
        <v>412</v>
      </c>
      <c r="C29" s="11" t="s">
        <v>412</v>
      </c>
      <c r="D29" s="11" t="s">
        <v>412</v>
      </c>
      <c r="E29" s="11" t="s">
        <v>412</v>
      </c>
      <c r="F29" s="11" t="s">
        <v>412</v>
      </c>
      <c r="G29" s="19" t="s">
        <v>412</v>
      </c>
      <c r="H29" s="19" t="s">
        <v>412</v>
      </c>
      <c r="I29" s="19" t="s">
        <v>412</v>
      </c>
      <c r="J29" s="19" t="s">
        <v>412</v>
      </c>
      <c r="K29" s="19" t="s">
        <v>412</v>
      </c>
    </row>
    <row r="30" spans="1:11" ht="12" customHeight="1" x14ac:dyDescent="0.2">
      <c r="A30" s="2" t="str">
        <f>"Jun "&amp;RIGHT(A6,4)+1</f>
        <v>Jun 2025</v>
      </c>
      <c r="B30" s="11" t="s">
        <v>412</v>
      </c>
      <c r="C30" s="11" t="s">
        <v>412</v>
      </c>
      <c r="D30" s="11" t="s">
        <v>412</v>
      </c>
      <c r="E30" s="11" t="s">
        <v>412</v>
      </c>
      <c r="F30" s="11" t="s">
        <v>412</v>
      </c>
      <c r="G30" s="19" t="s">
        <v>412</v>
      </c>
      <c r="H30" s="19" t="s">
        <v>412</v>
      </c>
      <c r="I30" s="19" t="s">
        <v>412</v>
      </c>
      <c r="J30" s="19" t="s">
        <v>412</v>
      </c>
      <c r="K30" s="19" t="s">
        <v>412</v>
      </c>
    </row>
    <row r="31" spans="1:11" ht="12" customHeight="1" x14ac:dyDescent="0.2">
      <c r="A31" s="2" t="str">
        <f>"Jul "&amp;RIGHT(A6,4)+1</f>
        <v>Jul 2025</v>
      </c>
      <c r="B31" s="11" t="s">
        <v>412</v>
      </c>
      <c r="C31" s="11" t="s">
        <v>412</v>
      </c>
      <c r="D31" s="11" t="s">
        <v>412</v>
      </c>
      <c r="E31" s="11" t="s">
        <v>412</v>
      </c>
      <c r="F31" s="11" t="s">
        <v>412</v>
      </c>
      <c r="G31" s="19" t="s">
        <v>412</v>
      </c>
      <c r="H31" s="19" t="s">
        <v>412</v>
      </c>
      <c r="I31" s="19" t="s">
        <v>412</v>
      </c>
      <c r="J31" s="19" t="s">
        <v>412</v>
      </c>
      <c r="K31" s="19" t="s">
        <v>412</v>
      </c>
    </row>
    <row r="32" spans="1:11" ht="12" customHeight="1" x14ac:dyDescent="0.2">
      <c r="A32" s="2" t="str">
        <f>"Aug "&amp;RIGHT(A6,4)+1</f>
        <v>Aug 2025</v>
      </c>
      <c r="B32" s="11" t="s">
        <v>412</v>
      </c>
      <c r="C32" s="11" t="s">
        <v>412</v>
      </c>
      <c r="D32" s="11" t="s">
        <v>412</v>
      </c>
      <c r="E32" s="11" t="s">
        <v>412</v>
      </c>
      <c r="F32" s="11" t="s">
        <v>412</v>
      </c>
      <c r="G32" s="19" t="s">
        <v>412</v>
      </c>
      <c r="H32" s="19" t="s">
        <v>412</v>
      </c>
      <c r="I32" s="19" t="s">
        <v>412</v>
      </c>
      <c r="J32" s="19" t="s">
        <v>412</v>
      </c>
      <c r="K32" s="19" t="s">
        <v>412</v>
      </c>
    </row>
    <row r="33" spans="1:11" ht="12" customHeight="1" x14ac:dyDescent="0.2">
      <c r="A33" s="2" t="str">
        <f>"Sep "&amp;RIGHT(A6,4)+1</f>
        <v>Sep 2025</v>
      </c>
      <c r="B33" s="11" t="s">
        <v>412</v>
      </c>
      <c r="C33" s="11" t="s">
        <v>412</v>
      </c>
      <c r="D33" s="11" t="s">
        <v>412</v>
      </c>
      <c r="E33" s="11" t="s">
        <v>412</v>
      </c>
      <c r="F33" s="11" t="s">
        <v>412</v>
      </c>
      <c r="G33" s="19" t="s">
        <v>412</v>
      </c>
      <c r="H33" s="19" t="s">
        <v>412</v>
      </c>
      <c r="I33" s="19" t="s">
        <v>412</v>
      </c>
      <c r="J33" s="19" t="s">
        <v>412</v>
      </c>
      <c r="K33" s="19" t="s">
        <v>412</v>
      </c>
    </row>
    <row r="34" spans="1:11" ht="12" customHeight="1" x14ac:dyDescent="0.2">
      <c r="A34" s="12" t="s">
        <v>55</v>
      </c>
      <c r="B34" s="13">
        <v>180054912</v>
      </c>
      <c r="C34" s="13">
        <v>579605733</v>
      </c>
      <c r="D34" s="13">
        <v>44465053</v>
      </c>
      <c r="E34" s="13">
        <v>191702400</v>
      </c>
      <c r="F34" s="13">
        <v>815773186</v>
      </c>
      <c r="G34" s="22">
        <v>0.71050000000000002</v>
      </c>
      <c r="H34" s="22">
        <v>5.45E-2</v>
      </c>
      <c r="I34" s="22">
        <v>0.23499999999999999</v>
      </c>
      <c r="J34" s="22">
        <v>0.18079999999999999</v>
      </c>
      <c r="K34" s="22">
        <v>0.58199999999999996</v>
      </c>
    </row>
    <row r="35" spans="1:11" ht="12" customHeight="1" x14ac:dyDescent="0.2">
      <c r="A35" s="14" t="str">
        <f>"Total "&amp;MID(A20,7,LEN(A20)-13)&amp;" Months"</f>
        <v>Total 7 Months</v>
      </c>
      <c r="B35" s="15">
        <v>180054912</v>
      </c>
      <c r="C35" s="15">
        <v>579605733</v>
      </c>
      <c r="D35" s="15">
        <v>44465053</v>
      </c>
      <c r="E35" s="15">
        <v>191702400</v>
      </c>
      <c r="F35" s="15">
        <v>815773186</v>
      </c>
      <c r="G35" s="23">
        <v>0.71050000000000002</v>
      </c>
      <c r="H35" s="23">
        <v>5.45E-2</v>
      </c>
      <c r="I35" s="23">
        <v>0.23499999999999999</v>
      </c>
      <c r="J35" s="23">
        <v>0.18079999999999999</v>
      </c>
      <c r="K35" s="23">
        <v>0.58199999999999996</v>
      </c>
    </row>
  </sheetData>
  <mergeCells count="9">
    <mergeCell ref="B5:F5"/>
    <mergeCell ref="G5:K5"/>
    <mergeCell ref="A1:J1"/>
    <mergeCell ref="A2:J2"/>
    <mergeCell ref="A3:A4"/>
    <mergeCell ref="B3:B4"/>
    <mergeCell ref="C3:F3"/>
    <mergeCell ref="G3:I3"/>
    <mergeCell ref="J3:K3"/>
  </mergeCells>
  <phoneticPr fontId="0" type="noConversion"/>
  <pageMargins left="0.75" right="0.5" top="0.75" bottom="0.5" header="0.5" footer="0.25"/>
  <pageSetup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H38"/>
  <sheetViews>
    <sheetView showGridLines="0" workbookViewId="0">
      <selection sqref="A1:G1"/>
    </sheetView>
  </sheetViews>
  <sheetFormatPr defaultRowHeight="12.75" x14ac:dyDescent="0.2"/>
  <cols>
    <col min="1" max="1" width="12.85546875" customWidth="1"/>
    <col min="2" max="8" width="11.42578125" customWidth="1"/>
  </cols>
  <sheetData>
    <row r="1" spans="1:8" ht="12" customHeight="1" x14ac:dyDescent="0.2">
      <c r="A1" s="84" t="s">
        <v>436</v>
      </c>
      <c r="B1" s="84"/>
      <c r="C1" s="84"/>
      <c r="D1" s="84"/>
      <c r="E1" s="84"/>
      <c r="F1" s="84"/>
      <c r="G1" s="84"/>
      <c r="H1" s="136">
        <v>45849</v>
      </c>
    </row>
    <row r="2" spans="1:8" ht="12" customHeight="1" x14ac:dyDescent="0.2">
      <c r="A2" s="86" t="s">
        <v>116</v>
      </c>
      <c r="B2" s="86"/>
      <c r="C2" s="86"/>
      <c r="D2" s="86"/>
      <c r="E2" s="86"/>
      <c r="F2" s="86"/>
      <c r="G2" s="86"/>
      <c r="H2" s="1"/>
    </row>
    <row r="3" spans="1:8" ht="24" customHeight="1" x14ac:dyDescent="0.2">
      <c r="A3" s="88" t="s">
        <v>50</v>
      </c>
      <c r="B3" s="92" t="s">
        <v>210</v>
      </c>
      <c r="C3" s="91"/>
      <c r="D3" s="90" t="s">
        <v>211</v>
      </c>
      <c r="E3" s="90" t="s">
        <v>314</v>
      </c>
      <c r="F3" s="90" t="s">
        <v>212</v>
      </c>
      <c r="G3" s="90" t="s">
        <v>213</v>
      </c>
      <c r="H3" s="95" t="s">
        <v>58</v>
      </c>
    </row>
    <row r="4" spans="1:8" ht="24" customHeight="1" x14ac:dyDescent="0.2">
      <c r="A4" s="89"/>
      <c r="B4" s="10" t="s">
        <v>114</v>
      </c>
      <c r="C4" s="10" t="s">
        <v>115</v>
      </c>
      <c r="D4" s="91"/>
      <c r="E4" s="91"/>
      <c r="F4" s="91"/>
      <c r="G4" s="91"/>
      <c r="H4" s="92"/>
    </row>
    <row r="5" spans="1:8" ht="12" customHeight="1" x14ac:dyDescent="0.2">
      <c r="A5" s="1"/>
      <c r="B5" s="83" t="str">
        <f>REPT("-",78)&amp;" Dollars "&amp;REPT("-",78)</f>
        <v>------------------------------------------------------------------------------ Dollars ------------------------------------------------------------------------------</v>
      </c>
      <c r="C5" s="83"/>
      <c r="D5" s="83"/>
      <c r="E5" s="83"/>
      <c r="F5" s="83"/>
      <c r="G5" s="83"/>
      <c r="H5" s="83"/>
    </row>
    <row r="6" spans="1:8" ht="12" customHeight="1" x14ac:dyDescent="0.2">
      <c r="A6" s="3" t="s">
        <v>413</v>
      </c>
    </row>
    <row r="7" spans="1:8" ht="12" customHeight="1" x14ac:dyDescent="0.2">
      <c r="A7" s="2" t="str">
        <f>"Oct "&amp;RIGHT(A6,4)-1</f>
        <v>Oct 2023</v>
      </c>
      <c r="B7" s="11">
        <v>52947222.009999998</v>
      </c>
      <c r="C7" s="11">
        <v>287604388.86000001</v>
      </c>
      <c r="D7" s="11">
        <v>340551610.87</v>
      </c>
      <c r="E7" s="11">
        <v>192700.1</v>
      </c>
      <c r="F7" s="11" t="s">
        <v>412</v>
      </c>
      <c r="G7" s="11" t="s">
        <v>412</v>
      </c>
      <c r="H7" s="11">
        <v>340744310.97000003</v>
      </c>
    </row>
    <row r="8" spans="1:8" ht="12" customHeight="1" x14ac:dyDescent="0.2">
      <c r="A8" s="2" t="str">
        <f>"Nov "&amp;RIGHT(A6,4)-1</f>
        <v>Nov 2023</v>
      </c>
      <c r="B8" s="11">
        <v>49049976.270000003</v>
      </c>
      <c r="C8" s="11">
        <v>255036094.28</v>
      </c>
      <c r="D8" s="11">
        <v>304086070.55000001</v>
      </c>
      <c r="E8" s="11">
        <v>65527.13</v>
      </c>
      <c r="F8" s="11" t="s">
        <v>412</v>
      </c>
      <c r="G8" s="11" t="s">
        <v>412</v>
      </c>
      <c r="H8" s="11">
        <v>304151597.68000001</v>
      </c>
    </row>
    <row r="9" spans="1:8" ht="12" customHeight="1" x14ac:dyDescent="0.2">
      <c r="A9" s="2" t="str">
        <f>"Dec "&amp;RIGHT(A6,4)-1</f>
        <v>Dec 2023</v>
      </c>
      <c r="B9" s="11">
        <v>45825393.289999999</v>
      </c>
      <c r="C9" s="11">
        <v>213554590.31999999</v>
      </c>
      <c r="D9" s="11">
        <v>259379983.61000001</v>
      </c>
      <c r="E9" s="11">
        <v>43284301.219999999</v>
      </c>
      <c r="F9" s="11">
        <v>20324690</v>
      </c>
      <c r="G9" s="11">
        <v>17951812</v>
      </c>
      <c r="H9" s="11">
        <v>340940786.82999998</v>
      </c>
    </row>
    <row r="10" spans="1:8" ht="12" customHeight="1" x14ac:dyDescent="0.2">
      <c r="A10" s="2" t="str">
        <f>"Jan "&amp;RIGHT(A6,4)</f>
        <v>Jan 2024</v>
      </c>
      <c r="B10" s="11">
        <v>51942950.890000001</v>
      </c>
      <c r="C10" s="11">
        <v>258499466.63</v>
      </c>
      <c r="D10" s="11">
        <v>310442417.51999998</v>
      </c>
      <c r="E10" s="11">
        <v>146450.84</v>
      </c>
      <c r="F10" s="11" t="s">
        <v>412</v>
      </c>
      <c r="G10" s="11" t="s">
        <v>412</v>
      </c>
      <c r="H10" s="11">
        <v>310588868.36000001</v>
      </c>
    </row>
    <row r="11" spans="1:8" ht="12" customHeight="1" x14ac:dyDescent="0.2">
      <c r="A11" s="2" t="str">
        <f>"Feb "&amp;RIGHT(A6,4)</f>
        <v>Feb 2024</v>
      </c>
      <c r="B11" s="11">
        <v>50768233.210000001</v>
      </c>
      <c r="C11" s="11">
        <v>283931126.82999998</v>
      </c>
      <c r="D11" s="11">
        <v>334699360.04000002</v>
      </c>
      <c r="E11" s="11">
        <v>234992.59</v>
      </c>
      <c r="F11" s="11" t="s">
        <v>412</v>
      </c>
      <c r="G11" s="11" t="s">
        <v>412</v>
      </c>
      <c r="H11" s="11">
        <v>334934352.63</v>
      </c>
    </row>
    <row r="12" spans="1:8" ht="12" customHeight="1" x14ac:dyDescent="0.2">
      <c r="A12" s="2" t="str">
        <f>"Mar "&amp;RIGHT(A6,4)</f>
        <v>Mar 2024</v>
      </c>
      <c r="B12" s="11">
        <v>51289035.75</v>
      </c>
      <c r="C12" s="11">
        <v>268381838.25999999</v>
      </c>
      <c r="D12" s="11">
        <v>319670874.00999999</v>
      </c>
      <c r="E12" s="11">
        <v>38720444.859999999</v>
      </c>
      <c r="F12" s="11">
        <v>23762381</v>
      </c>
      <c r="G12" s="11">
        <v>10970713</v>
      </c>
      <c r="H12" s="11">
        <v>393124412.87</v>
      </c>
    </row>
    <row r="13" spans="1:8" ht="12" customHeight="1" x14ac:dyDescent="0.2">
      <c r="A13" s="2" t="str">
        <f>"Apr "&amp;RIGHT(A6,4)</f>
        <v>Apr 2024</v>
      </c>
      <c r="B13" s="11">
        <v>54821282.700000003</v>
      </c>
      <c r="C13" s="11">
        <v>297589868.00999999</v>
      </c>
      <c r="D13" s="11">
        <v>352411150.70999998</v>
      </c>
      <c r="E13" s="11">
        <v>100719.87</v>
      </c>
      <c r="F13" s="11" t="s">
        <v>412</v>
      </c>
      <c r="G13" s="11" t="s">
        <v>412</v>
      </c>
      <c r="H13" s="11">
        <v>352511870.57999998</v>
      </c>
    </row>
    <row r="14" spans="1:8" ht="12" customHeight="1" x14ac:dyDescent="0.2">
      <c r="A14" s="2" t="str">
        <f>"May "&amp;RIGHT(A6,4)</f>
        <v>May 2024</v>
      </c>
      <c r="B14" s="11">
        <v>55987891.130000003</v>
      </c>
      <c r="C14" s="11">
        <v>285131956.94999999</v>
      </c>
      <c r="D14" s="11">
        <v>341119848.07999998</v>
      </c>
      <c r="E14" s="11">
        <v>220320</v>
      </c>
      <c r="F14" s="11" t="s">
        <v>412</v>
      </c>
      <c r="G14" s="11" t="s">
        <v>412</v>
      </c>
      <c r="H14" s="11">
        <v>341340168.07999998</v>
      </c>
    </row>
    <row r="15" spans="1:8" ht="12" customHeight="1" x14ac:dyDescent="0.2">
      <c r="A15" s="2" t="str">
        <f>"Jun "&amp;RIGHT(A6,4)</f>
        <v>Jun 2024</v>
      </c>
      <c r="B15" s="11">
        <v>51802218.030000001</v>
      </c>
      <c r="C15" s="11">
        <v>160090728.50999999</v>
      </c>
      <c r="D15" s="11">
        <v>211892946.53999999</v>
      </c>
      <c r="E15" s="11">
        <v>53010982</v>
      </c>
      <c r="F15" s="11">
        <v>21628351</v>
      </c>
      <c r="G15" s="11">
        <v>10261205</v>
      </c>
      <c r="H15" s="11">
        <v>296793484.54000002</v>
      </c>
    </row>
    <row r="16" spans="1:8" ht="12" customHeight="1" x14ac:dyDescent="0.2">
      <c r="A16" s="2" t="str">
        <f>"Jul "&amp;RIGHT(A6,4)</f>
        <v>Jul 2024</v>
      </c>
      <c r="B16" s="11">
        <v>56926729.32</v>
      </c>
      <c r="C16" s="11">
        <v>156465558.56</v>
      </c>
      <c r="D16" s="11">
        <v>213392287.88</v>
      </c>
      <c r="E16" s="11">
        <v>64844.81</v>
      </c>
      <c r="F16" s="11" t="s">
        <v>412</v>
      </c>
      <c r="G16" s="11" t="s">
        <v>412</v>
      </c>
      <c r="H16" s="11">
        <v>213457132.69</v>
      </c>
    </row>
    <row r="17" spans="1:8" ht="12" customHeight="1" x14ac:dyDescent="0.2">
      <c r="A17" s="2" t="str">
        <f>"Aug "&amp;RIGHT(A6,4)</f>
        <v>Aug 2024</v>
      </c>
      <c r="B17" s="11">
        <v>55081005.5</v>
      </c>
      <c r="C17" s="11">
        <v>211959330.97999999</v>
      </c>
      <c r="D17" s="11">
        <v>267040336.47999999</v>
      </c>
      <c r="E17" s="11">
        <v>195053.39</v>
      </c>
      <c r="F17" s="11" t="s">
        <v>412</v>
      </c>
      <c r="G17" s="11" t="s">
        <v>412</v>
      </c>
      <c r="H17" s="11">
        <v>267235389.87</v>
      </c>
    </row>
    <row r="18" spans="1:8" ht="12" customHeight="1" x14ac:dyDescent="0.2">
      <c r="A18" s="2" t="str">
        <f>"Sep "&amp;RIGHT(A6,4)</f>
        <v>Sep 2024</v>
      </c>
      <c r="B18" s="11">
        <v>47038704.899999999</v>
      </c>
      <c r="C18" s="11">
        <v>271747320.63999999</v>
      </c>
      <c r="D18" s="11">
        <v>318786025.54000002</v>
      </c>
      <c r="E18" s="11">
        <v>47525211.270000003</v>
      </c>
      <c r="F18" s="11">
        <v>26342504</v>
      </c>
      <c r="G18" s="11">
        <v>6432273</v>
      </c>
      <c r="H18" s="11">
        <v>399086013.81</v>
      </c>
    </row>
    <row r="19" spans="1:8" ht="12" customHeight="1" x14ac:dyDescent="0.2">
      <c r="A19" s="12" t="s">
        <v>55</v>
      </c>
      <c r="B19" s="13">
        <v>623480643</v>
      </c>
      <c r="C19" s="13">
        <v>2949992268.8299999</v>
      </c>
      <c r="D19" s="13">
        <v>3573472911.8299999</v>
      </c>
      <c r="E19" s="13">
        <v>183761548.08000001</v>
      </c>
      <c r="F19" s="13">
        <v>92057926</v>
      </c>
      <c r="G19" s="13">
        <v>45616003</v>
      </c>
      <c r="H19" s="13">
        <v>3894908388.9099998</v>
      </c>
    </row>
    <row r="20" spans="1:8" ht="12" customHeight="1" x14ac:dyDescent="0.2">
      <c r="A20" s="14" t="s">
        <v>414</v>
      </c>
      <c r="B20" s="15">
        <v>356644094.12</v>
      </c>
      <c r="C20" s="15">
        <v>1864597373.1900001</v>
      </c>
      <c r="D20" s="15">
        <v>2221241467.3099999</v>
      </c>
      <c r="E20" s="15">
        <v>82745136.609999999</v>
      </c>
      <c r="F20" s="15">
        <v>44087071</v>
      </c>
      <c r="G20" s="15">
        <v>28922525</v>
      </c>
      <c r="H20" s="15">
        <v>2376996199.9200001</v>
      </c>
    </row>
    <row r="21" spans="1:8" ht="12" customHeight="1" x14ac:dyDescent="0.2">
      <c r="A21" s="3" t="str">
        <f>"FY "&amp;RIGHT(A6,4)+1</f>
        <v>FY 2025</v>
      </c>
    </row>
    <row r="22" spans="1:8" ht="12" customHeight="1" x14ac:dyDescent="0.2">
      <c r="A22" s="2" t="str">
        <f>"Oct "&amp;RIGHT(A6,4)</f>
        <v>Oct 2024</v>
      </c>
      <c r="B22" s="11">
        <v>52972424.259999998</v>
      </c>
      <c r="C22" s="11">
        <v>308542707.87</v>
      </c>
      <c r="D22" s="11">
        <v>361515132.13</v>
      </c>
      <c r="E22" s="11">
        <v>142358.22</v>
      </c>
      <c r="F22" s="11" t="s">
        <v>412</v>
      </c>
      <c r="G22" s="11" t="s">
        <v>412</v>
      </c>
      <c r="H22" s="11">
        <v>361657490.35000002</v>
      </c>
    </row>
    <row r="23" spans="1:8" ht="12" customHeight="1" x14ac:dyDescent="0.2">
      <c r="A23" s="2" t="str">
        <f>"Nov "&amp;RIGHT(A6,4)</f>
        <v>Nov 2024</v>
      </c>
      <c r="B23" s="11">
        <v>45262192.609999999</v>
      </c>
      <c r="C23" s="11">
        <v>249385900.50999999</v>
      </c>
      <c r="D23" s="11">
        <v>294648093.12</v>
      </c>
      <c r="E23" s="11">
        <v>47811.54</v>
      </c>
      <c r="F23" s="11" t="s">
        <v>412</v>
      </c>
      <c r="G23" s="11" t="s">
        <v>412</v>
      </c>
      <c r="H23" s="11">
        <v>294695904.66000003</v>
      </c>
    </row>
    <row r="24" spans="1:8" ht="12" customHeight="1" x14ac:dyDescent="0.2">
      <c r="A24" s="2" t="str">
        <f>"Dec "&amp;RIGHT(A6,4)</f>
        <v>Dec 2024</v>
      </c>
      <c r="B24" s="11">
        <v>44707117.509999998</v>
      </c>
      <c r="C24" s="11">
        <v>234870974.81</v>
      </c>
      <c r="D24" s="11">
        <v>279578092.31999999</v>
      </c>
      <c r="E24" s="11">
        <v>34646739.350000001</v>
      </c>
      <c r="F24" s="11">
        <v>20710195</v>
      </c>
      <c r="G24" s="11">
        <v>20925403</v>
      </c>
      <c r="H24" s="11">
        <v>355860429.67000002</v>
      </c>
    </row>
    <row r="25" spans="1:8" ht="12" customHeight="1" x14ac:dyDescent="0.2">
      <c r="A25" s="2" t="str">
        <f>"Jan "&amp;RIGHT(A6,4)+1</f>
        <v>Jan 2025</v>
      </c>
      <c r="B25" s="11">
        <v>49917441.82</v>
      </c>
      <c r="C25" s="11">
        <v>268492149.30000001</v>
      </c>
      <c r="D25" s="11">
        <v>318409591.12</v>
      </c>
      <c r="E25" s="11">
        <v>412214.21</v>
      </c>
      <c r="F25" s="11" t="s">
        <v>412</v>
      </c>
      <c r="G25" s="11" t="s">
        <v>412</v>
      </c>
      <c r="H25" s="11">
        <v>318821805.32999998</v>
      </c>
    </row>
    <row r="26" spans="1:8" ht="12" customHeight="1" x14ac:dyDescent="0.2">
      <c r="A26" s="2" t="str">
        <f>"Feb "&amp;RIGHT(A6,4)+1</f>
        <v>Feb 2025</v>
      </c>
      <c r="B26" s="11">
        <v>46709607.630000003</v>
      </c>
      <c r="C26" s="11">
        <v>273153584.10000002</v>
      </c>
      <c r="D26" s="11">
        <v>319863191.73000002</v>
      </c>
      <c r="E26" s="11">
        <v>283700.49</v>
      </c>
      <c r="F26" s="11" t="s">
        <v>412</v>
      </c>
      <c r="G26" s="11" t="s">
        <v>412</v>
      </c>
      <c r="H26" s="11">
        <v>320146892.22000003</v>
      </c>
    </row>
    <row r="27" spans="1:8" ht="12" customHeight="1" x14ac:dyDescent="0.2">
      <c r="A27" s="2" t="str">
        <f>"Mar "&amp;RIGHT(A6,4)+1</f>
        <v>Mar 2025</v>
      </c>
      <c r="B27" s="11">
        <v>50984918.909999996</v>
      </c>
      <c r="C27" s="11">
        <v>292150935.70999998</v>
      </c>
      <c r="D27" s="11">
        <v>343135854.62</v>
      </c>
      <c r="E27" s="11">
        <v>44935919.100000001</v>
      </c>
      <c r="F27" s="11">
        <v>22031241</v>
      </c>
      <c r="G27" s="11">
        <v>10634884</v>
      </c>
      <c r="H27" s="11">
        <v>420737898.72000003</v>
      </c>
    </row>
    <row r="28" spans="1:8" ht="12" customHeight="1" x14ac:dyDescent="0.2">
      <c r="A28" s="2" t="str">
        <f>"Apr "&amp;RIGHT(A6,4)+1</f>
        <v>Apr 2025</v>
      </c>
      <c r="B28" s="11">
        <v>53173021.539999999</v>
      </c>
      <c r="C28" s="11">
        <v>306652680.62</v>
      </c>
      <c r="D28" s="11">
        <v>359825702.16000003</v>
      </c>
      <c r="E28" s="11">
        <v>187009.91</v>
      </c>
      <c r="F28" s="11" t="s">
        <v>412</v>
      </c>
      <c r="G28" s="11" t="s">
        <v>412</v>
      </c>
      <c r="H28" s="11">
        <v>360012712.06999999</v>
      </c>
    </row>
    <row r="29" spans="1:8" ht="12" customHeight="1" x14ac:dyDescent="0.2">
      <c r="A29" s="2" t="str">
        <f>"May "&amp;RIGHT(A6,4)+1</f>
        <v>May 2025</v>
      </c>
      <c r="B29" s="11" t="s">
        <v>412</v>
      </c>
      <c r="C29" s="11" t="s">
        <v>412</v>
      </c>
      <c r="D29" s="11" t="s">
        <v>412</v>
      </c>
      <c r="E29" s="11" t="s">
        <v>412</v>
      </c>
      <c r="F29" s="11" t="s">
        <v>412</v>
      </c>
      <c r="G29" s="11" t="s">
        <v>412</v>
      </c>
      <c r="H29" s="11" t="s">
        <v>412</v>
      </c>
    </row>
    <row r="30" spans="1:8" ht="12" customHeight="1" x14ac:dyDescent="0.2">
      <c r="A30" s="2" t="str">
        <f>"Jun "&amp;RIGHT(A6,4)+1</f>
        <v>Jun 2025</v>
      </c>
      <c r="B30" s="11" t="s">
        <v>412</v>
      </c>
      <c r="C30" s="11" t="s">
        <v>412</v>
      </c>
      <c r="D30" s="11" t="s">
        <v>412</v>
      </c>
      <c r="E30" s="11" t="s">
        <v>412</v>
      </c>
      <c r="F30" s="11" t="s">
        <v>412</v>
      </c>
      <c r="G30" s="11" t="s">
        <v>412</v>
      </c>
      <c r="H30" s="11" t="s">
        <v>412</v>
      </c>
    </row>
    <row r="31" spans="1:8" ht="12" customHeight="1" x14ac:dyDescent="0.2">
      <c r="A31" s="2" t="str">
        <f>"Jul "&amp;RIGHT(A6,4)+1</f>
        <v>Jul 2025</v>
      </c>
      <c r="B31" s="11" t="s">
        <v>412</v>
      </c>
      <c r="C31" s="11" t="s">
        <v>412</v>
      </c>
      <c r="D31" s="11" t="s">
        <v>412</v>
      </c>
      <c r="E31" s="11" t="s">
        <v>412</v>
      </c>
      <c r="F31" s="11" t="s">
        <v>412</v>
      </c>
      <c r="G31" s="11" t="s">
        <v>412</v>
      </c>
      <c r="H31" s="11" t="s">
        <v>412</v>
      </c>
    </row>
    <row r="32" spans="1:8" ht="12" customHeight="1" x14ac:dyDescent="0.2">
      <c r="A32" s="2" t="str">
        <f>"Aug "&amp;RIGHT(A6,4)+1</f>
        <v>Aug 2025</v>
      </c>
      <c r="B32" s="11" t="s">
        <v>412</v>
      </c>
      <c r="C32" s="11" t="s">
        <v>412</v>
      </c>
      <c r="D32" s="11" t="s">
        <v>412</v>
      </c>
      <c r="E32" s="11" t="s">
        <v>412</v>
      </c>
      <c r="F32" s="11" t="s">
        <v>412</v>
      </c>
      <c r="G32" s="11" t="s">
        <v>412</v>
      </c>
      <c r="H32" s="11" t="s">
        <v>412</v>
      </c>
    </row>
    <row r="33" spans="1:8" ht="12" customHeight="1" x14ac:dyDescent="0.2">
      <c r="A33" s="2" t="str">
        <f>"Sep "&amp;RIGHT(A6,4)+1</f>
        <v>Sep 2025</v>
      </c>
      <c r="B33" s="11" t="s">
        <v>412</v>
      </c>
      <c r="C33" s="11" t="s">
        <v>412</v>
      </c>
      <c r="D33" s="11" t="s">
        <v>412</v>
      </c>
      <c r="E33" s="11" t="s">
        <v>412</v>
      </c>
      <c r="F33" s="11" t="s">
        <v>412</v>
      </c>
      <c r="G33" s="11" t="s">
        <v>412</v>
      </c>
      <c r="H33" s="11" t="s">
        <v>412</v>
      </c>
    </row>
    <row r="34" spans="1:8" ht="12" customHeight="1" x14ac:dyDescent="0.2">
      <c r="A34" s="12" t="s">
        <v>55</v>
      </c>
      <c r="B34" s="13">
        <v>343726724.27999997</v>
      </c>
      <c r="C34" s="13">
        <v>1933248932.9200001</v>
      </c>
      <c r="D34" s="13">
        <v>2276975657.1999998</v>
      </c>
      <c r="E34" s="13">
        <v>80655752.819999993</v>
      </c>
      <c r="F34" s="13">
        <v>42741436</v>
      </c>
      <c r="G34" s="13">
        <v>31560287</v>
      </c>
      <c r="H34" s="13">
        <v>2431933133.02</v>
      </c>
    </row>
    <row r="35" spans="1:8" ht="12" customHeight="1" x14ac:dyDescent="0.2">
      <c r="A35" s="14" t="str">
        <f>"Total "&amp;MID(A20,7,LEN(A20)-13)&amp;" Months"</f>
        <v>Total 7 Months</v>
      </c>
      <c r="B35" s="15">
        <v>343726724.27999997</v>
      </c>
      <c r="C35" s="15">
        <v>1933248932.9200001</v>
      </c>
      <c r="D35" s="15">
        <v>2276975657.1999998</v>
      </c>
      <c r="E35" s="15">
        <v>80655752.819999993</v>
      </c>
      <c r="F35" s="15">
        <v>42741436</v>
      </c>
      <c r="G35" s="15">
        <v>31560287</v>
      </c>
      <c r="H35" s="15">
        <v>2431933133.02</v>
      </c>
    </row>
    <row r="36" spans="1:8" ht="12" customHeight="1" x14ac:dyDescent="0.2">
      <c r="A36" s="83"/>
      <c r="B36" s="83"/>
      <c r="C36" s="83"/>
      <c r="D36" s="83"/>
      <c r="E36" s="83"/>
      <c r="F36" s="83"/>
      <c r="G36" s="83"/>
      <c r="H36" s="83"/>
    </row>
    <row r="37" spans="1:8" ht="69.95" customHeight="1" x14ac:dyDescent="0.2">
      <c r="A37" s="94" t="s">
        <v>352</v>
      </c>
      <c r="B37" s="94"/>
      <c r="C37" s="94"/>
      <c r="D37" s="94"/>
      <c r="E37" s="94"/>
      <c r="F37" s="94"/>
      <c r="G37" s="94"/>
      <c r="H37" s="94"/>
    </row>
    <row r="38" spans="1:8" x14ac:dyDescent="0.2">
      <c r="A38" s="25"/>
    </row>
  </sheetData>
  <mergeCells count="12">
    <mergeCell ref="A37:H37"/>
    <mergeCell ref="A1:G1"/>
    <mergeCell ref="A2:G2"/>
    <mergeCell ref="A3:A4"/>
    <mergeCell ref="B3:C3"/>
    <mergeCell ref="D3:D4"/>
    <mergeCell ref="E3:E4"/>
    <mergeCell ref="F3:F4"/>
    <mergeCell ref="G3:G4"/>
    <mergeCell ref="H3:H4"/>
    <mergeCell ref="B5:H5"/>
    <mergeCell ref="A36:H36"/>
  </mergeCells>
  <phoneticPr fontId="0" type="noConversion"/>
  <pageMargins left="0.75" right="0.5" top="0.75" bottom="0.5" header="0.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J35"/>
  <sheetViews>
    <sheetView showGridLines="0" workbookViewId="0">
      <selection sqref="A1:I1"/>
    </sheetView>
  </sheetViews>
  <sheetFormatPr defaultRowHeight="12.75" x14ac:dyDescent="0.2"/>
  <cols>
    <col min="1" max="1" width="12.85546875" customWidth="1"/>
    <col min="2" max="10" width="11.42578125" customWidth="1"/>
  </cols>
  <sheetData>
    <row r="1" spans="1:10" ht="12" customHeight="1" x14ac:dyDescent="0.2">
      <c r="A1" s="84" t="s">
        <v>436</v>
      </c>
      <c r="B1" s="84"/>
      <c r="C1" s="84"/>
      <c r="D1" s="84"/>
      <c r="E1" s="84"/>
      <c r="F1" s="84"/>
      <c r="G1" s="84"/>
      <c r="H1" s="84"/>
      <c r="I1" s="84"/>
      <c r="J1" s="136">
        <v>45849</v>
      </c>
    </row>
    <row r="2" spans="1:10" ht="12" customHeight="1" x14ac:dyDescent="0.2">
      <c r="A2" s="86" t="s">
        <v>117</v>
      </c>
      <c r="B2" s="86"/>
      <c r="C2" s="86"/>
      <c r="D2" s="86"/>
      <c r="E2" s="86"/>
      <c r="F2" s="86"/>
      <c r="G2" s="86"/>
      <c r="H2" s="86"/>
      <c r="I2" s="86"/>
      <c r="J2" s="1"/>
    </row>
    <row r="3" spans="1:10" ht="24" customHeight="1" x14ac:dyDescent="0.2">
      <c r="A3" s="88" t="s">
        <v>50</v>
      </c>
      <c r="B3" s="92" t="s">
        <v>118</v>
      </c>
      <c r="C3" s="92"/>
      <c r="D3" s="92"/>
      <c r="E3" s="92"/>
      <c r="F3" s="91"/>
      <c r="G3" s="92" t="s">
        <v>118</v>
      </c>
      <c r="H3" s="92"/>
      <c r="I3" s="92"/>
      <c r="J3" s="92"/>
    </row>
    <row r="4" spans="1:10" ht="24" customHeight="1" x14ac:dyDescent="0.2">
      <c r="A4" s="89"/>
      <c r="B4" s="10" t="s">
        <v>103</v>
      </c>
      <c r="C4" s="10" t="s">
        <v>104</v>
      </c>
      <c r="D4" s="10" t="s">
        <v>105</v>
      </c>
      <c r="E4" s="10" t="s">
        <v>106</v>
      </c>
      <c r="F4" s="10" t="s">
        <v>55</v>
      </c>
      <c r="G4" s="10" t="s">
        <v>78</v>
      </c>
      <c r="H4" s="10" t="s">
        <v>79</v>
      </c>
      <c r="I4" s="10" t="s">
        <v>80</v>
      </c>
      <c r="J4" s="9" t="s">
        <v>55</v>
      </c>
    </row>
    <row r="5" spans="1:10" ht="12" customHeight="1" x14ac:dyDescent="0.2">
      <c r="A5" s="1"/>
      <c r="B5" s="83" t="str">
        <f>REPT("-",101)&amp;" Number "&amp;REPT("-",101)</f>
        <v>----------------------------------------------------------------------------------------------------- Number -----------------------------------------------------------------------------------------------------</v>
      </c>
      <c r="C5" s="83"/>
      <c r="D5" s="83"/>
      <c r="E5" s="83"/>
      <c r="F5" s="83"/>
      <c r="G5" s="83"/>
      <c r="H5" s="83"/>
      <c r="I5" s="83"/>
      <c r="J5" s="83"/>
    </row>
    <row r="6" spans="1:10" ht="12" customHeight="1" x14ac:dyDescent="0.2">
      <c r="A6" s="3" t="s">
        <v>413</v>
      </c>
    </row>
    <row r="7" spans="1:10" ht="12" customHeight="1" x14ac:dyDescent="0.2">
      <c r="A7" s="2" t="str">
        <f>"Oct "&amp;RIGHT(A6,4)-1</f>
        <v>Oct 2023</v>
      </c>
      <c r="B7" s="11">
        <v>1918611</v>
      </c>
      <c r="C7" s="11">
        <v>2370807</v>
      </c>
      <c r="D7" s="11">
        <v>95074</v>
      </c>
      <c r="E7" s="11">
        <v>1691718</v>
      </c>
      <c r="F7" s="11">
        <v>6076210</v>
      </c>
      <c r="G7" s="11">
        <v>5818033</v>
      </c>
      <c r="H7" s="11">
        <v>46660</v>
      </c>
      <c r="I7" s="11">
        <v>211517</v>
      </c>
      <c r="J7" s="11">
        <f t="shared" ref="J7:J20" si="0">IF(ISBLANK(F7),"",F7)</f>
        <v>6076210</v>
      </c>
    </row>
    <row r="8" spans="1:10" ht="12" customHeight="1" x14ac:dyDescent="0.2">
      <c r="A8" s="2" t="str">
        <f>"Nov "&amp;RIGHT(A6,4)-1</f>
        <v>Nov 2023</v>
      </c>
      <c r="B8" s="11">
        <v>1847765</v>
      </c>
      <c r="C8" s="11">
        <v>2264750</v>
      </c>
      <c r="D8" s="11">
        <v>94943</v>
      </c>
      <c r="E8" s="11">
        <v>1611704</v>
      </c>
      <c r="F8" s="11">
        <v>5819162</v>
      </c>
      <c r="G8" s="11">
        <v>5580284</v>
      </c>
      <c r="H8" s="11">
        <v>44347</v>
      </c>
      <c r="I8" s="11">
        <v>194531</v>
      </c>
      <c r="J8" s="11">
        <f t="shared" si="0"/>
        <v>5819162</v>
      </c>
    </row>
    <row r="9" spans="1:10" ht="12" customHeight="1" x14ac:dyDescent="0.2">
      <c r="A9" s="2" t="str">
        <f>"Dec "&amp;RIGHT(A6,4)-1</f>
        <v>Dec 2023</v>
      </c>
      <c r="B9" s="11">
        <v>1754894</v>
      </c>
      <c r="C9" s="11">
        <v>2141724</v>
      </c>
      <c r="D9" s="11">
        <v>92385</v>
      </c>
      <c r="E9" s="11">
        <v>1540621</v>
      </c>
      <c r="F9" s="11">
        <v>5529624</v>
      </c>
      <c r="G9" s="11">
        <v>5307022</v>
      </c>
      <c r="H9" s="11">
        <v>37409</v>
      </c>
      <c r="I9" s="11">
        <v>185193</v>
      </c>
      <c r="J9" s="11">
        <f t="shared" si="0"/>
        <v>5529624</v>
      </c>
    </row>
    <row r="10" spans="1:10" ht="12" customHeight="1" x14ac:dyDescent="0.2">
      <c r="A10" s="2" t="str">
        <f>"Jan "&amp;RIGHT(A6,4)</f>
        <v>Jan 2024</v>
      </c>
      <c r="B10" s="11">
        <v>1853934</v>
      </c>
      <c r="C10" s="11">
        <v>2275645</v>
      </c>
      <c r="D10" s="11">
        <v>95156</v>
      </c>
      <c r="E10" s="11">
        <v>1637435</v>
      </c>
      <c r="F10" s="11">
        <v>5862170</v>
      </c>
      <c r="G10" s="11">
        <v>5637890</v>
      </c>
      <c r="H10" s="11">
        <v>39452</v>
      </c>
      <c r="I10" s="11">
        <v>184828</v>
      </c>
      <c r="J10" s="11">
        <f t="shared" si="0"/>
        <v>5862170</v>
      </c>
    </row>
    <row r="11" spans="1:10" ht="12" customHeight="1" x14ac:dyDescent="0.2">
      <c r="A11" s="2" t="str">
        <f>"Feb "&amp;RIGHT(A6,4)</f>
        <v>Feb 2024</v>
      </c>
      <c r="B11" s="11">
        <v>1834105</v>
      </c>
      <c r="C11" s="11">
        <v>2252677</v>
      </c>
      <c r="D11" s="11">
        <v>92144</v>
      </c>
      <c r="E11" s="11">
        <v>1612318</v>
      </c>
      <c r="F11" s="11">
        <v>5791244</v>
      </c>
      <c r="G11" s="11">
        <v>5551062</v>
      </c>
      <c r="H11" s="11">
        <v>45171</v>
      </c>
      <c r="I11" s="11">
        <v>195011</v>
      </c>
      <c r="J11" s="11">
        <f t="shared" si="0"/>
        <v>5791244</v>
      </c>
    </row>
    <row r="12" spans="1:10" ht="12" customHeight="1" x14ac:dyDescent="0.2">
      <c r="A12" s="2" t="str">
        <f>"Mar "&amp;RIGHT(A6,4)</f>
        <v>Mar 2024</v>
      </c>
      <c r="B12" s="11">
        <v>1871540</v>
      </c>
      <c r="C12" s="11">
        <v>2286571</v>
      </c>
      <c r="D12" s="11">
        <v>93609</v>
      </c>
      <c r="E12" s="11">
        <v>1642501</v>
      </c>
      <c r="F12" s="11">
        <v>5894221</v>
      </c>
      <c r="G12" s="11">
        <v>5662404</v>
      </c>
      <c r="H12" s="11">
        <v>39950</v>
      </c>
      <c r="I12" s="11">
        <v>191867</v>
      </c>
      <c r="J12" s="11">
        <f t="shared" si="0"/>
        <v>5894221</v>
      </c>
    </row>
    <row r="13" spans="1:10" ht="12" customHeight="1" x14ac:dyDescent="0.2">
      <c r="A13" s="2" t="str">
        <f>"Apr "&amp;RIGHT(A6,4)</f>
        <v>Apr 2024</v>
      </c>
      <c r="B13" s="11">
        <v>1965457</v>
      </c>
      <c r="C13" s="11">
        <v>2409266</v>
      </c>
      <c r="D13" s="11">
        <v>95262</v>
      </c>
      <c r="E13" s="11">
        <v>1727197</v>
      </c>
      <c r="F13" s="11">
        <v>6197182</v>
      </c>
      <c r="G13" s="11">
        <v>5950550</v>
      </c>
      <c r="H13" s="11">
        <v>43475</v>
      </c>
      <c r="I13" s="11">
        <v>203157</v>
      </c>
      <c r="J13" s="11">
        <f t="shared" si="0"/>
        <v>6197182</v>
      </c>
    </row>
    <row r="14" spans="1:10" ht="12" customHeight="1" x14ac:dyDescent="0.2">
      <c r="A14" s="2" t="str">
        <f>"May "&amp;RIGHT(A6,4)</f>
        <v>May 2024</v>
      </c>
      <c r="B14" s="11">
        <v>2050328</v>
      </c>
      <c r="C14" s="11">
        <v>2499734</v>
      </c>
      <c r="D14" s="11">
        <v>99925</v>
      </c>
      <c r="E14" s="11">
        <v>1782084</v>
      </c>
      <c r="F14" s="11">
        <v>6432071</v>
      </c>
      <c r="G14" s="11">
        <v>6163688</v>
      </c>
      <c r="H14" s="11">
        <v>45633</v>
      </c>
      <c r="I14" s="11">
        <v>222750</v>
      </c>
      <c r="J14" s="11">
        <f t="shared" si="0"/>
        <v>6432071</v>
      </c>
    </row>
    <row r="15" spans="1:10" ht="12" customHeight="1" x14ac:dyDescent="0.2">
      <c r="A15" s="2" t="str">
        <f>"Jun "&amp;RIGHT(A6,4)</f>
        <v>Jun 2024</v>
      </c>
      <c r="B15" s="11">
        <v>1848297</v>
      </c>
      <c r="C15" s="11">
        <v>2250160</v>
      </c>
      <c r="D15" s="11">
        <v>88379</v>
      </c>
      <c r="E15" s="11">
        <v>1605002</v>
      </c>
      <c r="F15" s="11">
        <v>5791838</v>
      </c>
      <c r="G15" s="11">
        <v>5568953</v>
      </c>
      <c r="H15" s="11">
        <v>37854</v>
      </c>
      <c r="I15" s="11">
        <v>185031</v>
      </c>
      <c r="J15" s="11">
        <f t="shared" si="0"/>
        <v>5791838</v>
      </c>
    </row>
    <row r="16" spans="1:10" ht="12" customHeight="1" x14ac:dyDescent="0.2">
      <c r="A16" s="2" t="str">
        <f>"Jul "&amp;RIGHT(A6,4)</f>
        <v>Jul 2024</v>
      </c>
      <c r="B16" s="11">
        <v>2078603</v>
      </c>
      <c r="C16" s="11">
        <v>2522773</v>
      </c>
      <c r="D16" s="11">
        <v>99559</v>
      </c>
      <c r="E16" s="11">
        <v>1809471</v>
      </c>
      <c r="F16" s="11">
        <v>6510406</v>
      </c>
      <c r="G16" s="11">
        <v>6264729</v>
      </c>
      <c r="H16" s="11">
        <v>43011</v>
      </c>
      <c r="I16" s="11">
        <v>202666</v>
      </c>
      <c r="J16" s="11">
        <f t="shared" si="0"/>
        <v>6510406</v>
      </c>
    </row>
    <row r="17" spans="1:10" ht="12" customHeight="1" x14ac:dyDescent="0.2">
      <c r="A17" s="2" t="str">
        <f>"Aug "&amp;RIGHT(A6,4)</f>
        <v>Aug 2024</v>
      </c>
      <c r="B17" s="11">
        <v>2055343</v>
      </c>
      <c r="C17" s="11">
        <v>2502476</v>
      </c>
      <c r="D17" s="11">
        <v>98505</v>
      </c>
      <c r="E17" s="11">
        <v>1796647</v>
      </c>
      <c r="F17" s="11">
        <v>6452971</v>
      </c>
      <c r="G17" s="11">
        <v>6198552</v>
      </c>
      <c r="H17" s="11">
        <v>50655</v>
      </c>
      <c r="I17" s="11">
        <v>203764</v>
      </c>
      <c r="J17" s="11">
        <f t="shared" si="0"/>
        <v>6452971</v>
      </c>
    </row>
    <row r="18" spans="1:10" ht="12" customHeight="1" x14ac:dyDescent="0.2">
      <c r="A18" s="2" t="str">
        <f>"Sep "&amp;RIGHT(A6,4)</f>
        <v>Sep 2024</v>
      </c>
      <c r="B18" s="11">
        <v>1929644</v>
      </c>
      <c r="C18" s="11">
        <v>2347680</v>
      </c>
      <c r="D18" s="11">
        <v>95012</v>
      </c>
      <c r="E18" s="11">
        <v>1691258</v>
      </c>
      <c r="F18" s="11">
        <v>6063594</v>
      </c>
      <c r="G18" s="11">
        <v>5833401</v>
      </c>
      <c r="H18" s="11">
        <v>39863</v>
      </c>
      <c r="I18" s="11">
        <v>190330</v>
      </c>
      <c r="J18" s="11">
        <f t="shared" si="0"/>
        <v>6063594</v>
      </c>
    </row>
    <row r="19" spans="1:10" ht="12" customHeight="1" x14ac:dyDescent="0.2">
      <c r="A19" s="12" t="s">
        <v>55</v>
      </c>
      <c r="B19" s="13">
        <v>23008521</v>
      </c>
      <c r="C19" s="13">
        <v>28124263</v>
      </c>
      <c r="D19" s="13">
        <v>1139953</v>
      </c>
      <c r="E19" s="13">
        <v>20147956</v>
      </c>
      <c r="F19" s="13">
        <v>72420693</v>
      </c>
      <c r="G19" s="13">
        <v>69536568</v>
      </c>
      <c r="H19" s="13">
        <v>513480</v>
      </c>
      <c r="I19" s="13">
        <v>2370645</v>
      </c>
      <c r="J19" s="13">
        <f t="shared" si="0"/>
        <v>72420693</v>
      </c>
    </row>
    <row r="20" spans="1:10" ht="12" customHeight="1" x14ac:dyDescent="0.2">
      <c r="A20" s="14" t="s">
        <v>414</v>
      </c>
      <c r="B20" s="15">
        <v>13046306</v>
      </c>
      <c r="C20" s="15">
        <v>16001440</v>
      </c>
      <c r="D20" s="15">
        <v>658573</v>
      </c>
      <c r="E20" s="15">
        <v>11463494</v>
      </c>
      <c r="F20" s="15">
        <v>41169813</v>
      </c>
      <c r="G20" s="15">
        <v>39507245</v>
      </c>
      <c r="H20" s="15">
        <v>296464</v>
      </c>
      <c r="I20" s="15">
        <v>1366104</v>
      </c>
      <c r="J20" s="15">
        <f t="shared" si="0"/>
        <v>41169813</v>
      </c>
    </row>
    <row r="21" spans="1:10" ht="12" customHeight="1" x14ac:dyDescent="0.2">
      <c r="A21" s="3" t="str">
        <f>"FY "&amp;RIGHT(A6,4)+1</f>
        <v>FY 2025</v>
      </c>
    </row>
    <row r="22" spans="1:10" ht="12" customHeight="1" x14ac:dyDescent="0.2">
      <c r="A22" s="2" t="str">
        <f>"Oct "&amp;RIGHT(A6,4)</f>
        <v>Oct 2024</v>
      </c>
      <c r="B22" s="11">
        <v>2154472</v>
      </c>
      <c r="C22" s="11">
        <v>2604181</v>
      </c>
      <c r="D22" s="11">
        <v>101173</v>
      </c>
      <c r="E22" s="11">
        <v>1887048</v>
      </c>
      <c r="F22" s="11">
        <v>6746874</v>
      </c>
      <c r="G22" s="11">
        <v>6495338</v>
      </c>
      <c r="H22" s="11">
        <v>42942</v>
      </c>
      <c r="I22" s="11">
        <v>208594</v>
      </c>
      <c r="J22" s="11">
        <f t="shared" ref="J22:J35" si="1">IF(ISBLANK(F22),"",F22)</f>
        <v>6746874</v>
      </c>
    </row>
    <row r="23" spans="1:10" ht="12" customHeight="1" x14ac:dyDescent="0.2">
      <c r="A23" s="2" t="str">
        <f>"Nov "&amp;RIGHT(A6,4)</f>
        <v>Nov 2024</v>
      </c>
      <c r="B23" s="11">
        <v>1934141</v>
      </c>
      <c r="C23" s="11">
        <v>2324980</v>
      </c>
      <c r="D23" s="11">
        <v>95083</v>
      </c>
      <c r="E23" s="11">
        <v>1687360</v>
      </c>
      <c r="F23" s="11">
        <v>6041564</v>
      </c>
      <c r="G23" s="11">
        <v>5818770</v>
      </c>
      <c r="H23" s="11">
        <v>42571</v>
      </c>
      <c r="I23" s="11">
        <v>180223</v>
      </c>
      <c r="J23" s="11">
        <f t="shared" si="1"/>
        <v>6041564</v>
      </c>
    </row>
    <row r="24" spans="1:10" ht="12" customHeight="1" x14ac:dyDescent="0.2">
      <c r="A24" s="2" t="str">
        <f>"Dec "&amp;RIGHT(A6,4)</f>
        <v>Dec 2024</v>
      </c>
      <c r="B24" s="11">
        <v>1989727</v>
      </c>
      <c r="C24" s="11">
        <v>2392085</v>
      </c>
      <c r="D24" s="11">
        <v>98760</v>
      </c>
      <c r="E24" s="11">
        <v>1743815</v>
      </c>
      <c r="F24" s="11">
        <v>6224387</v>
      </c>
      <c r="G24" s="11">
        <v>6006347</v>
      </c>
      <c r="H24" s="11">
        <v>36032</v>
      </c>
      <c r="I24" s="11">
        <v>182008</v>
      </c>
      <c r="J24" s="11">
        <f t="shared" si="1"/>
        <v>6224387</v>
      </c>
    </row>
    <row r="25" spans="1:10" ht="12" customHeight="1" x14ac:dyDescent="0.2">
      <c r="A25" s="2" t="str">
        <f>"Jan "&amp;RIGHT(A6,4)+1</f>
        <v>Jan 2025</v>
      </c>
      <c r="B25" s="11">
        <v>2030873</v>
      </c>
      <c r="C25" s="11">
        <v>2447207</v>
      </c>
      <c r="D25" s="11">
        <v>99629</v>
      </c>
      <c r="E25" s="11">
        <v>1777853</v>
      </c>
      <c r="F25" s="11">
        <v>6355562</v>
      </c>
      <c r="G25" s="11">
        <v>6128261</v>
      </c>
      <c r="H25" s="11">
        <v>40355</v>
      </c>
      <c r="I25" s="11">
        <v>186946</v>
      </c>
      <c r="J25" s="11">
        <f t="shared" si="1"/>
        <v>6355562</v>
      </c>
    </row>
    <row r="26" spans="1:10" ht="12" customHeight="1" x14ac:dyDescent="0.2">
      <c r="A26" s="2" t="str">
        <f>"Feb "&amp;RIGHT(A6,4)+1</f>
        <v>Feb 2025</v>
      </c>
      <c r="B26" s="11">
        <v>1886138</v>
      </c>
      <c r="C26" s="11">
        <v>2275327</v>
      </c>
      <c r="D26" s="11">
        <v>90029</v>
      </c>
      <c r="E26" s="11">
        <v>1658947</v>
      </c>
      <c r="F26" s="11">
        <v>5910441</v>
      </c>
      <c r="G26" s="11">
        <v>5693578</v>
      </c>
      <c r="H26" s="11">
        <v>36441</v>
      </c>
      <c r="I26" s="11">
        <v>180422</v>
      </c>
      <c r="J26" s="11">
        <f t="shared" si="1"/>
        <v>5910441</v>
      </c>
    </row>
    <row r="27" spans="1:10" ht="12" customHeight="1" x14ac:dyDescent="0.2">
      <c r="A27" s="2" t="str">
        <f>"Mar "&amp;RIGHT(A6,4)+1</f>
        <v>Mar 2025</v>
      </c>
      <c r="B27" s="11">
        <v>2023004</v>
      </c>
      <c r="C27" s="11">
        <v>2452962</v>
      </c>
      <c r="D27" s="11">
        <v>96539</v>
      </c>
      <c r="E27" s="11">
        <v>1788432</v>
      </c>
      <c r="F27" s="11">
        <v>6360937</v>
      </c>
      <c r="G27" s="11">
        <v>6120940</v>
      </c>
      <c r="H27" s="11">
        <v>40195</v>
      </c>
      <c r="I27" s="11">
        <v>199802</v>
      </c>
      <c r="J27" s="11">
        <f t="shared" si="1"/>
        <v>6360937</v>
      </c>
    </row>
    <row r="28" spans="1:10" ht="12" customHeight="1" x14ac:dyDescent="0.2">
      <c r="A28" s="2" t="str">
        <f>"Apr "&amp;RIGHT(A6,4)+1</f>
        <v>Apr 2025</v>
      </c>
      <c r="B28" s="11">
        <v>2010850</v>
      </c>
      <c r="C28" s="11">
        <v>2441598</v>
      </c>
      <c r="D28" s="11">
        <v>93181</v>
      </c>
      <c r="E28" s="11">
        <v>1756070</v>
      </c>
      <c r="F28" s="11">
        <v>6301699</v>
      </c>
      <c r="G28" s="11">
        <v>6058730</v>
      </c>
      <c r="H28" s="11">
        <v>40556</v>
      </c>
      <c r="I28" s="11">
        <v>202413</v>
      </c>
      <c r="J28" s="11">
        <f t="shared" si="1"/>
        <v>6301699</v>
      </c>
    </row>
    <row r="29" spans="1:10" ht="12" customHeight="1" x14ac:dyDescent="0.2">
      <c r="A29" s="2" t="str">
        <f>"May "&amp;RIGHT(A6,4)+1</f>
        <v>May 2025</v>
      </c>
      <c r="B29" s="11" t="s">
        <v>412</v>
      </c>
      <c r="C29" s="11" t="s">
        <v>412</v>
      </c>
      <c r="D29" s="11" t="s">
        <v>412</v>
      </c>
      <c r="E29" s="11" t="s">
        <v>412</v>
      </c>
      <c r="F29" s="11" t="s">
        <v>412</v>
      </c>
      <c r="G29" s="11" t="s">
        <v>412</v>
      </c>
      <c r="H29" s="11" t="s">
        <v>412</v>
      </c>
      <c r="I29" s="11" t="s">
        <v>412</v>
      </c>
      <c r="J29" s="11" t="str">
        <f t="shared" si="1"/>
        <v>--</v>
      </c>
    </row>
    <row r="30" spans="1:10" ht="12" customHeight="1" x14ac:dyDescent="0.2">
      <c r="A30" s="2" t="str">
        <f>"Jun "&amp;RIGHT(A6,4)+1</f>
        <v>Jun 2025</v>
      </c>
      <c r="B30" s="11" t="s">
        <v>412</v>
      </c>
      <c r="C30" s="11" t="s">
        <v>412</v>
      </c>
      <c r="D30" s="11" t="s">
        <v>412</v>
      </c>
      <c r="E30" s="11" t="s">
        <v>412</v>
      </c>
      <c r="F30" s="11" t="s">
        <v>412</v>
      </c>
      <c r="G30" s="11" t="s">
        <v>412</v>
      </c>
      <c r="H30" s="11" t="s">
        <v>412</v>
      </c>
      <c r="I30" s="11" t="s">
        <v>412</v>
      </c>
      <c r="J30" s="11" t="str">
        <f t="shared" si="1"/>
        <v>--</v>
      </c>
    </row>
    <row r="31" spans="1:10" ht="12" customHeight="1" x14ac:dyDescent="0.2">
      <c r="A31" s="2" t="str">
        <f>"Jul "&amp;RIGHT(A6,4)+1</f>
        <v>Jul 2025</v>
      </c>
      <c r="B31" s="11" t="s">
        <v>412</v>
      </c>
      <c r="C31" s="11" t="s">
        <v>412</v>
      </c>
      <c r="D31" s="11" t="s">
        <v>412</v>
      </c>
      <c r="E31" s="11" t="s">
        <v>412</v>
      </c>
      <c r="F31" s="11" t="s">
        <v>412</v>
      </c>
      <c r="G31" s="11" t="s">
        <v>412</v>
      </c>
      <c r="H31" s="11" t="s">
        <v>412</v>
      </c>
      <c r="I31" s="11" t="s">
        <v>412</v>
      </c>
      <c r="J31" s="11" t="str">
        <f t="shared" si="1"/>
        <v>--</v>
      </c>
    </row>
    <row r="32" spans="1:10" ht="12" customHeight="1" x14ac:dyDescent="0.2">
      <c r="A32" s="2" t="str">
        <f>"Aug "&amp;RIGHT(A6,4)+1</f>
        <v>Aug 2025</v>
      </c>
      <c r="B32" s="11" t="s">
        <v>412</v>
      </c>
      <c r="C32" s="11" t="s">
        <v>412</v>
      </c>
      <c r="D32" s="11" t="s">
        <v>412</v>
      </c>
      <c r="E32" s="11" t="s">
        <v>412</v>
      </c>
      <c r="F32" s="11" t="s">
        <v>412</v>
      </c>
      <c r="G32" s="11" t="s">
        <v>412</v>
      </c>
      <c r="H32" s="11" t="s">
        <v>412</v>
      </c>
      <c r="I32" s="11" t="s">
        <v>412</v>
      </c>
      <c r="J32" s="11" t="str">
        <f t="shared" si="1"/>
        <v>--</v>
      </c>
    </row>
    <row r="33" spans="1:10" ht="12" customHeight="1" x14ac:dyDescent="0.2">
      <c r="A33" s="2" t="str">
        <f>"Sep "&amp;RIGHT(A6,4)+1</f>
        <v>Sep 2025</v>
      </c>
      <c r="B33" s="11" t="s">
        <v>412</v>
      </c>
      <c r="C33" s="11" t="s">
        <v>412</v>
      </c>
      <c r="D33" s="11" t="s">
        <v>412</v>
      </c>
      <c r="E33" s="11" t="s">
        <v>412</v>
      </c>
      <c r="F33" s="11" t="s">
        <v>412</v>
      </c>
      <c r="G33" s="11" t="s">
        <v>412</v>
      </c>
      <c r="H33" s="11" t="s">
        <v>412</v>
      </c>
      <c r="I33" s="11" t="s">
        <v>412</v>
      </c>
      <c r="J33" s="11" t="str">
        <f t="shared" si="1"/>
        <v>--</v>
      </c>
    </row>
    <row r="34" spans="1:10" ht="12" customHeight="1" x14ac:dyDescent="0.2">
      <c r="A34" s="12" t="s">
        <v>55</v>
      </c>
      <c r="B34" s="13">
        <v>14029205</v>
      </c>
      <c r="C34" s="13">
        <v>16938340</v>
      </c>
      <c r="D34" s="13">
        <v>674394</v>
      </c>
      <c r="E34" s="13">
        <v>12299525</v>
      </c>
      <c r="F34" s="13">
        <v>43941464</v>
      </c>
      <c r="G34" s="13">
        <v>42321964</v>
      </c>
      <c r="H34" s="13">
        <v>279092</v>
      </c>
      <c r="I34" s="13">
        <v>1340408</v>
      </c>
      <c r="J34" s="13">
        <f t="shared" si="1"/>
        <v>43941464</v>
      </c>
    </row>
    <row r="35" spans="1:10" ht="12" customHeight="1" x14ac:dyDescent="0.2">
      <c r="A35" s="14" t="str">
        <f>"Total "&amp;MID(A20,7,LEN(A20)-13)&amp;" Months"</f>
        <v>Total 7 Months</v>
      </c>
      <c r="B35" s="15">
        <v>14029205</v>
      </c>
      <c r="C35" s="15">
        <v>16938340</v>
      </c>
      <c r="D35" s="15">
        <v>674394</v>
      </c>
      <c r="E35" s="15">
        <v>12299525</v>
      </c>
      <c r="F35" s="15">
        <v>43941464</v>
      </c>
      <c r="G35" s="15">
        <v>42321964</v>
      </c>
      <c r="H35" s="15">
        <v>279092</v>
      </c>
      <c r="I35" s="15">
        <v>1340408</v>
      </c>
      <c r="J35" s="15">
        <f t="shared" si="1"/>
        <v>43941464</v>
      </c>
    </row>
  </sheetData>
  <mergeCells count="6">
    <mergeCell ref="B5:J5"/>
    <mergeCell ref="A1:I1"/>
    <mergeCell ref="A2:I2"/>
    <mergeCell ref="A3:A4"/>
    <mergeCell ref="B3:F3"/>
    <mergeCell ref="G3:J3"/>
  </mergeCells>
  <phoneticPr fontId="0" type="noConversion"/>
  <pageMargins left="0.75" right="0.5" top="0.75" bottom="0.5" header="0.5" footer="0.25"/>
  <pageSetup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H38"/>
  <sheetViews>
    <sheetView showGridLines="0" workbookViewId="0">
      <selection sqref="A1:G1"/>
    </sheetView>
  </sheetViews>
  <sheetFormatPr defaultRowHeight="12.75" x14ac:dyDescent="0.2"/>
  <cols>
    <col min="1" max="1" width="12.85546875" customWidth="1"/>
    <col min="2" max="8" width="11.42578125" customWidth="1"/>
  </cols>
  <sheetData>
    <row r="1" spans="1:8" ht="12" customHeight="1" x14ac:dyDescent="0.2">
      <c r="A1" s="84" t="s">
        <v>436</v>
      </c>
      <c r="B1" s="84"/>
      <c r="C1" s="84"/>
      <c r="D1" s="84"/>
      <c r="E1" s="84"/>
      <c r="F1" s="84"/>
      <c r="G1" s="84"/>
      <c r="H1" s="136">
        <v>45849</v>
      </c>
    </row>
    <row r="2" spans="1:8" ht="12" customHeight="1" x14ac:dyDescent="0.2">
      <c r="A2" s="86" t="s">
        <v>119</v>
      </c>
      <c r="B2" s="86"/>
      <c r="C2" s="86"/>
      <c r="D2" s="86"/>
      <c r="E2" s="86"/>
      <c r="F2" s="86"/>
      <c r="G2" s="86"/>
      <c r="H2" s="1"/>
    </row>
    <row r="3" spans="1:8" ht="24" customHeight="1" x14ac:dyDescent="0.2">
      <c r="A3" s="88" t="s">
        <v>50</v>
      </c>
      <c r="B3" s="90" t="s">
        <v>120</v>
      </c>
      <c r="C3" s="90" t="s">
        <v>121</v>
      </c>
      <c r="D3" s="90" t="s">
        <v>122</v>
      </c>
      <c r="E3" s="90" t="s">
        <v>109</v>
      </c>
      <c r="F3" s="90" t="s">
        <v>123</v>
      </c>
      <c r="G3" s="90" t="s">
        <v>313</v>
      </c>
      <c r="H3" s="95" t="s">
        <v>58</v>
      </c>
    </row>
    <row r="4" spans="1:8" ht="24" customHeight="1" x14ac:dyDescent="0.2">
      <c r="A4" s="89"/>
      <c r="B4" s="91"/>
      <c r="C4" s="91"/>
      <c r="D4" s="91"/>
      <c r="E4" s="91"/>
      <c r="F4" s="91"/>
      <c r="G4" s="91"/>
      <c r="H4" s="92"/>
    </row>
    <row r="5" spans="1:8" ht="12" customHeight="1" x14ac:dyDescent="0.2">
      <c r="A5" s="1"/>
      <c r="B5" s="83" t="str">
        <f>REPT("-",41)&amp;" Number "&amp;REPT("-",40)</f>
        <v>----------------------------------------- Number ----------------------------------------</v>
      </c>
      <c r="C5" s="83"/>
      <c r="D5" s="83"/>
      <c r="E5" s="83"/>
      <c r="F5" s="83" t="str">
        <f>REPT("-",30)&amp;" Dollars "&amp;REPT("-",30)</f>
        <v>------------------------------ Dollars ------------------------------</v>
      </c>
      <c r="G5" s="83"/>
      <c r="H5" s="83"/>
    </row>
    <row r="6" spans="1:8" ht="12" customHeight="1" x14ac:dyDescent="0.2">
      <c r="A6" s="3" t="s">
        <v>413</v>
      </c>
    </row>
    <row r="7" spans="1:8" ht="12" customHeight="1" x14ac:dyDescent="0.2">
      <c r="A7" s="2" t="str">
        <f>"Oct "&amp;RIGHT(A6,4)-1</f>
        <v>Oct 2023</v>
      </c>
      <c r="B7" s="11" t="s">
        <v>412</v>
      </c>
      <c r="C7" s="11" t="s">
        <v>412</v>
      </c>
      <c r="D7" s="11" t="s">
        <v>412</v>
      </c>
      <c r="E7" s="11">
        <v>6076210</v>
      </c>
      <c r="F7" s="11">
        <v>16310439.699999999</v>
      </c>
      <c r="G7" s="11">
        <v>3897.54</v>
      </c>
      <c r="H7" s="11">
        <f t="shared" ref="H7:H20" si="0">IF(ISBLANK(F7),"",F7)</f>
        <v>16310439.699999999</v>
      </c>
    </row>
    <row r="8" spans="1:8" ht="12" customHeight="1" x14ac:dyDescent="0.2">
      <c r="A8" s="2" t="str">
        <f>"Nov "&amp;RIGHT(A6,4)-1</f>
        <v>Nov 2023</v>
      </c>
      <c r="B8" s="11" t="s">
        <v>412</v>
      </c>
      <c r="C8" s="11" t="s">
        <v>412</v>
      </c>
      <c r="D8" s="11" t="s">
        <v>412</v>
      </c>
      <c r="E8" s="11">
        <v>5819162</v>
      </c>
      <c r="F8" s="11">
        <v>15649070.779999999</v>
      </c>
      <c r="G8" s="11">
        <v>16331.2</v>
      </c>
      <c r="H8" s="11">
        <f t="shared" si="0"/>
        <v>15649070.779999999</v>
      </c>
    </row>
    <row r="9" spans="1:8" ht="12" customHeight="1" x14ac:dyDescent="0.2">
      <c r="A9" s="2" t="str">
        <f>"Dec "&amp;RIGHT(A6,4)-1</f>
        <v>Dec 2023</v>
      </c>
      <c r="B9" s="11">
        <v>1603</v>
      </c>
      <c r="C9" s="11">
        <v>2323</v>
      </c>
      <c r="D9" s="11">
        <v>114127</v>
      </c>
      <c r="E9" s="11">
        <v>5529624</v>
      </c>
      <c r="F9" s="11">
        <v>14845677.380000001</v>
      </c>
      <c r="G9" s="11">
        <v>14502.495000000001</v>
      </c>
      <c r="H9" s="11">
        <f t="shared" si="0"/>
        <v>14845677.380000001</v>
      </c>
    </row>
    <row r="10" spans="1:8" ht="12" customHeight="1" x14ac:dyDescent="0.2">
      <c r="A10" s="2" t="str">
        <f>"Jan "&amp;RIGHT(A6,4)</f>
        <v>Jan 2024</v>
      </c>
      <c r="B10" s="11" t="s">
        <v>412</v>
      </c>
      <c r="C10" s="11" t="s">
        <v>412</v>
      </c>
      <c r="D10" s="11" t="s">
        <v>412</v>
      </c>
      <c r="E10" s="11">
        <v>5862170</v>
      </c>
      <c r="F10" s="11">
        <v>15771512.09</v>
      </c>
      <c r="G10" s="11">
        <v>14533.47</v>
      </c>
      <c r="H10" s="11">
        <f t="shared" si="0"/>
        <v>15771512.09</v>
      </c>
    </row>
    <row r="11" spans="1:8" ht="12" customHeight="1" x14ac:dyDescent="0.2">
      <c r="A11" s="2" t="str">
        <f>"Feb "&amp;RIGHT(A6,4)</f>
        <v>Feb 2024</v>
      </c>
      <c r="B11" s="11" t="s">
        <v>412</v>
      </c>
      <c r="C11" s="11" t="s">
        <v>412</v>
      </c>
      <c r="D11" s="11" t="s">
        <v>412</v>
      </c>
      <c r="E11" s="11">
        <v>5791244</v>
      </c>
      <c r="F11" s="11">
        <v>15559150.800000001</v>
      </c>
      <c r="G11" s="11">
        <v>16948.634999999998</v>
      </c>
      <c r="H11" s="11">
        <f t="shared" si="0"/>
        <v>15559150.800000001</v>
      </c>
    </row>
    <row r="12" spans="1:8" ht="12" customHeight="1" x14ac:dyDescent="0.2">
      <c r="A12" s="2" t="str">
        <f>"Mar "&amp;RIGHT(A6,4)</f>
        <v>Mar 2024</v>
      </c>
      <c r="B12" s="11">
        <v>1597</v>
      </c>
      <c r="C12" s="11">
        <v>2308</v>
      </c>
      <c r="D12" s="11">
        <v>117388</v>
      </c>
      <c r="E12" s="11">
        <v>5894221</v>
      </c>
      <c r="F12" s="11">
        <v>15840482.699999999</v>
      </c>
      <c r="G12" s="11">
        <v>15741.495000000001</v>
      </c>
      <c r="H12" s="11">
        <f t="shared" si="0"/>
        <v>15840482.699999999</v>
      </c>
    </row>
    <row r="13" spans="1:8" ht="12" customHeight="1" x14ac:dyDescent="0.2">
      <c r="A13" s="2" t="str">
        <f>"Apr "&amp;RIGHT(A6,4)</f>
        <v>Apr 2024</v>
      </c>
      <c r="B13" s="11" t="s">
        <v>412</v>
      </c>
      <c r="C13" s="11" t="s">
        <v>412</v>
      </c>
      <c r="D13" s="11" t="s">
        <v>412</v>
      </c>
      <c r="E13" s="11">
        <v>6197182</v>
      </c>
      <c r="F13" s="11">
        <v>16654513.720000001</v>
      </c>
      <c r="G13" s="11">
        <v>18086.45</v>
      </c>
      <c r="H13" s="11">
        <f t="shared" si="0"/>
        <v>16654513.720000001</v>
      </c>
    </row>
    <row r="14" spans="1:8" ht="12" customHeight="1" x14ac:dyDescent="0.2">
      <c r="A14" s="2" t="str">
        <f>"May "&amp;RIGHT(A6,4)</f>
        <v>May 2024</v>
      </c>
      <c r="B14" s="11" t="s">
        <v>412</v>
      </c>
      <c r="C14" s="11" t="s">
        <v>412</v>
      </c>
      <c r="D14" s="11" t="s">
        <v>412</v>
      </c>
      <c r="E14" s="11">
        <v>6432071</v>
      </c>
      <c r="F14" s="11">
        <v>17271465.030000001</v>
      </c>
      <c r="G14" s="11">
        <v>17661.650000000001</v>
      </c>
      <c r="H14" s="11">
        <f t="shared" si="0"/>
        <v>17271465.030000001</v>
      </c>
    </row>
    <row r="15" spans="1:8" ht="12" customHeight="1" x14ac:dyDescent="0.2">
      <c r="A15" s="2" t="str">
        <f>"Jun "&amp;RIGHT(A6,4)</f>
        <v>Jun 2024</v>
      </c>
      <c r="B15" s="11">
        <v>1590</v>
      </c>
      <c r="C15" s="11">
        <v>2300</v>
      </c>
      <c r="D15" s="11">
        <v>118344</v>
      </c>
      <c r="E15" s="11">
        <v>5791838</v>
      </c>
      <c r="F15" s="11">
        <v>15582991.16</v>
      </c>
      <c r="G15" s="11">
        <v>15964.514999999999</v>
      </c>
      <c r="H15" s="11">
        <f t="shared" si="0"/>
        <v>15582991.16</v>
      </c>
    </row>
    <row r="16" spans="1:8" ht="12" customHeight="1" x14ac:dyDescent="0.2">
      <c r="A16" s="2" t="str">
        <f>"Jul "&amp;RIGHT(A6,4)</f>
        <v>Jul 2024</v>
      </c>
      <c r="B16" s="11" t="s">
        <v>412</v>
      </c>
      <c r="C16" s="11" t="s">
        <v>412</v>
      </c>
      <c r="D16" s="11" t="s">
        <v>412</v>
      </c>
      <c r="E16" s="11">
        <v>6510406</v>
      </c>
      <c r="F16" s="11">
        <v>18220465.300000001</v>
      </c>
      <c r="G16" s="11">
        <v>17915.7</v>
      </c>
      <c r="H16" s="11">
        <f t="shared" si="0"/>
        <v>18220465.300000001</v>
      </c>
    </row>
    <row r="17" spans="1:8" ht="12" customHeight="1" x14ac:dyDescent="0.2">
      <c r="A17" s="2" t="str">
        <f>"Aug "&amp;RIGHT(A6,4)</f>
        <v>Aug 2024</v>
      </c>
      <c r="B17" s="11" t="s">
        <v>412</v>
      </c>
      <c r="C17" s="11" t="s">
        <v>412</v>
      </c>
      <c r="D17" s="11" t="s">
        <v>412</v>
      </c>
      <c r="E17" s="11">
        <v>6452971</v>
      </c>
      <c r="F17" s="11">
        <v>18052783.309999999</v>
      </c>
      <c r="G17" s="11">
        <v>20360.400000000001</v>
      </c>
      <c r="H17" s="11">
        <f t="shared" si="0"/>
        <v>18052783.309999999</v>
      </c>
    </row>
    <row r="18" spans="1:8" ht="12" customHeight="1" x14ac:dyDescent="0.2">
      <c r="A18" s="2" t="str">
        <f>"Sep "&amp;RIGHT(A6,4)</f>
        <v>Sep 2024</v>
      </c>
      <c r="B18" s="11">
        <v>1597</v>
      </c>
      <c r="C18" s="11">
        <v>2295</v>
      </c>
      <c r="D18" s="11">
        <v>120720</v>
      </c>
      <c r="E18" s="11">
        <v>6063594</v>
      </c>
      <c r="F18" s="11">
        <v>16964059.800000001</v>
      </c>
      <c r="G18" s="11">
        <v>19058.7</v>
      </c>
      <c r="H18" s="11">
        <f t="shared" si="0"/>
        <v>16964059.800000001</v>
      </c>
    </row>
    <row r="19" spans="1:8" ht="12" customHeight="1" x14ac:dyDescent="0.2">
      <c r="A19" s="12" t="s">
        <v>55</v>
      </c>
      <c r="B19" s="13">
        <v>1596.75</v>
      </c>
      <c r="C19" s="13">
        <v>2306.5</v>
      </c>
      <c r="D19" s="13">
        <v>117644.75</v>
      </c>
      <c r="E19" s="13">
        <v>72420693</v>
      </c>
      <c r="F19" s="13">
        <v>196722611.77000001</v>
      </c>
      <c r="G19" s="13">
        <v>191002.25</v>
      </c>
      <c r="H19" s="13">
        <f t="shared" si="0"/>
        <v>196722611.77000001</v>
      </c>
    </row>
    <row r="20" spans="1:8" ht="12" customHeight="1" x14ac:dyDescent="0.2">
      <c r="A20" s="14" t="s">
        <v>414</v>
      </c>
      <c r="B20" s="15">
        <v>1600</v>
      </c>
      <c r="C20" s="15">
        <v>2315.5</v>
      </c>
      <c r="D20" s="15">
        <v>115757.5</v>
      </c>
      <c r="E20" s="15">
        <v>41169813</v>
      </c>
      <c r="F20" s="15">
        <v>110630847.17</v>
      </c>
      <c r="G20" s="15">
        <v>100041.285</v>
      </c>
      <c r="H20" s="15">
        <f t="shared" si="0"/>
        <v>110630847.17</v>
      </c>
    </row>
    <row r="21" spans="1:8" ht="12" customHeight="1" x14ac:dyDescent="0.2">
      <c r="A21" s="3" t="str">
        <f>"FY "&amp;RIGHT(A6,4)+1</f>
        <v>FY 2025</v>
      </c>
    </row>
    <row r="22" spans="1:8" ht="12" customHeight="1" x14ac:dyDescent="0.2">
      <c r="A22" s="2" t="str">
        <f>"Oct "&amp;RIGHT(A6,4)</f>
        <v>Oct 2024</v>
      </c>
      <c r="B22" s="11" t="s">
        <v>412</v>
      </c>
      <c r="C22" s="11" t="s">
        <v>412</v>
      </c>
      <c r="D22" s="11" t="s">
        <v>412</v>
      </c>
      <c r="E22" s="11">
        <v>6746874</v>
      </c>
      <c r="F22" s="11">
        <v>18852916.48</v>
      </c>
      <c r="G22" s="11">
        <v>4569.3</v>
      </c>
      <c r="H22" s="11">
        <f t="shared" ref="H22:H35" si="1">IF(ISBLANK(F22),"",F22)</f>
        <v>18852916.48</v>
      </c>
    </row>
    <row r="23" spans="1:8" ht="12" customHeight="1" x14ac:dyDescent="0.2">
      <c r="A23" s="2" t="str">
        <f>"Nov "&amp;RIGHT(A6,4)</f>
        <v>Nov 2024</v>
      </c>
      <c r="B23" s="11" t="s">
        <v>412</v>
      </c>
      <c r="C23" s="11" t="s">
        <v>412</v>
      </c>
      <c r="D23" s="11" t="s">
        <v>412</v>
      </c>
      <c r="E23" s="11">
        <v>6041564</v>
      </c>
      <c r="F23" s="11">
        <v>16886654.550000001</v>
      </c>
      <c r="G23" s="11">
        <v>6621.6</v>
      </c>
      <c r="H23" s="11">
        <f t="shared" si="1"/>
        <v>16886654.550000001</v>
      </c>
    </row>
    <row r="24" spans="1:8" ht="12" customHeight="1" x14ac:dyDescent="0.2">
      <c r="A24" s="2" t="str">
        <f>"Dec "&amp;RIGHT(A6,4)</f>
        <v>Dec 2024</v>
      </c>
      <c r="B24" s="11">
        <v>1588</v>
      </c>
      <c r="C24" s="11">
        <v>2294</v>
      </c>
      <c r="D24" s="11">
        <v>123788</v>
      </c>
      <c r="E24" s="11">
        <v>6224387</v>
      </c>
      <c r="F24" s="11">
        <v>17404105.800000001</v>
      </c>
      <c r="G24" s="11">
        <v>3503.7</v>
      </c>
      <c r="H24" s="11">
        <f t="shared" si="1"/>
        <v>17404105.800000001</v>
      </c>
    </row>
    <row r="25" spans="1:8" ht="12" customHeight="1" x14ac:dyDescent="0.2">
      <c r="A25" s="2" t="str">
        <f>"Jan "&amp;RIGHT(A6,4)+1</f>
        <v>Jan 2025</v>
      </c>
      <c r="B25" s="11" t="s">
        <v>412</v>
      </c>
      <c r="C25" s="11" t="s">
        <v>412</v>
      </c>
      <c r="D25" s="11" t="s">
        <v>412</v>
      </c>
      <c r="E25" s="11">
        <v>6355562</v>
      </c>
      <c r="F25" s="11">
        <v>17779982.59</v>
      </c>
      <c r="G25" s="11">
        <v>3977.4</v>
      </c>
      <c r="H25" s="11">
        <f t="shared" si="1"/>
        <v>17779982.59</v>
      </c>
    </row>
    <row r="26" spans="1:8" ht="12" customHeight="1" x14ac:dyDescent="0.2">
      <c r="A26" s="2" t="str">
        <f>"Feb "&amp;RIGHT(A6,4)+1</f>
        <v>Feb 2025</v>
      </c>
      <c r="B26" s="11" t="s">
        <v>412</v>
      </c>
      <c r="C26" s="11" t="s">
        <v>412</v>
      </c>
      <c r="D26" s="11" t="s">
        <v>412</v>
      </c>
      <c r="E26" s="11">
        <v>5910441</v>
      </c>
      <c r="F26" s="11">
        <v>16507170.1</v>
      </c>
      <c r="G26" s="11">
        <v>48861</v>
      </c>
      <c r="H26" s="11">
        <f t="shared" si="1"/>
        <v>16507170.1</v>
      </c>
    </row>
    <row r="27" spans="1:8" ht="12" customHeight="1" x14ac:dyDescent="0.2">
      <c r="A27" s="2" t="str">
        <f>"Mar "&amp;RIGHT(A6,4)+1</f>
        <v>Mar 2025</v>
      </c>
      <c r="B27" s="11">
        <v>1563</v>
      </c>
      <c r="C27" s="11">
        <v>2251</v>
      </c>
      <c r="D27" s="11">
        <v>120718</v>
      </c>
      <c r="E27" s="11">
        <v>6360937</v>
      </c>
      <c r="F27" s="11">
        <v>17756913.579999998</v>
      </c>
      <c r="G27" s="11">
        <v>3126.9</v>
      </c>
      <c r="H27" s="11">
        <f t="shared" si="1"/>
        <v>17756913.579999998</v>
      </c>
    </row>
    <row r="28" spans="1:8" ht="12" customHeight="1" x14ac:dyDescent="0.2">
      <c r="A28" s="2" t="str">
        <f>"Apr "&amp;RIGHT(A6,4)+1</f>
        <v>Apr 2025</v>
      </c>
      <c r="B28" s="11" t="s">
        <v>412</v>
      </c>
      <c r="C28" s="11" t="s">
        <v>412</v>
      </c>
      <c r="D28" s="11" t="s">
        <v>412</v>
      </c>
      <c r="E28" s="11">
        <v>6301699</v>
      </c>
      <c r="F28" s="11">
        <v>17613928.739999998</v>
      </c>
      <c r="G28" s="11" t="s">
        <v>412</v>
      </c>
      <c r="H28" s="11">
        <f t="shared" si="1"/>
        <v>17613928.739999998</v>
      </c>
    </row>
    <row r="29" spans="1:8" ht="12" customHeight="1" x14ac:dyDescent="0.2">
      <c r="A29" s="2" t="str">
        <f>"May "&amp;RIGHT(A6,4)+1</f>
        <v>May 2025</v>
      </c>
      <c r="B29" s="11" t="s">
        <v>412</v>
      </c>
      <c r="C29" s="11" t="s">
        <v>412</v>
      </c>
      <c r="D29" s="11" t="s">
        <v>412</v>
      </c>
      <c r="E29" s="11" t="s">
        <v>412</v>
      </c>
      <c r="F29" s="11" t="s">
        <v>412</v>
      </c>
      <c r="G29" s="11" t="s">
        <v>412</v>
      </c>
      <c r="H29" s="11" t="str">
        <f t="shared" si="1"/>
        <v>--</v>
      </c>
    </row>
    <row r="30" spans="1:8" ht="12" customHeight="1" x14ac:dyDescent="0.2">
      <c r="A30" s="2" t="str">
        <f>"Jun "&amp;RIGHT(A6,4)+1</f>
        <v>Jun 2025</v>
      </c>
      <c r="B30" s="11" t="s">
        <v>412</v>
      </c>
      <c r="C30" s="11" t="s">
        <v>412</v>
      </c>
      <c r="D30" s="11" t="s">
        <v>412</v>
      </c>
      <c r="E30" s="11" t="s">
        <v>412</v>
      </c>
      <c r="F30" s="11" t="s">
        <v>412</v>
      </c>
      <c r="G30" s="11" t="s">
        <v>412</v>
      </c>
      <c r="H30" s="11" t="str">
        <f t="shared" si="1"/>
        <v>--</v>
      </c>
    </row>
    <row r="31" spans="1:8" ht="12" customHeight="1" x14ac:dyDescent="0.2">
      <c r="A31" s="2" t="str">
        <f>"Jul "&amp;RIGHT(A6,4)+1</f>
        <v>Jul 2025</v>
      </c>
      <c r="B31" s="11" t="s">
        <v>412</v>
      </c>
      <c r="C31" s="11" t="s">
        <v>412</v>
      </c>
      <c r="D31" s="11" t="s">
        <v>412</v>
      </c>
      <c r="E31" s="11" t="s">
        <v>412</v>
      </c>
      <c r="F31" s="11" t="s">
        <v>412</v>
      </c>
      <c r="G31" s="11" t="s">
        <v>412</v>
      </c>
      <c r="H31" s="11" t="str">
        <f t="shared" si="1"/>
        <v>--</v>
      </c>
    </row>
    <row r="32" spans="1:8" ht="12" customHeight="1" x14ac:dyDescent="0.2">
      <c r="A32" s="2" t="str">
        <f>"Aug "&amp;RIGHT(A6,4)+1</f>
        <v>Aug 2025</v>
      </c>
      <c r="B32" s="11" t="s">
        <v>412</v>
      </c>
      <c r="C32" s="11" t="s">
        <v>412</v>
      </c>
      <c r="D32" s="11" t="s">
        <v>412</v>
      </c>
      <c r="E32" s="11" t="s">
        <v>412</v>
      </c>
      <c r="F32" s="11" t="s">
        <v>412</v>
      </c>
      <c r="G32" s="11" t="s">
        <v>412</v>
      </c>
      <c r="H32" s="11" t="str">
        <f t="shared" si="1"/>
        <v>--</v>
      </c>
    </row>
    <row r="33" spans="1:8" ht="12" customHeight="1" x14ac:dyDescent="0.2">
      <c r="A33" s="2" t="str">
        <f>"Sep "&amp;RIGHT(A6,4)+1</f>
        <v>Sep 2025</v>
      </c>
      <c r="B33" s="11" t="s">
        <v>412</v>
      </c>
      <c r="C33" s="11" t="s">
        <v>412</v>
      </c>
      <c r="D33" s="11" t="s">
        <v>412</v>
      </c>
      <c r="E33" s="11" t="s">
        <v>412</v>
      </c>
      <c r="F33" s="11" t="s">
        <v>412</v>
      </c>
      <c r="G33" s="11" t="s">
        <v>412</v>
      </c>
      <c r="H33" s="11" t="str">
        <f t="shared" si="1"/>
        <v>--</v>
      </c>
    </row>
    <row r="34" spans="1:8" ht="12" customHeight="1" x14ac:dyDescent="0.2">
      <c r="A34" s="12" t="s">
        <v>55</v>
      </c>
      <c r="B34" s="13">
        <v>1575.5</v>
      </c>
      <c r="C34" s="13">
        <v>2272.5</v>
      </c>
      <c r="D34" s="13">
        <v>122253</v>
      </c>
      <c r="E34" s="13">
        <v>43941464</v>
      </c>
      <c r="F34" s="13">
        <v>122801671.84</v>
      </c>
      <c r="G34" s="13">
        <v>70659.899999999994</v>
      </c>
      <c r="H34" s="13">
        <f t="shared" si="1"/>
        <v>122801671.84</v>
      </c>
    </row>
    <row r="35" spans="1:8" ht="12" customHeight="1" x14ac:dyDescent="0.2">
      <c r="A35" s="14" t="str">
        <f>"Total "&amp;MID(A20,7,LEN(A20)-13)&amp;" Months"</f>
        <v>Total 7 Months</v>
      </c>
      <c r="B35" s="15">
        <v>1575.5</v>
      </c>
      <c r="C35" s="15">
        <v>2272.5</v>
      </c>
      <c r="D35" s="15">
        <v>122253</v>
      </c>
      <c r="E35" s="15">
        <v>43941464</v>
      </c>
      <c r="F35" s="15">
        <v>122801671.84</v>
      </c>
      <c r="G35" s="15">
        <v>70659.899999999994</v>
      </c>
      <c r="H35" s="15">
        <f t="shared" si="1"/>
        <v>122801671.84</v>
      </c>
    </row>
    <row r="36" spans="1:8" ht="12" customHeight="1" x14ac:dyDescent="0.2">
      <c r="A36" s="83"/>
      <c r="B36" s="83"/>
      <c r="C36" s="83"/>
      <c r="D36" s="83"/>
      <c r="E36" s="83"/>
      <c r="F36" s="83"/>
      <c r="G36" s="83"/>
      <c r="H36" s="83"/>
    </row>
    <row r="37" spans="1:8" ht="69.95" customHeight="1" x14ac:dyDescent="0.2">
      <c r="A37" s="94" t="s">
        <v>124</v>
      </c>
      <c r="B37" s="94"/>
      <c r="C37" s="94"/>
      <c r="D37" s="94"/>
      <c r="E37" s="94"/>
      <c r="F37" s="94"/>
      <c r="G37" s="94"/>
      <c r="H37" s="94"/>
    </row>
    <row r="38" spans="1:8" x14ac:dyDescent="0.2">
      <c r="A38" s="25"/>
    </row>
  </sheetData>
  <mergeCells count="14">
    <mergeCell ref="A1:G1"/>
    <mergeCell ref="A2:G2"/>
    <mergeCell ref="A3:A4"/>
    <mergeCell ref="B3:B4"/>
    <mergeCell ref="C3:C4"/>
    <mergeCell ref="A37:H37"/>
    <mergeCell ref="H3:H4"/>
    <mergeCell ref="B5:E5"/>
    <mergeCell ref="F5:H5"/>
    <mergeCell ref="A36:H36"/>
    <mergeCell ref="D3:D4"/>
    <mergeCell ref="E3:E4"/>
    <mergeCell ref="F3:F4"/>
    <mergeCell ref="G3:G4"/>
  </mergeCells>
  <phoneticPr fontId="0" type="noConversion"/>
  <pageMargins left="0.75" right="0.5" top="0.75" bottom="0.5" header="0.5" footer="0.25"/>
  <pageSetup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G38"/>
  <sheetViews>
    <sheetView showGridLines="0" workbookViewId="0">
      <selection sqref="A1:E1"/>
    </sheetView>
  </sheetViews>
  <sheetFormatPr defaultRowHeight="12.75" x14ac:dyDescent="0.2"/>
  <cols>
    <col min="1" max="6" width="11.42578125" customWidth="1"/>
    <col min="7" max="7" width="57.140625" customWidth="1"/>
  </cols>
  <sheetData>
    <row r="1" spans="1:7" ht="12" customHeight="1" x14ac:dyDescent="0.2">
      <c r="A1" s="84" t="s">
        <v>436</v>
      </c>
      <c r="B1" s="84"/>
      <c r="C1" s="84"/>
      <c r="D1" s="84"/>
      <c r="E1" s="84"/>
      <c r="F1" s="136">
        <v>45849</v>
      </c>
    </row>
    <row r="2" spans="1:7" ht="12" customHeight="1" x14ac:dyDescent="0.2">
      <c r="A2" s="86" t="s">
        <v>125</v>
      </c>
      <c r="B2" s="86"/>
      <c r="C2" s="86"/>
      <c r="D2" s="86"/>
      <c r="E2" s="86"/>
      <c r="F2" s="1"/>
    </row>
    <row r="3" spans="1:7" ht="24" customHeight="1" x14ac:dyDescent="0.2">
      <c r="A3" s="88" t="s">
        <v>50</v>
      </c>
      <c r="B3" s="92" t="s">
        <v>109</v>
      </c>
      <c r="C3" s="91"/>
      <c r="D3" s="90" t="s">
        <v>312</v>
      </c>
      <c r="E3" s="90" t="s">
        <v>214</v>
      </c>
      <c r="F3" s="95" t="s">
        <v>58</v>
      </c>
    </row>
    <row r="4" spans="1:7" ht="24" customHeight="1" x14ac:dyDescent="0.2">
      <c r="A4" s="89"/>
      <c r="B4" s="10" t="s">
        <v>126</v>
      </c>
      <c r="C4" s="10" t="s">
        <v>127</v>
      </c>
      <c r="D4" s="91"/>
      <c r="E4" s="91"/>
      <c r="F4" s="92"/>
    </row>
    <row r="5" spans="1:7" ht="12" customHeight="1" x14ac:dyDescent="0.2">
      <c r="A5" s="1"/>
      <c r="B5" s="109" t="str">
        <f>REPT("-",5)&amp;" Number "&amp;REPT("-",4)&amp;"   "&amp;REPT("-",43)&amp;" Dollars "&amp;REPT("-",41)</f>
        <v>----- Number ----   ------------------------------------------- Dollars -----------------------------------------</v>
      </c>
      <c r="C5" s="109"/>
      <c r="D5" s="109"/>
      <c r="E5" s="109"/>
      <c r="F5" s="109"/>
      <c r="G5" s="109"/>
    </row>
    <row r="6" spans="1:7" ht="12" customHeight="1" x14ac:dyDescent="0.2">
      <c r="A6" s="3" t="s">
        <v>413</v>
      </c>
    </row>
    <row r="7" spans="1:7" ht="12" customHeight="1" x14ac:dyDescent="0.2">
      <c r="A7" s="2" t="str">
        <f>"Oct "&amp;RIGHT(A6,4)-1</f>
        <v>Oct 2023</v>
      </c>
      <c r="B7" s="11">
        <v>160283328</v>
      </c>
      <c r="C7" s="11">
        <v>356862050.56999999</v>
      </c>
      <c r="D7" s="11">
        <v>192700.1</v>
      </c>
      <c r="E7" s="11" t="s">
        <v>412</v>
      </c>
      <c r="F7" s="11">
        <v>357054750.67000002</v>
      </c>
    </row>
    <row r="8" spans="1:7" ht="12" customHeight="1" x14ac:dyDescent="0.2">
      <c r="A8" s="2" t="str">
        <f>"Nov "&amp;RIGHT(A6,4)-1</f>
        <v>Nov 2023</v>
      </c>
      <c r="B8" s="11">
        <v>144499077</v>
      </c>
      <c r="C8" s="11">
        <v>319735141.32999998</v>
      </c>
      <c r="D8" s="11">
        <v>65527.13</v>
      </c>
      <c r="E8" s="11" t="s">
        <v>412</v>
      </c>
      <c r="F8" s="11">
        <v>319800668.45999998</v>
      </c>
    </row>
    <row r="9" spans="1:7" ht="12" customHeight="1" x14ac:dyDescent="0.2">
      <c r="A9" s="2" t="str">
        <f>"Dec "&amp;RIGHT(A6,4)-1</f>
        <v>Dec 2023</v>
      </c>
      <c r="B9" s="11">
        <v>125736111</v>
      </c>
      <c r="C9" s="11">
        <v>274225660.99000001</v>
      </c>
      <c r="D9" s="11">
        <v>43284301.219999999</v>
      </c>
      <c r="E9" s="11">
        <v>38276502</v>
      </c>
      <c r="F9" s="11">
        <v>355786464.20999998</v>
      </c>
    </row>
    <row r="10" spans="1:7" ht="12" customHeight="1" x14ac:dyDescent="0.2">
      <c r="A10" s="2" t="str">
        <f>"Jan "&amp;RIGHT(A6,4)</f>
        <v>Jan 2024</v>
      </c>
      <c r="B10" s="11">
        <v>148789360</v>
      </c>
      <c r="C10" s="11">
        <v>326213929.61000001</v>
      </c>
      <c r="D10" s="11">
        <v>146450.84</v>
      </c>
      <c r="E10" s="11" t="s">
        <v>412</v>
      </c>
      <c r="F10" s="11">
        <v>326360380.44999999</v>
      </c>
    </row>
    <row r="11" spans="1:7" ht="12" customHeight="1" x14ac:dyDescent="0.2">
      <c r="A11" s="2" t="str">
        <f>"Feb "&amp;RIGHT(A6,4)</f>
        <v>Feb 2024</v>
      </c>
      <c r="B11" s="11">
        <v>157408420</v>
      </c>
      <c r="C11" s="11">
        <v>350258510.83999997</v>
      </c>
      <c r="D11" s="11">
        <v>234992.59</v>
      </c>
      <c r="E11" s="11" t="s">
        <v>412</v>
      </c>
      <c r="F11" s="11">
        <v>350493503.43000001</v>
      </c>
    </row>
    <row r="12" spans="1:7" ht="12" customHeight="1" x14ac:dyDescent="0.2">
      <c r="A12" s="2" t="str">
        <f>"Mar "&amp;RIGHT(A6,4)</f>
        <v>Mar 2024</v>
      </c>
      <c r="B12" s="11">
        <v>153049440</v>
      </c>
      <c r="C12" s="11">
        <v>335511356.70999998</v>
      </c>
      <c r="D12" s="11">
        <v>38720444.859999999</v>
      </c>
      <c r="E12" s="11">
        <v>34733094</v>
      </c>
      <c r="F12" s="11">
        <v>408964895.56999999</v>
      </c>
    </row>
    <row r="13" spans="1:7" ht="12" customHeight="1" x14ac:dyDescent="0.2">
      <c r="A13" s="2" t="str">
        <f>"Apr "&amp;RIGHT(A6,4)</f>
        <v>Apr 2024</v>
      </c>
      <c r="B13" s="11">
        <v>167640296</v>
      </c>
      <c r="C13" s="11">
        <v>369065664.43000001</v>
      </c>
      <c r="D13" s="11">
        <v>100719.87</v>
      </c>
      <c r="E13" s="11" t="s">
        <v>412</v>
      </c>
      <c r="F13" s="11">
        <v>369166384.30000001</v>
      </c>
    </row>
    <row r="14" spans="1:7" ht="12" customHeight="1" x14ac:dyDescent="0.2">
      <c r="A14" s="2" t="str">
        <f>"May "&amp;RIGHT(A6,4)</f>
        <v>May 2024</v>
      </c>
      <c r="B14" s="11">
        <v>165676381</v>
      </c>
      <c r="C14" s="11">
        <v>358391313.11000001</v>
      </c>
      <c r="D14" s="11">
        <v>220320</v>
      </c>
      <c r="E14" s="11" t="s">
        <v>412</v>
      </c>
      <c r="F14" s="11">
        <v>358611633.11000001</v>
      </c>
    </row>
    <row r="15" spans="1:7" ht="12" customHeight="1" x14ac:dyDescent="0.2">
      <c r="A15" s="2" t="str">
        <f>"Jun "&amp;RIGHT(A6,4)</f>
        <v>Jun 2024</v>
      </c>
      <c r="B15" s="11">
        <v>117300806</v>
      </c>
      <c r="C15" s="11">
        <v>227475937.69999999</v>
      </c>
      <c r="D15" s="11">
        <v>53010982</v>
      </c>
      <c r="E15" s="11">
        <v>31889556</v>
      </c>
      <c r="F15" s="11">
        <v>312376475.69999999</v>
      </c>
    </row>
    <row r="16" spans="1:7" ht="12" customHeight="1" x14ac:dyDescent="0.2">
      <c r="A16" s="2" t="str">
        <f>"Jul "&amp;RIGHT(A6,4)</f>
        <v>Jul 2024</v>
      </c>
      <c r="B16" s="11">
        <v>118693865</v>
      </c>
      <c r="C16" s="11">
        <v>231612753.18000001</v>
      </c>
      <c r="D16" s="11">
        <v>64844.81</v>
      </c>
      <c r="E16" s="11" t="s">
        <v>412</v>
      </c>
      <c r="F16" s="11">
        <v>231677597.99000001</v>
      </c>
    </row>
    <row r="17" spans="1:6" ht="12" customHeight="1" x14ac:dyDescent="0.2">
      <c r="A17" s="2" t="str">
        <f>"Aug "&amp;RIGHT(A6,4)</f>
        <v>Aug 2024</v>
      </c>
      <c r="B17" s="11">
        <v>133595826</v>
      </c>
      <c r="C17" s="11">
        <v>285093119.79000002</v>
      </c>
      <c r="D17" s="11">
        <v>195053.39</v>
      </c>
      <c r="E17" s="11" t="s">
        <v>412</v>
      </c>
      <c r="F17" s="11">
        <v>285288173.18000001</v>
      </c>
    </row>
    <row r="18" spans="1:6" ht="12" customHeight="1" x14ac:dyDescent="0.2">
      <c r="A18" s="2" t="str">
        <f>"Sep "&amp;RIGHT(A6,4)</f>
        <v>Sep 2024</v>
      </c>
      <c r="B18" s="11">
        <v>145318526</v>
      </c>
      <c r="C18" s="11">
        <v>335750085.33999997</v>
      </c>
      <c r="D18" s="11">
        <v>47525211.270000003</v>
      </c>
      <c r="E18" s="11">
        <v>32774777</v>
      </c>
      <c r="F18" s="11">
        <v>416050073.61000001</v>
      </c>
    </row>
    <row r="19" spans="1:6" ht="12" customHeight="1" x14ac:dyDescent="0.2">
      <c r="A19" s="12" t="s">
        <v>55</v>
      </c>
      <c r="B19" s="13">
        <v>1737991436</v>
      </c>
      <c r="C19" s="13">
        <v>3770195523.5999999</v>
      </c>
      <c r="D19" s="13">
        <v>183761548.08000001</v>
      </c>
      <c r="E19" s="13">
        <v>137673929</v>
      </c>
      <c r="F19" s="13">
        <v>4091631000.6799998</v>
      </c>
    </row>
    <row r="20" spans="1:6" ht="12" customHeight="1" x14ac:dyDescent="0.2">
      <c r="A20" s="14" t="s">
        <v>414</v>
      </c>
      <c r="B20" s="15">
        <v>1057406032</v>
      </c>
      <c r="C20" s="15">
        <v>2331872314.48</v>
      </c>
      <c r="D20" s="15">
        <v>82745136.609999999</v>
      </c>
      <c r="E20" s="15">
        <v>73009596</v>
      </c>
      <c r="F20" s="15">
        <v>2487627047.0900002</v>
      </c>
    </row>
    <row r="21" spans="1:6" ht="12" customHeight="1" x14ac:dyDescent="0.2">
      <c r="A21" s="3" t="str">
        <f>"FY "&amp;RIGHT(A6,4)+1</f>
        <v>FY 2025</v>
      </c>
    </row>
    <row r="22" spans="1:6" ht="12" customHeight="1" x14ac:dyDescent="0.2">
      <c r="A22" s="2" t="str">
        <f>"Oct "&amp;RIGHT(A6,4)</f>
        <v>Oct 2024</v>
      </c>
      <c r="B22" s="11">
        <v>162825155</v>
      </c>
      <c r="C22" s="11">
        <v>380368048.61000001</v>
      </c>
      <c r="D22" s="11">
        <v>142358.22</v>
      </c>
      <c r="E22" s="11" t="s">
        <v>412</v>
      </c>
      <c r="F22" s="11">
        <v>380510406.82999998</v>
      </c>
    </row>
    <row r="23" spans="1:6" ht="12" customHeight="1" x14ac:dyDescent="0.2">
      <c r="A23" s="2" t="str">
        <f>"Nov "&amp;RIGHT(A6,4)</f>
        <v>Nov 2024</v>
      </c>
      <c r="B23" s="11">
        <v>135400411</v>
      </c>
      <c r="C23" s="11">
        <v>311534747.67000002</v>
      </c>
      <c r="D23" s="11">
        <v>47811.54</v>
      </c>
      <c r="E23" s="11" t="s">
        <v>412</v>
      </c>
      <c r="F23" s="11">
        <v>311582559.20999998</v>
      </c>
    </row>
    <row r="24" spans="1:6" ht="12" customHeight="1" x14ac:dyDescent="0.2">
      <c r="A24" s="2" t="str">
        <f>"Dec "&amp;RIGHT(A6,4)</f>
        <v>Dec 2024</v>
      </c>
      <c r="B24" s="11">
        <v>129523183</v>
      </c>
      <c r="C24" s="11">
        <v>296982198.12</v>
      </c>
      <c r="D24" s="11">
        <v>34646739.350000001</v>
      </c>
      <c r="E24" s="11">
        <v>41635598</v>
      </c>
      <c r="F24" s="11">
        <v>373264535.47000003</v>
      </c>
    </row>
    <row r="25" spans="1:6" ht="12" customHeight="1" x14ac:dyDescent="0.2">
      <c r="A25" s="2" t="str">
        <f>"Jan "&amp;RIGHT(A6,4)+1</f>
        <v>Jan 2025</v>
      </c>
      <c r="B25" s="11">
        <v>146398878</v>
      </c>
      <c r="C25" s="11">
        <v>336189573.70999998</v>
      </c>
      <c r="D25" s="11">
        <v>412214.21</v>
      </c>
      <c r="E25" s="11" t="s">
        <v>412</v>
      </c>
      <c r="F25" s="11">
        <v>336601787.92000002</v>
      </c>
    </row>
    <row r="26" spans="1:6" ht="12" customHeight="1" x14ac:dyDescent="0.2">
      <c r="A26" s="2" t="str">
        <f>"Feb "&amp;RIGHT(A6,4)+1</f>
        <v>Feb 2025</v>
      </c>
      <c r="B26" s="11">
        <v>144694329</v>
      </c>
      <c r="C26" s="11">
        <v>336370361.82999998</v>
      </c>
      <c r="D26" s="11">
        <v>283700.49</v>
      </c>
      <c r="E26" s="11" t="s">
        <v>412</v>
      </c>
      <c r="F26" s="11">
        <v>336654062.31999999</v>
      </c>
    </row>
    <row r="27" spans="1:6" ht="12" customHeight="1" x14ac:dyDescent="0.2">
      <c r="A27" s="2" t="str">
        <f>"Mar "&amp;RIGHT(A6,4)+1</f>
        <v>Mar 2025</v>
      </c>
      <c r="B27" s="11">
        <v>156866345</v>
      </c>
      <c r="C27" s="11">
        <v>360892768.19999999</v>
      </c>
      <c r="D27" s="11">
        <v>44935919.100000001</v>
      </c>
      <c r="E27" s="11">
        <v>32666125</v>
      </c>
      <c r="F27" s="11">
        <v>438494812.30000001</v>
      </c>
    </row>
    <row r="28" spans="1:6" ht="12" customHeight="1" x14ac:dyDescent="0.2">
      <c r="A28" s="2" t="str">
        <f>"Apr "&amp;RIGHT(A6,4)+1</f>
        <v>Apr 2025</v>
      </c>
      <c r="B28" s="11">
        <v>164061261</v>
      </c>
      <c r="C28" s="11">
        <v>377439630.89999998</v>
      </c>
      <c r="D28" s="11">
        <v>187009.91</v>
      </c>
      <c r="E28" s="11" t="s">
        <v>412</v>
      </c>
      <c r="F28" s="11">
        <v>377626640.81</v>
      </c>
    </row>
    <row r="29" spans="1:6" ht="12" customHeight="1" x14ac:dyDescent="0.2">
      <c r="A29" s="2" t="str">
        <f>"May "&amp;RIGHT(A6,4)+1</f>
        <v>May 2025</v>
      </c>
      <c r="B29" s="11" t="s">
        <v>412</v>
      </c>
      <c r="C29" s="11" t="s">
        <v>412</v>
      </c>
      <c r="D29" s="11" t="s">
        <v>412</v>
      </c>
      <c r="E29" s="11" t="s">
        <v>412</v>
      </c>
      <c r="F29" s="11" t="s">
        <v>412</v>
      </c>
    </row>
    <row r="30" spans="1:6" ht="12" customHeight="1" x14ac:dyDescent="0.2">
      <c r="A30" s="2" t="str">
        <f>"Jun "&amp;RIGHT(A6,4)+1</f>
        <v>Jun 2025</v>
      </c>
      <c r="B30" s="11" t="s">
        <v>412</v>
      </c>
      <c r="C30" s="11" t="s">
        <v>412</v>
      </c>
      <c r="D30" s="11" t="s">
        <v>412</v>
      </c>
      <c r="E30" s="11" t="s">
        <v>412</v>
      </c>
      <c r="F30" s="11" t="s">
        <v>412</v>
      </c>
    </row>
    <row r="31" spans="1:6" ht="12" customHeight="1" x14ac:dyDescent="0.2">
      <c r="A31" s="2" t="str">
        <f>"Jul "&amp;RIGHT(A6,4)+1</f>
        <v>Jul 2025</v>
      </c>
      <c r="B31" s="11" t="s">
        <v>412</v>
      </c>
      <c r="C31" s="11" t="s">
        <v>412</v>
      </c>
      <c r="D31" s="11" t="s">
        <v>412</v>
      </c>
      <c r="E31" s="11" t="s">
        <v>412</v>
      </c>
      <c r="F31" s="11" t="s">
        <v>412</v>
      </c>
    </row>
    <row r="32" spans="1:6" ht="12" customHeight="1" x14ac:dyDescent="0.2">
      <c r="A32" s="2" t="str">
        <f>"Aug "&amp;RIGHT(A6,4)+1</f>
        <v>Aug 2025</v>
      </c>
      <c r="B32" s="11" t="s">
        <v>412</v>
      </c>
      <c r="C32" s="11" t="s">
        <v>412</v>
      </c>
      <c r="D32" s="11" t="s">
        <v>412</v>
      </c>
      <c r="E32" s="11" t="s">
        <v>412</v>
      </c>
      <c r="F32" s="11" t="s">
        <v>412</v>
      </c>
    </row>
    <row r="33" spans="1:6" ht="12" customHeight="1" x14ac:dyDescent="0.2">
      <c r="A33" s="2" t="str">
        <f>"Sep "&amp;RIGHT(A6,4)+1</f>
        <v>Sep 2025</v>
      </c>
      <c r="B33" s="11" t="s">
        <v>412</v>
      </c>
      <c r="C33" s="11" t="s">
        <v>412</v>
      </c>
      <c r="D33" s="11" t="s">
        <v>412</v>
      </c>
      <c r="E33" s="11" t="s">
        <v>412</v>
      </c>
      <c r="F33" s="11" t="s">
        <v>412</v>
      </c>
    </row>
    <row r="34" spans="1:6" ht="12" customHeight="1" x14ac:dyDescent="0.2">
      <c r="A34" s="12" t="s">
        <v>55</v>
      </c>
      <c r="B34" s="13">
        <v>1039769562</v>
      </c>
      <c r="C34" s="13">
        <v>2399777329.04</v>
      </c>
      <c r="D34" s="13">
        <v>80655752.819999993</v>
      </c>
      <c r="E34" s="13">
        <v>74301723</v>
      </c>
      <c r="F34" s="13">
        <v>2554734804.8600001</v>
      </c>
    </row>
    <row r="35" spans="1:6" ht="12" customHeight="1" x14ac:dyDescent="0.2">
      <c r="A35" s="14" t="str">
        <f>"Total "&amp;MID(A20,7,LEN(A20)-13)&amp;" Months"</f>
        <v>Total 7 Months</v>
      </c>
      <c r="B35" s="15">
        <v>1039769562</v>
      </c>
      <c r="C35" s="15">
        <v>2399777329.04</v>
      </c>
      <c r="D35" s="15">
        <v>80655752.819999993</v>
      </c>
      <c r="E35" s="15">
        <v>74301723</v>
      </c>
      <c r="F35" s="15">
        <v>2554734804.8600001</v>
      </c>
    </row>
    <row r="36" spans="1:6" ht="12" customHeight="1" x14ac:dyDescent="0.2">
      <c r="A36" s="83"/>
      <c r="B36" s="83"/>
      <c r="C36" s="83"/>
      <c r="D36" s="83"/>
      <c r="E36" s="83"/>
      <c r="F36" s="83"/>
    </row>
    <row r="37" spans="1:6" ht="69.95" customHeight="1" x14ac:dyDescent="0.2">
      <c r="A37" s="94" t="s">
        <v>128</v>
      </c>
      <c r="B37" s="94"/>
      <c r="C37" s="94"/>
      <c r="D37" s="94"/>
      <c r="E37" s="94"/>
      <c r="F37" s="94"/>
    </row>
    <row r="38" spans="1:6" x14ac:dyDescent="0.2">
      <c r="A38" s="25"/>
    </row>
  </sheetData>
  <mergeCells count="10">
    <mergeCell ref="F3:F4"/>
    <mergeCell ref="B5:G5"/>
    <mergeCell ref="A36:F36"/>
    <mergeCell ref="A37:F37"/>
    <mergeCell ref="A1:E1"/>
    <mergeCell ref="A2:E2"/>
    <mergeCell ref="A3:A4"/>
    <mergeCell ref="B3:C3"/>
    <mergeCell ref="D3:D4"/>
    <mergeCell ref="E3:E4"/>
  </mergeCells>
  <phoneticPr fontId="0" type="noConversion"/>
  <pageMargins left="0.75" right="0.5" top="0.75" bottom="0.5" header="0.5" footer="0.25"/>
  <pageSetup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I37"/>
  <sheetViews>
    <sheetView showGridLines="0" workbookViewId="0">
      <selection sqref="A1:H1"/>
    </sheetView>
  </sheetViews>
  <sheetFormatPr defaultRowHeight="12.75" x14ac:dyDescent="0.2"/>
  <cols>
    <col min="1" max="9" width="11.42578125" customWidth="1"/>
  </cols>
  <sheetData>
    <row r="1" spans="1:9" ht="12" customHeight="1" x14ac:dyDescent="0.2">
      <c r="A1" s="84" t="s">
        <v>436</v>
      </c>
      <c r="B1" s="84"/>
      <c r="C1" s="84"/>
      <c r="D1" s="84"/>
      <c r="E1" s="84"/>
      <c r="F1" s="84"/>
      <c r="G1" s="84"/>
      <c r="H1" s="84"/>
      <c r="I1" s="136">
        <v>45849</v>
      </c>
    </row>
    <row r="2" spans="1:9" ht="12" customHeight="1" x14ac:dyDescent="0.2">
      <c r="A2" s="86" t="s">
        <v>215</v>
      </c>
      <c r="B2" s="86"/>
      <c r="C2" s="86"/>
      <c r="D2" s="86"/>
      <c r="E2" s="86"/>
      <c r="F2" s="86"/>
      <c r="G2" s="86"/>
      <c r="H2" s="86"/>
      <c r="I2" s="1"/>
    </row>
    <row r="3" spans="1:9" ht="24" customHeight="1" x14ac:dyDescent="0.2">
      <c r="A3" s="88" t="s">
        <v>50</v>
      </c>
      <c r="B3" s="90" t="s">
        <v>428</v>
      </c>
      <c r="C3" s="90" t="s">
        <v>429</v>
      </c>
      <c r="D3" s="90" t="s">
        <v>430</v>
      </c>
      <c r="E3" s="92" t="s">
        <v>129</v>
      </c>
      <c r="F3" s="92"/>
      <c r="G3" s="92"/>
      <c r="H3" s="92"/>
      <c r="I3" s="92"/>
    </row>
    <row r="4" spans="1:9" ht="24" customHeight="1" x14ac:dyDescent="0.2">
      <c r="A4" s="89"/>
      <c r="B4" s="91"/>
      <c r="C4" s="91"/>
      <c r="D4" s="91"/>
      <c r="E4" s="10" t="s">
        <v>103</v>
      </c>
      <c r="F4" s="10" t="s">
        <v>104</v>
      </c>
      <c r="G4" s="10" t="s">
        <v>105</v>
      </c>
      <c r="H4" s="10" t="s">
        <v>106</v>
      </c>
      <c r="I4" s="9" t="s">
        <v>55</v>
      </c>
    </row>
    <row r="5" spans="1:9" ht="12" customHeight="1" x14ac:dyDescent="0.2">
      <c r="A5" s="1"/>
      <c r="B5" s="83" t="str">
        <f>REPT("-",89)&amp;" Number "&amp;REPT("-",89)</f>
        <v>----------------------------------------------------------------------------------------- Number -----------------------------------------------------------------------------------------</v>
      </c>
      <c r="C5" s="83"/>
      <c r="D5" s="83"/>
      <c r="E5" s="83"/>
      <c r="F5" s="83"/>
      <c r="G5" s="83"/>
      <c r="H5" s="83"/>
      <c r="I5" s="83"/>
    </row>
    <row r="6" spans="1:9" ht="12" customHeight="1" x14ac:dyDescent="0.2">
      <c r="A6" s="3" t="s">
        <v>413</v>
      </c>
    </row>
    <row r="7" spans="1:9" ht="12" customHeight="1" x14ac:dyDescent="0.2">
      <c r="A7" s="2" t="str">
        <f>"Oct "&amp;RIGHT(A6,4)-1</f>
        <v>Oct 2023</v>
      </c>
      <c r="B7" s="11" t="s">
        <v>412</v>
      </c>
      <c r="C7" s="11" t="s">
        <v>412</v>
      </c>
      <c r="D7" s="11" t="s">
        <v>412</v>
      </c>
      <c r="E7" s="11">
        <v>2876</v>
      </c>
      <c r="F7" s="11">
        <v>4114</v>
      </c>
      <c r="G7" s="11">
        <v>0</v>
      </c>
      <c r="H7" s="11">
        <v>0</v>
      </c>
      <c r="I7" s="11">
        <v>6990</v>
      </c>
    </row>
    <row r="8" spans="1:9" ht="12" customHeight="1" x14ac:dyDescent="0.2">
      <c r="A8" s="2" t="str">
        <f>"Nov "&amp;RIGHT(A6,4)-1</f>
        <v>Nov 2023</v>
      </c>
      <c r="B8" s="11" t="s">
        <v>412</v>
      </c>
      <c r="C8" s="11" t="s">
        <v>412</v>
      </c>
      <c r="D8" s="11" t="s">
        <v>412</v>
      </c>
      <c r="E8" s="11">
        <v>23500</v>
      </c>
      <c r="F8" s="11">
        <v>24825</v>
      </c>
      <c r="G8" s="11">
        <v>10</v>
      </c>
      <c r="H8" s="11">
        <v>0</v>
      </c>
      <c r="I8" s="11">
        <v>48335</v>
      </c>
    </row>
    <row r="9" spans="1:9" ht="12" customHeight="1" x14ac:dyDescent="0.2">
      <c r="A9" s="2" t="str">
        <f>"Dec "&amp;RIGHT(A6,4)-1</f>
        <v>Dec 2023</v>
      </c>
      <c r="B9" s="11" t="s">
        <v>412</v>
      </c>
      <c r="C9" s="11" t="s">
        <v>412</v>
      </c>
      <c r="D9" s="11" t="s">
        <v>412</v>
      </c>
      <c r="E9" s="11">
        <v>665</v>
      </c>
      <c r="F9" s="11">
        <v>970</v>
      </c>
      <c r="G9" s="11">
        <v>0</v>
      </c>
      <c r="H9" s="11">
        <v>0</v>
      </c>
      <c r="I9" s="11">
        <v>1635</v>
      </c>
    </row>
    <row r="10" spans="1:9" ht="12" customHeight="1" x14ac:dyDescent="0.2">
      <c r="A10" s="2" t="str">
        <f>"Jan "&amp;RIGHT(A6,4)</f>
        <v>Jan 2024</v>
      </c>
      <c r="B10" s="11" t="s">
        <v>412</v>
      </c>
      <c r="C10" s="11" t="s">
        <v>412</v>
      </c>
      <c r="D10" s="11" t="s">
        <v>412</v>
      </c>
      <c r="E10" s="11">
        <v>4447</v>
      </c>
      <c r="F10" s="11">
        <v>34558</v>
      </c>
      <c r="G10" s="11">
        <v>0</v>
      </c>
      <c r="H10" s="11">
        <v>0</v>
      </c>
      <c r="I10" s="11">
        <v>39005</v>
      </c>
    </row>
    <row r="11" spans="1:9" ht="12" customHeight="1" x14ac:dyDescent="0.2">
      <c r="A11" s="2" t="str">
        <f>"Feb "&amp;RIGHT(A6,4)</f>
        <v>Feb 2024</v>
      </c>
      <c r="B11" s="11" t="s">
        <v>412</v>
      </c>
      <c r="C11" s="11" t="s">
        <v>412</v>
      </c>
      <c r="D11" s="11" t="s">
        <v>412</v>
      </c>
      <c r="E11" s="11">
        <v>986</v>
      </c>
      <c r="F11" s="11">
        <v>1255</v>
      </c>
      <c r="G11" s="11">
        <v>0</v>
      </c>
      <c r="H11" s="11">
        <v>0</v>
      </c>
      <c r="I11" s="11">
        <v>2241</v>
      </c>
    </row>
    <row r="12" spans="1:9" ht="12" customHeight="1" x14ac:dyDescent="0.2">
      <c r="A12" s="2" t="str">
        <f>"Mar "&amp;RIGHT(A6,4)</f>
        <v>Mar 2024</v>
      </c>
      <c r="B12" s="11" t="s">
        <v>412</v>
      </c>
      <c r="C12" s="11" t="s">
        <v>412</v>
      </c>
      <c r="D12" s="11" t="s">
        <v>412</v>
      </c>
      <c r="E12" s="11">
        <v>6770</v>
      </c>
      <c r="F12" s="11">
        <v>9321</v>
      </c>
      <c r="G12" s="11">
        <v>0</v>
      </c>
      <c r="H12" s="11">
        <v>0</v>
      </c>
      <c r="I12" s="11">
        <v>16091</v>
      </c>
    </row>
    <row r="13" spans="1:9" ht="12" customHeight="1" x14ac:dyDescent="0.2">
      <c r="A13" s="2" t="str">
        <f>"Apr "&amp;RIGHT(A6,4)</f>
        <v>Apr 2024</v>
      </c>
      <c r="B13" s="11" t="s">
        <v>412</v>
      </c>
      <c r="C13" s="11" t="s">
        <v>412</v>
      </c>
      <c r="D13" s="11" t="s">
        <v>412</v>
      </c>
      <c r="E13" s="11">
        <v>2911</v>
      </c>
      <c r="F13" s="11">
        <v>4740</v>
      </c>
      <c r="G13" s="11">
        <v>0</v>
      </c>
      <c r="H13" s="11">
        <v>0</v>
      </c>
      <c r="I13" s="11">
        <v>7651</v>
      </c>
    </row>
    <row r="14" spans="1:9" ht="12" customHeight="1" x14ac:dyDescent="0.2">
      <c r="A14" s="2" t="str">
        <f>"May "&amp;RIGHT(A6,4)</f>
        <v>May 2024</v>
      </c>
      <c r="B14" s="11" t="s">
        <v>412</v>
      </c>
      <c r="C14" s="11" t="s">
        <v>412</v>
      </c>
      <c r="D14" s="11" t="s">
        <v>412</v>
      </c>
      <c r="E14" s="11">
        <v>797703</v>
      </c>
      <c r="F14" s="11">
        <v>1087635</v>
      </c>
      <c r="G14" s="11">
        <v>32206</v>
      </c>
      <c r="H14" s="11">
        <v>52994</v>
      </c>
      <c r="I14" s="11">
        <v>1970538</v>
      </c>
    </row>
    <row r="15" spans="1:9" ht="12" customHeight="1" x14ac:dyDescent="0.2">
      <c r="A15" s="2" t="str">
        <f>"Jun "&amp;RIGHT(A6,4)</f>
        <v>Jun 2024</v>
      </c>
      <c r="B15" s="11" t="s">
        <v>412</v>
      </c>
      <c r="C15" s="11" t="s">
        <v>412</v>
      </c>
      <c r="D15" s="11" t="s">
        <v>412</v>
      </c>
      <c r="E15" s="11">
        <v>19661521</v>
      </c>
      <c r="F15" s="11">
        <v>28796552</v>
      </c>
      <c r="G15" s="11">
        <v>876009</v>
      </c>
      <c r="H15" s="11">
        <v>2867074</v>
      </c>
      <c r="I15" s="11">
        <v>52201156</v>
      </c>
    </row>
    <row r="16" spans="1:9" ht="12" customHeight="1" x14ac:dyDescent="0.2">
      <c r="A16" s="2" t="str">
        <f>"Jul "&amp;RIGHT(A6,4)</f>
        <v>Jul 2024</v>
      </c>
      <c r="B16" s="11">
        <v>4634</v>
      </c>
      <c r="C16" s="11">
        <v>36347</v>
      </c>
      <c r="D16" s="11">
        <v>2782778</v>
      </c>
      <c r="E16" s="11">
        <v>28948112</v>
      </c>
      <c r="F16" s="11">
        <v>39069227</v>
      </c>
      <c r="G16" s="11">
        <v>4666028</v>
      </c>
      <c r="H16" s="11">
        <v>4733967</v>
      </c>
      <c r="I16" s="11">
        <v>77417334</v>
      </c>
    </row>
    <row r="17" spans="1:9" ht="12" customHeight="1" x14ac:dyDescent="0.2">
      <c r="A17" s="2" t="str">
        <f>"Aug "&amp;RIGHT(A6,4)</f>
        <v>Aug 2024</v>
      </c>
      <c r="B17" s="11" t="s">
        <v>412</v>
      </c>
      <c r="C17" s="11" t="s">
        <v>412</v>
      </c>
      <c r="D17" s="11" t="s">
        <v>412</v>
      </c>
      <c r="E17" s="11">
        <v>10982534</v>
      </c>
      <c r="F17" s="11">
        <v>12029545</v>
      </c>
      <c r="G17" s="11">
        <v>4692260</v>
      </c>
      <c r="H17" s="11">
        <v>2281052</v>
      </c>
      <c r="I17" s="11">
        <v>29985391</v>
      </c>
    </row>
    <row r="18" spans="1:9" ht="12" customHeight="1" x14ac:dyDescent="0.2">
      <c r="A18" s="2" t="str">
        <f>"Sep "&amp;RIGHT(A6,4)</f>
        <v>Sep 2024</v>
      </c>
      <c r="B18" s="11" t="s">
        <v>412</v>
      </c>
      <c r="C18" s="11" t="s">
        <v>412</v>
      </c>
      <c r="D18" s="11" t="s">
        <v>412</v>
      </c>
      <c r="E18" s="11">
        <v>113834</v>
      </c>
      <c r="F18" s="11">
        <v>123943</v>
      </c>
      <c r="G18" s="11">
        <v>81202</v>
      </c>
      <c r="H18" s="11">
        <v>60090</v>
      </c>
      <c r="I18" s="11">
        <v>379069</v>
      </c>
    </row>
    <row r="19" spans="1:9" ht="12" customHeight="1" x14ac:dyDescent="0.2">
      <c r="A19" s="12" t="s">
        <v>55</v>
      </c>
      <c r="B19" s="13">
        <v>4634</v>
      </c>
      <c r="C19" s="13">
        <v>36347</v>
      </c>
      <c r="D19" s="13">
        <v>2782778</v>
      </c>
      <c r="E19" s="13">
        <v>60545859</v>
      </c>
      <c r="F19" s="13">
        <v>81186685</v>
      </c>
      <c r="G19" s="13">
        <v>10347715</v>
      </c>
      <c r="H19" s="13">
        <v>9995177</v>
      </c>
      <c r="I19" s="13">
        <v>162075436</v>
      </c>
    </row>
    <row r="20" spans="1:9" ht="12" customHeight="1" x14ac:dyDescent="0.2">
      <c r="A20" s="14" t="s">
        <v>414</v>
      </c>
      <c r="B20" s="15" t="s">
        <v>412</v>
      </c>
      <c r="C20" s="15" t="s">
        <v>412</v>
      </c>
      <c r="D20" s="15" t="s">
        <v>412</v>
      </c>
      <c r="E20" s="15">
        <v>42155</v>
      </c>
      <c r="F20" s="15">
        <v>79783</v>
      </c>
      <c r="G20" s="15">
        <v>10</v>
      </c>
      <c r="H20" s="15">
        <v>0</v>
      </c>
      <c r="I20" s="15">
        <v>121948</v>
      </c>
    </row>
    <row r="21" spans="1:9" ht="12" customHeight="1" x14ac:dyDescent="0.2">
      <c r="A21" s="3" t="str">
        <f>"FY "&amp;RIGHT(A6,4)+1</f>
        <v>FY 2025</v>
      </c>
    </row>
    <row r="22" spans="1:9" ht="12" customHeight="1" x14ac:dyDescent="0.2">
      <c r="A22" s="2" t="str">
        <f>"Oct "&amp;RIGHT(A6,4)</f>
        <v>Oct 2024</v>
      </c>
      <c r="B22" s="11" t="s">
        <v>412</v>
      </c>
      <c r="C22" s="11" t="s">
        <v>412</v>
      </c>
      <c r="D22" s="11" t="s">
        <v>412</v>
      </c>
      <c r="E22" s="11">
        <v>67239</v>
      </c>
      <c r="F22" s="11">
        <v>79283</v>
      </c>
      <c r="G22" s="11">
        <v>275</v>
      </c>
      <c r="H22" s="11">
        <v>30</v>
      </c>
      <c r="I22" s="11">
        <v>146827</v>
      </c>
    </row>
    <row r="23" spans="1:9" ht="12" customHeight="1" x14ac:dyDescent="0.2">
      <c r="A23" s="2" t="str">
        <f>"Nov "&amp;RIGHT(A6,4)</f>
        <v>Nov 2024</v>
      </c>
      <c r="B23" s="11" t="s">
        <v>412</v>
      </c>
      <c r="C23" s="11" t="s">
        <v>412</v>
      </c>
      <c r="D23" s="11" t="s">
        <v>412</v>
      </c>
      <c r="E23" s="11">
        <v>8630</v>
      </c>
      <c r="F23" s="11">
        <v>9478</v>
      </c>
      <c r="G23" s="11">
        <v>0</v>
      </c>
      <c r="H23" s="11">
        <v>0</v>
      </c>
      <c r="I23" s="11">
        <v>18108</v>
      </c>
    </row>
    <row r="24" spans="1:9" ht="12" customHeight="1" x14ac:dyDescent="0.2">
      <c r="A24" s="2" t="str">
        <f>"Dec "&amp;RIGHT(A6,4)</f>
        <v>Dec 2024</v>
      </c>
      <c r="B24" s="11" t="s">
        <v>412</v>
      </c>
      <c r="C24" s="11" t="s">
        <v>412</v>
      </c>
      <c r="D24" s="11" t="s">
        <v>412</v>
      </c>
      <c r="E24" s="11">
        <v>380</v>
      </c>
      <c r="F24" s="11">
        <v>660</v>
      </c>
      <c r="G24" s="11">
        <v>0</v>
      </c>
      <c r="H24" s="11">
        <v>606</v>
      </c>
      <c r="I24" s="11">
        <v>1646</v>
      </c>
    </row>
    <row r="25" spans="1:9" ht="12" customHeight="1" x14ac:dyDescent="0.2">
      <c r="A25" s="2" t="str">
        <f>"Jan "&amp;RIGHT(A6,4)+1</f>
        <v>Jan 2025</v>
      </c>
      <c r="B25" s="11">
        <v>18</v>
      </c>
      <c r="C25" s="11">
        <v>65</v>
      </c>
      <c r="D25" s="11">
        <v>1855.8</v>
      </c>
      <c r="E25" s="11">
        <v>18913</v>
      </c>
      <c r="F25" s="11">
        <v>29636</v>
      </c>
      <c r="G25" s="11">
        <v>0</v>
      </c>
      <c r="H25" s="11">
        <v>0</v>
      </c>
      <c r="I25" s="11">
        <v>48549</v>
      </c>
    </row>
    <row r="26" spans="1:9" ht="12" customHeight="1" x14ac:dyDescent="0.2">
      <c r="A26" s="2" t="str">
        <f>"Feb "&amp;RIGHT(A6,4)+1</f>
        <v>Feb 2025</v>
      </c>
      <c r="B26" s="11">
        <v>17</v>
      </c>
      <c r="C26" s="11">
        <v>66</v>
      </c>
      <c r="D26" s="11">
        <v>3391.4</v>
      </c>
      <c r="E26" s="11">
        <v>62368</v>
      </c>
      <c r="F26" s="11">
        <v>73608</v>
      </c>
      <c r="G26" s="11">
        <v>0</v>
      </c>
      <c r="H26" s="11">
        <v>25</v>
      </c>
      <c r="I26" s="11">
        <v>136001</v>
      </c>
    </row>
    <row r="27" spans="1:9" ht="12" customHeight="1" x14ac:dyDescent="0.2">
      <c r="A27" s="2" t="str">
        <f>"Mar "&amp;RIGHT(A6,4)+1</f>
        <v>Mar 2025</v>
      </c>
      <c r="B27" s="11" t="s">
        <v>412</v>
      </c>
      <c r="C27" s="11" t="s">
        <v>412</v>
      </c>
      <c r="D27" s="11" t="s">
        <v>412</v>
      </c>
      <c r="E27" s="11">
        <v>62966</v>
      </c>
      <c r="F27" s="11">
        <v>66530</v>
      </c>
      <c r="G27" s="11">
        <v>0</v>
      </c>
      <c r="H27" s="11">
        <v>0</v>
      </c>
      <c r="I27" s="11">
        <v>129496</v>
      </c>
    </row>
    <row r="28" spans="1:9" ht="12" customHeight="1" x14ac:dyDescent="0.2">
      <c r="A28" s="2" t="str">
        <f>"Apr "&amp;RIGHT(A6,4)+1</f>
        <v>Apr 2025</v>
      </c>
      <c r="B28" s="11" t="s">
        <v>412</v>
      </c>
      <c r="C28" s="11" t="s">
        <v>412</v>
      </c>
      <c r="D28" s="11" t="s">
        <v>412</v>
      </c>
      <c r="E28" s="11">
        <v>4025</v>
      </c>
      <c r="F28" s="11">
        <v>7866</v>
      </c>
      <c r="G28" s="11">
        <v>330</v>
      </c>
      <c r="H28" s="11">
        <v>0</v>
      </c>
      <c r="I28" s="11">
        <v>12221</v>
      </c>
    </row>
    <row r="29" spans="1:9" ht="12" customHeight="1" x14ac:dyDescent="0.2">
      <c r="A29" s="2" t="str">
        <f>"May "&amp;RIGHT(A6,4)+1</f>
        <v>May 2025</v>
      </c>
      <c r="B29" s="11" t="s">
        <v>412</v>
      </c>
      <c r="C29" s="11" t="s">
        <v>412</v>
      </c>
      <c r="D29" s="11" t="s">
        <v>412</v>
      </c>
      <c r="E29" s="11" t="s">
        <v>412</v>
      </c>
      <c r="F29" s="11" t="s">
        <v>412</v>
      </c>
      <c r="G29" s="11" t="s">
        <v>412</v>
      </c>
      <c r="H29" s="11" t="s">
        <v>412</v>
      </c>
      <c r="I29" s="11" t="s">
        <v>412</v>
      </c>
    </row>
    <row r="30" spans="1:9" ht="12" customHeight="1" x14ac:dyDescent="0.2">
      <c r="A30" s="2" t="str">
        <f>"Jun "&amp;RIGHT(A6,4)+1</f>
        <v>Jun 2025</v>
      </c>
      <c r="B30" s="11" t="s">
        <v>412</v>
      </c>
      <c r="C30" s="11" t="s">
        <v>412</v>
      </c>
      <c r="D30" s="11" t="s">
        <v>412</v>
      </c>
      <c r="E30" s="11" t="s">
        <v>412</v>
      </c>
      <c r="F30" s="11" t="s">
        <v>412</v>
      </c>
      <c r="G30" s="11" t="s">
        <v>412</v>
      </c>
      <c r="H30" s="11" t="s">
        <v>412</v>
      </c>
      <c r="I30" s="11" t="s">
        <v>412</v>
      </c>
    </row>
    <row r="31" spans="1:9" ht="12" customHeight="1" x14ac:dyDescent="0.2">
      <c r="A31" s="2" t="str">
        <f>"Jul "&amp;RIGHT(A6,4)+1</f>
        <v>Jul 2025</v>
      </c>
      <c r="B31" s="11" t="s">
        <v>412</v>
      </c>
      <c r="C31" s="11" t="s">
        <v>412</v>
      </c>
      <c r="D31" s="11" t="s">
        <v>412</v>
      </c>
      <c r="E31" s="11" t="s">
        <v>412</v>
      </c>
      <c r="F31" s="11" t="s">
        <v>412</v>
      </c>
      <c r="G31" s="11" t="s">
        <v>412</v>
      </c>
      <c r="H31" s="11" t="s">
        <v>412</v>
      </c>
      <c r="I31" s="11" t="s">
        <v>412</v>
      </c>
    </row>
    <row r="32" spans="1:9" ht="12" customHeight="1" x14ac:dyDescent="0.2">
      <c r="A32" s="2" t="str">
        <f>"Aug "&amp;RIGHT(A6,4)+1</f>
        <v>Aug 2025</v>
      </c>
      <c r="B32" s="11" t="s">
        <v>412</v>
      </c>
      <c r="C32" s="11" t="s">
        <v>412</v>
      </c>
      <c r="D32" s="11" t="s">
        <v>412</v>
      </c>
      <c r="E32" s="11" t="s">
        <v>412</v>
      </c>
      <c r="F32" s="11" t="s">
        <v>412</v>
      </c>
      <c r="G32" s="11" t="s">
        <v>412</v>
      </c>
      <c r="H32" s="11" t="s">
        <v>412</v>
      </c>
      <c r="I32" s="11" t="s">
        <v>412</v>
      </c>
    </row>
    <row r="33" spans="1:9" ht="12" customHeight="1" x14ac:dyDescent="0.2">
      <c r="A33" s="2" t="str">
        <f>"Sep "&amp;RIGHT(A6,4)+1</f>
        <v>Sep 2025</v>
      </c>
      <c r="B33" s="11" t="s">
        <v>412</v>
      </c>
      <c r="C33" s="11" t="s">
        <v>412</v>
      </c>
      <c r="D33" s="11" t="s">
        <v>412</v>
      </c>
      <c r="E33" s="11" t="s">
        <v>412</v>
      </c>
      <c r="F33" s="11" t="s">
        <v>412</v>
      </c>
      <c r="G33" s="11" t="s">
        <v>412</v>
      </c>
      <c r="H33" s="11" t="s">
        <v>412</v>
      </c>
      <c r="I33" s="11" t="s">
        <v>412</v>
      </c>
    </row>
    <row r="34" spans="1:9" ht="12" customHeight="1" x14ac:dyDescent="0.2">
      <c r="A34" s="12" t="s">
        <v>55</v>
      </c>
      <c r="B34" s="13">
        <v>35</v>
      </c>
      <c r="C34" s="13">
        <v>131</v>
      </c>
      <c r="D34" s="13">
        <v>2623.6</v>
      </c>
      <c r="E34" s="13">
        <v>224521</v>
      </c>
      <c r="F34" s="13">
        <v>267061</v>
      </c>
      <c r="G34" s="13">
        <v>605</v>
      </c>
      <c r="H34" s="13">
        <v>661</v>
      </c>
      <c r="I34" s="13">
        <v>492848</v>
      </c>
    </row>
    <row r="35" spans="1:9" ht="12" customHeight="1" x14ac:dyDescent="0.2">
      <c r="A35" s="14" t="str">
        <f>"Total "&amp;MID(A20,7,LEN(A20)-13)&amp;" Months"</f>
        <v>Total 7 Months</v>
      </c>
      <c r="B35" s="15">
        <v>35</v>
      </c>
      <c r="C35" s="15">
        <v>131</v>
      </c>
      <c r="D35" s="15">
        <v>2623.6</v>
      </c>
      <c r="E35" s="15">
        <v>224521</v>
      </c>
      <c r="F35" s="15">
        <v>267061</v>
      </c>
      <c r="G35" s="15">
        <v>605</v>
      </c>
      <c r="H35" s="15">
        <v>661</v>
      </c>
      <c r="I35" s="15">
        <v>492848</v>
      </c>
    </row>
    <row r="36" spans="1:9" ht="12" customHeight="1" x14ac:dyDescent="0.2">
      <c r="A36" s="83"/>
      <c r="B36" s="83"/>
      <c r="C36" s="83"/>
      <c r="D36" s="83"/>
      <c r="E36" s="83"/>
      <c r="F36" s="83"/>
      <c r="G36" s="83"/>
      <c r="H36" s="83"/>
    </row>
    <row r="37" spans="1:9" ht="69.95" customHeight="1" x14ac:dyDescent="0.2">
      <c r="A37" s="94" t="s">
        <v>431</v>
      </c>
      <c r="B37" s="94"/>
      <c r="C37" s="94"/>
      <c r="D37" s="94"/>
      <c r="E37" s="94"/>
      <c r="F37" s="94"/>
      <c r="G37" s="94"/>
      <c r="H37" s="94"/>
      <c r="I37" s="94"/>
    </row>
  </sheetData>
  <mergeCells count="10">
    <mergeCell ref="B5:I5"/>
    <mergeCell ref="A36:H36"/>
    <mergeCell ref="A37:I37"/>
    <mergeCell ref="A1:H1"/>
    <mergeCell ref="A2:H2"/>
    <mergeCell ref="A3:A4"/>
    <mergeCell ref="B3:B4"/>
    <mergeCell ref="C3:C4"/>
    <mergeCell ref="D3:D4"/>
    <mergeCell ref="E3:I3"/>
  </mergeCells>
  <phoneticPr fontId="0" type="noConversion"/>
  <pageMargins left="0.75" right="0.5" top="0.75" bottom="0.5" header="0.5" footer="0.25"/>
  <pageSetup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F38"/>
  <sheetViews>
    <sheetView showGridLines="0" workbookViewId="0">
      <selection sqref="A1:E1"/>
    </sheetView>
  </sheetViews>
  <sheetFormatPr defaultRowHeight="12.75" x14ac:dyDescent="0.2"/>
  <cols>
    <col min="1" max="3" width="11.42578125" customWidth="1"/>
    <col min="4" max="4" width="12.42578125" customWidth="1"/>
    <col min="5" max="5" width="15" customWidth="1"/>
    <col min="6" max="6" width="11.42578125" customWidth="1"/>
  </cols>
  <sheetData>
    <row r="1" spans="1:6" ht="12" customHeight="1" x14ac:dyDescent="0.2">
      <c r="A1" s="84" t="s">
        <v>436</v>
      </c>
      <c r="B1" s="84"/>
      <c r="C1" s="84"/>
      <c r="D1" s="84"/>
      <c r="E1" s="84"/>
      <c r="F1" s="136">
        <v>45849</v>
      </c>
    </row>
    <row r="2" spans="1:6" ht="12" customHeight="1" x14ac:dyDescent="0.2">
      <c r="A2" s="86" t="s">
        <v>130</v>
      </c>
      <c r="B2" s="86"/>
      <c r="C2" s="86"/>
      <c r="D2" s="86"/>
      <c r="E2" s="86"/>
      <c r="F2" s="1"/>
    </row>
    <row r="3" spans="1:6" ht="24" customHeight="1" x14ac:dyDescent="0.2">
      <c r="A3" s="88" t="s">
        <v>50</v>
      </c>
      <c r="B3" s="90" t="s">
        <v>216</v>
      </c>
      <c r="C3" s="90" t="s">
        <v>311</v>
      </c>
      <c r="D3" s="90" t="s">
        <v>217</v>
      </c>
      <c r="E3" s="90" t="s">
        <v>218</v>
      </c>
      <c r="F3" s="95" t="s">
        <v>219</v>
      </c>
    </row>
    <row r="4" spans="1:6" ht="24" customHeight="1" x14ac:dyDescent="0.2">
      <c r="A4" s="89"/>
      <c r="B4" s="91"/>
      <c r="C4" s="91"/>
      <c r="D4" s="91"/>
      <c r="E4" s="91"/>
      <c r="F4" s="92"/>
    </row>
    <row r="5" spans="1:6" ht="12" customHeight="1" x14ac:dyDescent="0.2">
      <c r="A5" s="1"/>
      <c r="B5" s="83" t="str">
        <f>REPT("-",55)&amp;" Dollars "&amp;REPT("-",60)</f>
        <v>------------------------------------------------------- Dollars ------------------------------------------------------------</v>
      </c>
      <c r="C5" s="83"/>
      <c r="D5" s="83"/>
      <c r="E5" s="83"/>
      <c r="F5" s="83"/>
    </row>
    <row r="6" spans="1:6" ht="12" customHeight="1" x14ac:dyDescent="0.2">
      <c r="A6" s="3" t="s">
        <v>413</v>
      </c>
    </row>
    <row r="7" spans="1:6" ht="12" customHeight="1" x14ac:dyDescent="0.2">
      <c r="A7" s="2" t="str">
        <f>"Oct "&amp;RIGHT(A6,4)-1</f>
        <v>Oct 2023</v>
      </c>
      <c r="B7" s="11">
        <v>25822.04</v>
      </c>
      <c r="C7" s="11">
        <v>84083.87</v>
      </c>
      <c r="D7" s="11" t="s">
        <v>412</v>
      </c>
      <c r="E7" s="11" t="s">
        <v>412</v>
      </c>
      <c r="F7" s="11">
        <v>109905.91</v>
      </c>
    </row>
    <row r="8" spans="1:6" ht="12" customHeight="1" x14ac:dyDescent="0.2">
      <c r="A8" s="2" t="str">
        <f>"Nov "&amp;RIGHT(A6,4)-1</f>
        <v>Nov 2023</v>
      </c>
      <c r="B8" s="11">
        <v>171655.8</v>
      </c>
      <c r="C8" s="11">
        <v>77836.679999999993</v>
      </c>
      <c r="D8" s="11" t="s">
        <v>412</v>
      </c>
      <c r="E8" s="11" t="s">
        <v>412</v>
      </c>
      <c r="F8" s="11">
        <v>249492.48000000001</v>
      </c>
    </row>
    <row r="9" spans="1:6" ht="12" customHeight="1" x14ac:dyDescent="0.2">
      <c r="A9" s="2" t="str">
        <f>"Dec "&amp;RIGHT(A6,4)-1</f>
        <v>Dec 2023</v>
      </c>
      <c r="B9" s="11">
        <v>6054.65</v>
      </c>
      <c r="C9" s="11" t="s">
        <v>412</v>
      </c>
      <c r="D9" s="11">
        <v>18224</v>
      </c>
      <c r="E9" s="11">
        <v>3051512</v>
      </c>
      <c r="F9" s="11">
        <v>3075790.65</v>
      </c>
    </row>
    <row r="10" spans="1:6" ht="12" customHeight="1" x14ac:dyDescent="0.2">
      <c r="A10" s="2" t="str">
        <f>"Jan "&amp;RIGHT(A6,4)</f>
        <v>Jan 2024</v>
      </c>
      <c r="B10" s="11">
        <v>175165.13</v>
      </c>
      <c r="C10" s="11">
        <v>55531.23</v>
      </c>
      <c r="D10" s="11" t="s">
        <v>412</v>
      </c>
      <c r="E10" s="11" t="s">
        <v>412</v>
      </c>
      <c r="F10" s="11">
        <v>230696.36</v>
      </c>
    </row>
    <row r="11" spans="1:6" ht="12" customHeight="1" x14ac:dyDescent="0.2">
      <c r="A11" s="2" t="str">
        <f>"Feb "&amp;RIGHT(A6,4)</f>
        <v>Feb 2024</v>
      </c>
      <c r="B11" s="11">
        <v>8595.66</v>
      </c>
      <c r="C11" s="11">
        <v>110246.25</v>
      </c>
      <c r="D11" s="11" t="s">
        <v>412</v>
      </c>
      <c r="E11" s="11" t="s">
        <v>412</v>
      </c>
      <c r="F11" s="11">
        <v>118841.91</v>
      </c>
    </row>
    <row r="12" spans="1:6" ht="12" customHeight="1" x14ac:dyDescent="0.2">
      <c r="A12" s="2" t="str">
        <f>"Mar "&amp;RIGHT(A6,4)</f>
        <v>Mar 2024</v>
      </c>
      <c r="B12" s="11">
        <v>62341.82</v>
      </c>
      <c r="C12" s="11">
        <v>201265.81</v>
      </c>
      <c r="D12" s="11">
        <v>111701</v>
      </c>
      <c r="E12" s="11">
        <v>2714500</v>
      </c>
      <c r="F12" s="11">
        <v>3089808.63</v>
      </c>
    </row>
    <row r="13" spans="1:6" ht="12" customHeight="1" x14ac:dyDescent="0.2">
      <c r="A13" s="2" t="str">
        <f>"Apr "&amp;RIGHT(A6,4)</f>
        <v>Apr 2024</v>
      </c>
      <c r="B13" s="11">
        <v>30261.61</v>
      </c>
      <c r="C13" s="11">
        <v>114382.1</v>
      </c>
      <c r="D13" s="11" t="s">
        <v>412</v>
      </c>
      <c r="E13" s="11" t="s">
        <v>412</v>
      </c>
      <c r="F13" s="11">
        <v>144643.71</v>
      </c>
    </row>
    <row r="14" spans="1:6" ht="12" customHeight="1" x14ac:dyDescent="0.2">
      <c r="A14" s="2" t="str">
        <f>"May "&amp;RIGHT(A6,4)</f>
        <v>May 2024</v>
      </c>
      <c r="B14" s="11">
        <v>7524464.0499999998</v>
      </c>
      <c r="C14" s="11">
        <v>-209957.07</v>
      </c>
      <c r="D14" s="11" t="s">
        <v>412</v>
      </c>
      <c r="E14" s="11" t="s">
        <v>412</v>
      </c>
      <c r="F14" s="11">
        <v>7314506.9800000004</v>
      </c>
    </row>
    <row r="15" spans="1:6" ht="12" customHeight="1" x14ac:dyDescent="0.2">
      <c r="A15" s="2" t="str">
        <f>"Jun "&amp;RIGHT(A6,4)</f>
        <v>Jun 2024</v>
      </c>
      <c r="B15" s="11">
        <v>199285051.90000001</v>
      </c>
      <c r="C15" s="11">
        <v>105838.13</v>
      </c>
      <c r="D15" s="11">
        <v>7047674</v>
      </c>
      <c r="E15" s="11">
        <v>8471860</v>
      </c>
      <c r="F15" s="11">
        <v>214910424.03</v>
      </c>
    </row>
    <row r="16" spans="1:6" ht="12" customHeight="1" x14ac:dyDescent="0.2">
      <c r="A16" s="2" t="str">
        <f>"Jul "&amp;RIGHT(A6,4)</f>
        <v>Jul 2024</v>
      </c>
      <c r="B16" s="11">
        <v>292106829.52999997</v>
      </c>
      <c r="C16" s="11">
        <v>56529.38</v>
      </c>
      <c r="D16" s="11" t="s">
        <v>412</v>
      </c>
      <c r="E16" s="11" t="s">
        <v>412</v>
      </c>
      <c r="F16" s="11">
        <v>292163358.91000003</v>
      </c>
    </row>
    <row r="17" spans="1:6" ht="12" customHeight="1" x14ac:dyDescent="0.2">
      <c r="A17" s="2" t="str">
        <f>"Aug "&amp;RIGHT(A6,4)</f>
        <v>Aug 2024</v>
      </c>
      <c r="B17" s="11">
        <v>111539303.55</v>
      </c>
      <c r="C17" s="11">
        <v>43212.36</v>
      </c>
      <c r="D17" s="11" t="s">
        <v>412</v>
      </c>
      <c r="E17" s="11" t="s">
        <v>412</v>
      </c>
      <c r="F17" s="11">
        <v>111582515.91</v>
      </c>
    </row>
    <row r="18" spans="1:6" ht="12" customHeight="1" x14ac:dyDescent="0.2">
      <c r="A18" s="2" t="str">
        <f>"Sep "&amp;RIGHT(A6,4)</f>
        <v>Sep 2024</v>
      </c>
      <c r="B18" s="11">
        <v>1342873.54</v>
      </c>
      <c r="C18" s="11">
        <v>13054.93</v>
      </c>
      <c r="D18" s="11">
        <v>54228637</v>
      </c>
      <c r="E18" s="11">
        <v>7472427</v>
      </c>
      <c r="F18" s="11">
        <v>63056992.469999999</v>
      </c>
    </row>
    <row r="19" spans="1:6" ht="12" customHeight="1" x14ac:dyDescent="0.2">
      <c r="A19" s="12" t="s">
        <v>55</v>
      </c>
      <c r="B19" s="13">
        <v>612278419.27999997</v>
      </c>
      <c r="C19" s="13">
        <v>652023.67000000004</v>
      </c>
      <c r="D19" s="13">
        <v>61406236</v>
      </c>
      <c r="E19" s="13">
        <v>21710299</v>
      </c>
      <c r="F19" s="13">
        <v>696046977.95000005</v>
      </c>
    </row>
    <row r="20" spans="1:6" ht="12" customHeight="1" x14ac:dyDescent="0.2">
      <c r="A20" s="14" t="s">
        <v>414</v>
      </c>
      <c r="B20" s="15">
        <v>479896.71</v>
      </c>
      <c r="C20" s="15">
        <v>643345.93999999994</v>
      </c>
      <c r="D20" s="15">
        <v>129925</v>
      </c>
      <c r="E20" s="15">
        <v>5766012</v>
      </c>
      <c r="F20" s="15">
        <v>7019179.6500000004</v>
      </c>
    </row>
    <row r="21" spans="1:6" ht="12" customHeight="1" x14ac:dyDescent="0.2">
      <c r="A21" s="3" t="str">
        <f>"FY "&amp;RIGHT(A6,4)+1</f>
        <v>FY 2025</v>
      </c>
    </row>
    <row r="22" spans="1:6" ht="12" customHeight="1" x14ac:dyDescent="0.2">
      <c r="A22" s="2" t="str">
        <f>"Oct "&amp;RIGHT(A6,4)</f>
        <v>Oct 2024</v>
      </c>
      <c r="B22" s="11">
        <v>557764.44999999995</v>
      </c>
      <c r="C22" s="11">
        <v>531.87</v>
      </c>
      <c r="D22" s="11" t="s">
        <v>412</v>
      </c>
      <c r="E22" s="11" t="s">
        <v>412</v>
      </c>
      <c r="F22" s="11">
        <v>558296.31999999995</v>
      </c>
    </row>
    <row r="23" spans="1:6" ht="12" customHeight="1" x14ac:dyDescent="0.2">
      <c r="A23" s="2" t="str">
        <f>"Nov "&amp;RIGHT(A6,4)</f>
        <v>Nov 2024</v>
      </c>
      <c r="B23" s="11">
        <v>68123.460000000006</v>
      </c>
      <c r="C23" s="11">
        <v>4450.1400000000003</v>
      </c>
      <c r="D23" s="11" t="s">
        <v>412</v>
      </c>
      <c r="E23" s="11" t="s">
        <v>412</v>
      </c>
      <c r="F23" s="11">
        <v>72573.600000000006</v>
      </c>
    </row>
    <row r="24" spans="1:6" ht="12" customHeight="1" x14ac:dyDescent="0.2">
      <c r="A24" s="2" t="str">
        <f>"Dec "&amp;RIGHT(A6,4)</f>
        <v>Dec 2024</v>
      </c>
      <c r="B24" s="11">
        <v>4811.6000000000004</v>
      </c>
      <c r="C24" s="11">
        <v>26128.080000000002</v>
      </c>
      <c r="D24" s="11">
        <v>57454</v>
      </c>
      <c r="E24" s="11">
        <v>2852017</v>
      </c>
      <c r="F24" s="11">
        <v>2940410.68</v>
      </c>
    </row>
    <row r="25" spans="1:6" ht="12" customHeight="1" x14ac:dyDescent="0.2">
      <c r="A25" s="2" t="str">
        <f>"Jan "&amp;RIGHT(A6,4)+1</f>
        <v>Jan 2025</v>
      </c>
      <c r="B25" s="11">
        <v>198065.57</v>
      </c>
      <c r="C25" s="11">
        <v>12950.1</v>
      </c>
      <c r="D25" s="11" t="s">
        <v>412</v>
      </c>
      <c r="E25" s="11" t="s">
        <v>412</v>
      </c>
      <c r="F25" s="11">
        <v>211015.67</v>
      </c>
    </row>
    <row r="26" spans="1:6" ht="12" customHeight="1" x14ac:dyDescent="0.2">
      <c r="A26" s="2" t="str">
        <f>"Feb "&amp;RIGHT(A6,4)+1</f>
        <v>Feb 2025</v>
      </c>
      <c r="B26" s="11">
        <v>535225.69999999995</v>
      </c>
      <c r="C26" s="11">
        <v>920.32</v>
      </c>
      <c r="D26" s="11" t="s">
        <v>412</v>
      </c>
      <c r="E26" s="11" t="s">
        <v>412</v>
      </c>
      <c r="F26" s="11">
        <v>536146.02</v>
      </c>
    </row>
    <row r="27" spans="1:6" ht="12" customHeight="1" x14ac:dyDescent="0.2">
      <c r="A27" s="2" t="str">
        <f>"Mar "&amp;RIGHT(A6,4)+1</f>
        <v>Mar 2025</v>
      </c>
      <c r="B27" s="11">
        <v>502266.16</v>
      </c>
      <c r="C27" s="11">
        <v>111307.74</v>
      </c>
      <c r="D27" s="11">
        <v>75710</v>
      </c>
      <c r="E27" s="11">
        <v>2516753</v>
      </c>
      <c r="F27" s="11">
        <v>3206036.9</v>
      </c>
    </row>
    <row r="28" spans="1:6" ht="12" customHeight="1" x14ac:dyDescent="0.2">
      <c r="A28" s="2" t="str">
        <f>"Apr "&amp;RIGHT(A6,4)+1</f>
        <v>Apr 2025</v>
      </c>
      <c r="B28" s="11">
        <v>51388.69</v>
      </c>
      <c r="C28" s="11">
        <v>359009.2</v>
      </c>
      <c r="D28" s="11" t="s">
        <v>412</v>
      </c>
      <c r="E28" s="11" t="s">
        <v>412</v>
      </c>
      <c r="F28" s="11">
        <v>410397.89</v>
      </c>
    </row>
    <row r="29" spans="1:6" ht="12" customHeight="1" x14ac:dyDescent="0.2">
      <c r="A29" s="2" t="str">
        <f>"May "&amp;RIGHT(A6,4)+1</f>
        <v>May 2025</v>
      </c>
      <c r="B29" s="11" t="s">
        <v>412</v>
      </c>
      <c r="C29" s="11" t="s">
        <v>412</v>
      </c>
      <c r="D29" s="11" t="s">
        <v>412</v>
      </c>
      <c r="E29" s="11" t="s">
        <v>412</v>
      </c>
      <c r="F29" s="11" t="s">
        <v>412</v>
      </c>
    </row>
    <row r="30" spans="1:6" ht="12" customHeight="1" x14ac:dyDescent="0.2">
      <c r="A30" s="2" t="str">
        <f>"Jun "&amp;RIGHT(A6,4)+1</f>
        <v>Jun 2025</v>
      </c>
      <c r="B30" s="11" t="s">
        <v>412</v>
      </c>
      <c r="C30" s="11" t="s">
        <v>412</v>
      </c>
      <c r="D30" s="11" t="s">
        <v>412</v>
      </c>
      <c r="E30" s="11" t="s">
        <v>412</v>
      </c>
      <c r="F30" s="11" t="s">
        <v>412</v>
      </c>
    </row>
    <row r="31" spans="1:6" ht="12" customHeight="1" x14ac:dyDescent="0.2">
      <c r="A31" s="2" t="str">
        <f>"Jul "&amp;RIGHT(A6,4)+1</f>
        <v>Jul 2025</v>
      </c>
      <c r="B31" s="11" t="s">
        <v>412</v>
      </c>
      <c r="C31" s="11" t="s">
        <v>412</v>
      </c>
      <c r="D31" s="11" t="s">
        <v>412</v>
      </c>
      <c r="E31" s="11" t="s">
        <v>412</v>
      </c>
      <c r="F31" s="11" t="s">
        <v>412</v>
      </c>
    </row>
    <row r="32" spans="1:6" ht="12" customHeight="1" x14ac:dyDescent="0.2">
      <c r="A32" s="2" t="str">
        <f>"Aug "&amp;RIGHT(A6,4)+1</f>
        <v>Aug 2025</v>
      </c>
      <c r="B32" s="11" t="s">
        <v>412</v>
      </c>
      <c r="C32" s="11" t="s">
        <v>412</v>
      </c>
      <c r="D32" s="11" t="s">
        <v>412</v>
      </c>
      <c r="E32" s="11" t="s">
        <v>412</v>
      </c>
      <c r="F32" s="11" t="s">
        <v>412</v>
      </c>
    </row>
    <row r="33" spans="1:6" ht="12" customHeight="1" x14ac:dyDescent="0.2">
      <c r="A33" s="2" t="str">
        <f>"Sep "&amp;RIGHT(A6,4)+1</f>
        <v>Sep 2025</v>
      </c>
      <c r="B33" s="11" t="s">
        <v>412</v>
      </c>
      <c r="C33" s="11" t="s">
        <v>412</v>
      </c>
      <c r="D33" s="11" t="s">
        <v>412</v>
      </c>
      <c r="E33" s="11" t="s">
        <v>412</v>
      </c>
      <c r="F33" s="11" t="s">
        <v>412</v>
      </c>
    </row>
    <row r="34" spans="1:6" ht="12" customHeight="1" x14ac:dyDescent="0.2">
      <c r="A34" s="12" t="s">
        <v>55</v>
      </c>
      <c r="B34" s="13">
        <v>1917645.63</v>
      </c>
      <c r="C34" s="13">
        <v>515297.45</v>
      </c>
      <c r="D34" s="13">
        <v>133164</v>
      </c>
      <c r="E34" s="13">
        <v>5368770</v>
      </c>
      <c r="F34" s="13">
        <v>7934877.0800000001</v>
      </c>
    </row>
    <row r="35" spans="1:6" ht="12" customHeight="1" x14ac:dyDescent="0.2">
      <c r="A35" s="14" t="str">
        <f>"Total "&amp;MID(A20,7,LEN(A20)-13)&amp;" Months"</f>
        <v>Total 7 Months</v>
      </c>
      <c r="B35" s="15">
        <v>1917645.63</v>
      </c>
      <c r="C35" s="15">
        <v>515297.45</v>
      </c>
      <c r="D35" s="15">
        <v>133164</v>
      </c>
      <c r="E35" s="15">
        <v>5368770</v>
      </c>
      <c r="F35" s="15">
        <v>7934877.0800000001</v>
      </c>
    </row>
    <row r="36" spans="1:6" ht="12" customHeight="1" x14ac:dyDescent="0.2">
      <c r="A36" s="83"/>
      <c r="B36" s="83"/>
      <c r="C36" s="83"/>
      <c r="D36" s="83"/>
      <c r="E36" s="83"/>
    </row>
    <row r="37" spans="1:6" ht="84.75" customHeight="1" x14ac:dyDescent="0.2">
      <c r="A37" s="94" t="s">
        <v>324</v>
      </c>
      <c r="B37" s="94"/>
      <c r="C37" s="94"/>
      <c r="D37" s="94"/>
      <c r="E37" s="94"/>
      <c r="F37" s="94"/>
    </row>
    <row r="38" spans="1:6" x14ac:dyDescent="0.2">
      <c r="A38" s="25"/>
    </row>
  </sheetData>
  <mergeCells count="11">
    <mergeCell ref="F3:F4"/>
    <mergeCell ref="B5:F5"/>
    <mergeCell ref="A36:E36"/>
    <mergeCell ref="A37:F37"/>
    <mergeCell ref="A1:E1"/>
    <mergeCell ref="A2:E2"/>
    <mergeCell ref="A3:A4"/>
    <mergeCell ref="B3:B4"/>
    <mergeCell ref="C3:C4"/>
    <mergeCell ref="D3:D4"/>
    <mergeCell ref="E3:E4"/>
  </mergeCells>
  <phoneticPr fontId="0" type="noConversion"/>
  <pageMargins left="0.75" right="0.5" top="0.75" bottom="0.5" header="0.5" footer="0.25"/>
  <pageSetup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J37"/>
  <sheetViews>
    <sheetView showGridLines="0" workbookViewId="0">
      <selection sqref="A1:I1"/>
    </sheetView>
  </sheetViews>
  <sheetFormatPr defaultRowHeight="12.75" x14ac:dyDescent="0.2"/>
  <cols>
    <col min="1" max="10" width="11.42578125" customWidth="1"/>
  </cols>
  <sheetData>
    <row r="1" spans="1:10" ht="12" customHeight="1" x14ac:dyDescent="0.2">
      <c r="A1" s="84" t="s">
        <v>438</v>
      </c>
      <c r="B1" s="84"/>
      <c r="C1" s="84"/>
      <c r="D1" s="84"/>
      <c r="E1" s="84"/>
      <c r="F1" s="84"/>
      <c r="G1" s="84"/>
      <c r="H1" s="84"/>
      <c r="I1" s="84"/>
      <c r="J1" s="136">
        <v>45849</v>
      </c>
    </row>
    <row r="2" spans="1:10" ht="12" customHeight="1" x14ac:dyDescent="0.2">
      <c r="A2" s="86" t="s">
        <v>131</v>
      </c>
      <c r="B2" s="86"/>
      <c r="C2" s="86"/>
      <c r="D2" s="86"/>
      <c r="E2" s="86"/>
      <c r="F2" s="86"/>
      <c r="G2" s="86"/>
      <c r="H2" s="86"/>
      <c r="I2" s="86"/>
      <c r="J2" s="1"/>
    </row>
    <row r="3" spans="1:10" ht="24" customHeight="1" x14ac:dyDescent="0.2">
      <c r="A3" s="88" t="s">
        <v>50</v>
      </c>
      <c r="B3" s="92" t="s">
        <v>132</v>
      </c>
      <c r="C3" s="92"/>
      <c r="D3" s="91"/>
      <c r="E3" s="90" t="s">
        <v>19</v>
      </c>
      <c r="F3" s="90" t="s">
        <v>133</v>
      </c>
      <c r="G3" s="90" t="s">
        <v>395</v>
      </c>
      <c r="H3" s="90" t="s">
        <v>134</v>
      </c>
      <c r="I3" s="90" t="s">
        <v>135</v>
      </c>
      <c r="J3" s="95" t="s">
        <v>136</v>
      </c>
    </row>
    <row r="4" spans="1:10" ht="24" customHeight="1" x14ac:dyDescent="0.2">
      <c r="A4" s="89"/>
      <c r="B4" s="10" t="s">
        <v>137</v>
      </c>
      <c r="C4" s="10" t="s">
        <v>85</v>
      </c>
      <c r="D4" s="10" t="s">
        <v>55</v>
      </c>
      <c r="E4" s="91"/>
      <c r="F4" s="93"/>
      <c r="G4" s="91"/>
      <c r="H4" s="91"/>
      <c r="I4" s="91"/>
      <c r="J4" s="92"/>
    </row>
    <row r="5" spans="1:10" ht="12" customHeight="1" x14ac:dyDescent="0.2">
      <c r="A5" s="1"/>
      <c r="B5" s="83" t="str">
        <f>REPT("-",90)&amp;" Dollars "&amp;REPT("-",140)</f>
        <v>------------------------------------------------------------------------------------------ Dollars --------------------------------------------------------------------------------------------------------------------------------------------</v>
      </c>
      <c r="C5" s="83"/>
      <c r="D5" s="83"/>
      <c r="E5" s="83"/>
      <c r="F5" s="83"/>
      <c r="G5" s="83"/>
      <c r="H5" s="83"/>
      <c r="I5" s="83"/>
      <c r="J5" s="83"/>
    </row>
    <row r="6" spans="1:10" ht="12" customHeight="1" x14ac:dyDescent="0.2">
      <c r="A6" s="3" t="s">
        <v>413</v>
      </c>
    </row>
    <row r="7" spans="1:10" ht="12" customHeight="1" x14ac:dyDescent="0.2">
      <c r="A7" s="2" t="str">
        <f>"Oct "&amp;RIGHT(A6,4)-1</f>
        <v>Oct 2023</v>
      </c>
      <c r="B7" s="11">
        <v>274724694.35000002</v>
      </c>
      <c r="C7" s="11">
        <v>1545462278.04</v>
      </c>
      <c r="D7" s="11">
        <v>1820186972.3900001</v>
      </c>
      <c r="E7" s="11" t="s">
        <v>412</v>
      </c>
      <c r="F7" s="11">
        <v>642755058.33000004</v>
      </c>
      <c r="G7" s="11" t="s">
        <v>412</v>
      </c>
      <c r="H7" s="11">
        <v>356862050.56999999</v>
      </c>
      <c r="I7" s="11">
        <v>25822.04</v>
      </c>
      <c r="J7" s="11">
        <v>2819829903.3299999</v>
      </c>
    </row>
    <row r="8" spans="1:10" ht="12" customHeight="1" x14ac:dyDescent="0.2">
      <c r="A8" s="2" t="str">
        <f>"Nov "&amp;RIGHT(A6,4)-1</f>
        <v>Nov 2023</v>
      </c>
      <c r="B8" s="11">
        <v>237248954.28</v>
      </c>
      <c r="C8" s="11">
        <v>1332721447.96</v>
      </c>
      <c r="D8" s="11">
        <v>1569970402.24</v>
      </c>
      <c r="E8" s="11" t="s">
        <v>412</v>
      </c>
      <c r="F8" s="11">
        <v>560618146.53999996</v>
      </c>
      <c r="G8" s="11" t="s">
        <v>412</v>
      </c>
      <c r="H8" s="11">
        <v>319735141.32999998</v>
      </c>
      <c r="I8" s="11">
        <v>171655.8</v>
      </c>
      <c r="J8" s="11">
        <v>2450495345.9099998</v>
      </c>
    </row>
    <row r="9" spans="1:10" ht="12" customHeight="1" x14ac:dyDescent="0.2">
      <c r="A9" s="2" t="str">
        <f>"Dec "&amp;RIGHT(A6,4)-1</f>
        <v>Dec 2023</v>
      </c>
      <c r="B9" s="11">
        <v>188194568.38</v>
      </c>
      <c r="C9" s="11">
        <v>1054607719.36</v>
      </c>
      <c r="D9" s="11">
        <v>1242802287.74</v>
      </c>
      <c r="E9" s="11" t="s">
        <v>412</v>
      </c>
      <c r="F9" s="11">
        <v>439851328.81</v>
      </c>
      <c r="G9" s="11" t="s">
        <v>412</v>
      </c>
      <c r="H9" s="11">
        <v>312502162.99000001</v>
      </c>
      <c r="I9" s="11">
        <v>3075790.65</v>
      </c>
      <c r="J9" s="11">
        <v>1998231570.1900001</v>
      </c>
    </row>
    <row r="10" spans="1:10" ht="12" customHeight="1" x14ac:dyDescent="0.2">
      <c r="A10" s="2" t="str">
        <f>"Jan "&amp;RIGHT(A6,4)</f>
        <v>Jan 2024</v>
      </c>
      <c r="B10" s="11">
        <v>232135877.74000001</v>
      </c>
      <c r="C10" s="11">
        <v>1306468953.26</v>
      </c>
      <c r="D10" s="11">
        <v>1538604831</v>
      </c>
      <c r="E10" s="11" t="s">
        <v>412</v>
      </c>
      <c r="F10" s="11">
        <v>522267607.63</v>
      </c>
      <c r="G10" s="11" t="s">
        <v>412</v>
      </c>
      <c r="H10" s="11">
        <v>326213929.61000001</v>
      </c>
      <c r="I10" s="11">
        <v>175165.13</v>
      </c>
      <c r="J10" s="11">
        <v>2387261533.3699999</v>
      </c>
    </row>
    <row r="11" spans="1:10" ht="12" customHeight="1" x14ac:dyDescent="0.2">
      <c r="A11" s="2" t="str">
        <f>"Feb "&amp;RIGHT(A6,4)</f>
        <v>Feb 2024</v>
      </c>
      <c r="B11" s="11">
        <v>260906248.25999999</v>
      </c>
      <c r="C11" s="11">
        <v>1483343478.6600001</v>
      </c>
      <c r="D11" s="11">
        <v>1744249726.9200001</v>
      </c>
      <c r="E11" s="11" t="s">
        <v>412</v>
      </c>
      <c r="F11" s="11">
        <v>613739881.41999996</v>
      </c>
      <c r="G11" s="11" t="s">
        <v>412</v>
      </c>
      <c r="H11" s="11">
        <v>350258510.83999997</v>
      </c>
      <c r="I11" s="11">
        <v>8595.66</v>
      </c>
      <c r="J11" s="11">
        <v>2708256714.8400002</v>
      </c>
    </row>
    <row r="12" spans="1:10" ht="12" customHeight="1" x14ac:dyDescent="0.2">
      <c r="A12" s="2" t="str">
        <f>"Mar "&amp;RIGHT(A6,4)</f>
        <v>Mar 2024</v>
      </c>
      <c r="B12" s="11">
        <v>229751114.22</v>
      </c>
      <c r="C12" s="11">
        <v>1303748535.3499999</v>
      </c>
      <c r="D12" s="11">
        <v>1533499649.5699999</v>
      </c>
      <c r="E12" s="11" t="s">
        <v>412</v>
      </c>
      <c r="F12" s="11">
        <v>545908539.64999998</v>
      </c>
      <c r="G12" s="11" t="s">
        <v>412</v>
      </c>
      <c r="H12" s="11">
        <v>370244450.70999998</v>
      </c>
      <c r="I12" s="11">
        <v>2888542.82</v>
      </c>
      <c r="J12" s="11">
        <v>2452541182.75</v>
      </c>
    </row>
    <row r="13" spans="1:10" ht="12" customHeight="1" x14ac:dyDescent="0.2">
      <c r="A13" s="2" t="str">
        <f>"Apr "&amp;RIGHT(A6,4)</f>
        <v>Apr 2024</v>
      </c>
      <c r="B13" s="11">
        <v>264508707.69</v>
      </c>
      <c r="C13" s="11">
        <v>1504137372.01</v>
      </c>
      <c r="D13" s="11">
        <v>1768646079.7</v>
      </c>
      <c r="E13" s="11" t="s">
        <v>412</v>
      </c>
      <c r="F13" s="11">
        <v>623715587.61000001</v>
      </c>
      <c r="G13" s="11" t="s">
        <v>412</v>
      </c>
      <c r="H13" s="11">
        <v>369065664.43000001</v>
      </c>
      <c r="I13" s="11">
        <v>30261.61</v>
      </c>
      <c r="J13" s="11">
        <v>2761457593.3499999</v>
      </c>
    </row>
    <row r="14" spans="1:10" ht="12" customHeight="1" x14ac:dyDescent="0.2">
      <c r="A14" s="2" t="str">
        <f>"May "&amp;RIGHT(A6,4)</f>
        <v>May 2024</v>
      </c>
      <c r="B14" s="11">
        <v>254900436.22</v>
      </c>
      <c r="C14" s="11">
        <v>1446495603.96</v>
      </c>
      <c r="D14" s="11">
        <v>1701396040.1800001</v>
      </c>
      <c r="E14" s="11" t="s">
        <v>412</v>
      </c>
      <c r="F14" s="11">
        <v>613111081.42999995</v>
      </c>
      <c r="G14" s="11" t="s">
        <v>412</v>
      </c>
      <c r="H14" s="11">
        <v>358391313.11000001</v>
      </c>
      <c r="I14" s="11">
        <v>7524464.0499999998</v>
      </c>
      <c r="J14" s="11">
        <v>2680422898.77</v>
      </c>
    </row>
    <row r="15" spans="1:10" ht="12" customHeight="1" x14ac:dyDescent="0.2">
      <c r="A15" s="2" t="str">
        <f>"Jun "&amp;RIGHT(A6,4)</f>
        <v>Jun 2024</v>
      </c>
      <c r="B15" s="11">
        <v>46982212</v>
      </c>
      <c r="C15" s="11">
        <v>287566170.91000003</v>
      </c>
      <c r="D15" s="11">
        <v>334548382.91000003</v>
      </c>
      <c r="E15" s="11" t="s">
        <v>412</v>
      </c>
      <c r="F15" s="11">
        <v>133975493.20999999</v>
      </c>
      <c r="G15" s="11" t="s">
        <v>412</v>
      </c>
      <c r="H15" s="11">
        <v>259365493.69999999</v>
      </c>
      <c r="I15" s="11">
        <v>214804585.90000001</v>
      </c>
      <c r="J15" s="11">
        <v>942693955.72000003</v>
      </c>
    </row>
    <row r="16" spans="1:10" ht="12" customHeight="1" x14ac:dyDescent="0.2">
      <c r="A16" s="2" t="str">
        <f>"Jul "&amp;RIGHT(A6,4)</f>
        <v>Jul 2024</v>
      </c>
      <c r="B16" s="11">
        <v>9533737.4000000004</v>
      </c>
      <c r="C16" s="11">
        <v>68334301.060000002</v>
      </c>
      <c r="D16" s="11">
        <v>77868038.459999993</v>
      </c>
      <c r="E16" s="11" t="s">
        <v>412</v>
      </c>
      <c r="F16" s="11">
        <v>35227208.07</v>
      </c>
      <c r="G16" s="11" t="s">
        <v>412</v>
      </c>
      <c r="H16" s="11">
        <v>231612753.18000001</v>
      </c>
      <c r="I16" s="11">
        <v>292106829.52999997</v>
      </c>
      <c r="J16" s="11">
        <v>636814829.24000001</v>
      </c>
    </row>
    <row r="17" spans="1:10" ht="12" customHeight="1" x14ac:dyDescent="0.2">
      <c r="A17" s="2" t="str">
        <f>"Aug "&amp;RIGHT(A6,4)</f>
        <v>Aug 2024</v>
      </c>
      <c r="B17" s="11">
        <v>149647397.30000001</v>
      </c>
      <c r="C17" s="11">
        <v>893853360.65999997</v>
      </c>
      <c r="D17" s="11">
        <v>1043500757.96</v>
      </c>
      <c r="E17" s="11" t="s">
        <v>412</v>
      </c>
      <c r="F17" s="11">
        <v>357046692.30000001</v>
      </c>
      <c r="G17" s="11" t="s">
        <v>412</v>
      </c>
      <c r="H17" s="11">
        <v>285093119.79000002</v>
      </c>
      <c r="I17" s="11">
        <v>111539303.55</v>
      </c>
      <c r="J17" s="11">
        <v>1797179873.5999999</v>
      </c>
    </row>
    <row r="18" spans="1:10" ht="12" customHeight="1" x14ac:dyDescent="0.2">
      <c r="A18" s="2" t="str">
        <f>"Sep "&amp;RIGHT(A6,4)</f>
        <v>Sep 2024</v>
      </c>
      <c r="B18" s="11">
        <v>284044548.93000001</v>
      </c>
      <c r="C18" s="11">
        <v>1618646774.03</v>
      </c>
      <c r="D18" s="11">
        <v>1902691322.96</v>
      </c>
      <c r="E18" s="11" t="s">
        <v>412</v>
      </c>
      <c r="F18" s="11">
        <v>665085956.83000004</v>
      </c>
      <c r="G18" s="11" t="s">
        <v>412</v>
      </c>
      <c r="H18" s="11">
        <v>368524862.33999997</v>
      </c>
      <c r="I18" s="11">
        <v>63043937.539999999</v>
      </c>
      <c r="J18" s="11">
        <v>2999346079.6700001</v>
      </c>
    </row>
    <row r="19" spans="1:10" ht="12" customHeight="1" x14ac:dyDescent="0.2">
      <c r="A19" s="12" t="s">
        <v>55</v>
      </c>
      <c r="B19" s="13">
        <v>2432578496.77</v>
      </c>
      <c r="C19" s="13">
        <v>13845385995.26</v>
      </c>
      <c r="D19" s="13">
        <v>16277964492.030001</v>
      </c>
      <c r="E19" s="13" t="s">
        <v>412</v>
      </c>
      <c r="F19" s="13">
        <v>5753302581.8299999</v>
      </c>
      <c r="G19" s="13" t="s">
        <v>412</v>
      </c>
      <c r="H19" s="13">
        <v>3907869452.5999999</v>
      </c>
      <c r="I19" s="13">
        <v>695394954.27999997</v>
      </c>
      <c r="J19" s="13">
        <v>26634531480.740002</v>
      </c>
    </row>
    <row r="20" spans="1:10" ht="12" customHeight="1" x14ac:dyDescent="0.2">
      <c r="A20" s="14" t="s">
        <v>414</v>
      </c>
      <c r="B20" s="15">
        <v>1687470164.9200001</v>
      </c>
      <c r="C20" s="15">
        <v>9530489784.6399994</v>
      </c>
      <c r="D20" s="15">
        <v>11217959949.559999</v>
      </c>
      <c r="E20" s="15" t="s">
        <v>412</v>
      </c>
      <c r="F20" s="15">
        <v>3948856149.9899998</v>
      </c>
      <c r="G20" s="15" t="s">
        <v>412</v>
      </c>
      <c r="H20" s="15">
        <v>2404881910.48</v>
      </c>
      <c r="I20" s="15">
        <v>6375833.71</v>
      </c>
      <c r="J20" s="15">
        <v>17578073843.740002</v>
      </c>
    </row>
    <row r="21" spans="1:10" ht="12" customHeight="1" x14ac:dyDescent="0.2">
      <c r="A21" s="3" t="str">
        <f>"FY "&amp;RIGHT(A6,4)+1</f>
        <v>FY 2025</v>
      </c>
    </row>
    <row r="22" spans="1:10" ht="12" customHeight="1" x14ac:dyDescent="0.2">
      <c r="A22" s="2" t="str">
        <f>"Oct "&amp;RIGHT(A6,4)</f>
        <v>Oct 2024</v>
      </c>
      <c r="B22" s="11">
        <v>301937593.76999998</v>
      </c>
      <c r="C22" s="11">
        <v>1694845382.5799999</v>
      </c>
      <c r="D22" s="11">
        <v>1996782976.3499999</v>
      </c>
      <c r="E22" s="11" t="s">
        <v>412</v>
      </c>
      <c r="F22" s="11">
        <v>705249074.30999994</v>
      </c>
      <c r="G22" s="11">
        <v>124295.52</v>
      </c>
      <c r="H22" s="11">
        <v>380368048.61000001</v>
      </c>
      <c r="I22" s="11">
        <v>557764.44999999995</v>
      </c>
      <c r="J22" s="11">
        <v>3083082159.2399998</v>
      </c>
    </row>
    <row r="23" spans="1:10" ht="12" customHeight="1" x14ac:dyDescent="0.2">
      <c r="A23" s="2" t="str">
        <f>"Nov "&amp;RIGHT(A6,4)</f>
        <v>Nov 2024</v>
      </c>
      <c r="B23" s="11">
        <v>234035454.71000001</v>
      </c>
      <c r="C23" s="11">
        <v>1315952055.8800001</v>
      </c>
      <c r="D23" s="11">
        <v>1549987510.5899999</v>
      </c>
      <c r="E23" s="11" t="s">
        <v>412</v>
      </c>
      <c r="F23" s="11">
        <v>557402194.36000001</v>
      </c>
      <c r="G23" s="11">
        <v>67729.759999999995</v>
      </c>
      <c r="H23" s="11">
        <v>311534747.67000002</v>
      </c>
      <c r="I23" s="11">
        <v>68123.460000000006</v>
      </c>
      <c r="J23" s="11">
        <v>2419060305.8400002</v>
      </c>
    </row>
    <row r="24" spans="1:10" ht="12" customHeight="1" x14ac:dyDescent="0.2">
      <c r="A24" s="2" t="str">
        <f>"Dec "&amp;RIGHT(A6,4)</f>
        <v>Dec 2024</v>
      </c>
      <c r="B24" s="11">
        <v>213092682.72</v>
      </c>
      <c r="C24" s="11">
        <v>1203942896.22</v>
      </c>
      <c r="D24" s="11">
        <v>1417035578.9400001</v>
      </c>
      <c r="E24" s="11" t="s">
        <v>412</v>
      </c>
      <c r="F24" s="11">
        <v>494448141.75999999</v>
      </c>
      <c r="G24" s="11">
        <v>73789.48</v>
      </c>
      <c r="H24" s="11">
        <v>338617796.12</v>
      </c>
      <c r="I24" s="11">
        <v>2914282.6</v>
      </c>
      <c r="J24" s="11">
        <v>2253089588.9000001</v>
      </c>
    </row>
    <row r="25" spans="1:10" ht="12" customHeight="1" x14ac:dyDescent="0.2">
      <c r="A25" s="2" t="str">
        <f>"Jan "&amp;RIGHT(A6,4)+1</f>
        <v>Jan 2025</v>
      </c>
      <c r="B25" s="11">
        <v>245422220.49000001</v>
      </c>
      <c r="C25" s="11">
        <v>1378112068.72</v>
      </c>
      <c r="D25" s="11">
        <v>1623534289.21</v>
      </c>
      <c r="E25" s="11" t="s">
        <v>412</v>
      </c>
      <c r="F25" s="11">
        <v>551265189.53999996</v>
      </c>
      <c r="G25" s="11">
        <v>493664.96</v>
      </c>
      <c r="H25" s="11">
        <v>336189573.70999998</v>
      </c>
      <c r="I25" s="11">
        <v>198065.57</v>
      </c>
      <c r="J25" s="11">
        <v>2511680782.9899998</v>
      </c>
    </row>
    <row r="26" spans="1:10" ht="12" customHeight="1" x14ac:dyDescent="0.2">
      <c r="A26" s="2" t="str">
        <f>"Feb "&amp;RIGHT(A6,4)+1</f>
        <v>Feb 2025</v>
      </c>
      <c r="B26" s="11">
        <v>250326790.99000001</v>
      </c>
      <c r="C26" s="11">
        <v>1424737634.3900001</v>
      </c>
      <c r="D26" s="11">
        <v>1675064425.3800001</v>
      </c>
      <c r="E26" s="11" t="s">
        <v>412</v>
      </c>
      <c r="F26" s="11">
        <v>579881757.49000001</v>
      </c>
      <c r="G26" s="11">
        <v>15614.33</v>
      </c>
      <c r="H26" s="11">
        <v>336370361.82999998</v>
      </c>
      <c r="I26" s="11">
        <v>535225.69999999995</v>
      </c>
      <c r="J26" s="11">
        <v>2591867384.73</v>
      </c>
    </row>
    <row r="27" spans="1:10" ht="12" customHeight="1" x14ac:dyDescent="0.2">
      <c r="A27" s="2" t="str">
        <f>"Mar "&amp;RIGHT(A6,4)+1</f>
        <v>Mar 2025</v>
      </c>
      <c r="B27" s="11">
        <v>254900923.88</v>
      </c>
      <c r="C27" s="11">
        <v>1444341796.22</v>
      </c>
      <c r="D27" s="11">
        <v>1699242720.0999999</v>
      </c>
      <c r="E27" s="11" t="s">
        <v>412</v>
      </c>
      <c r="F27" s="11">
        <v>600908662.39999998</v>
      </c>
      <c r="G27" s="11">
        <v>231866.8</v>
      </c>
      <c r="H27" s="11">
        <v>393558893.19999999</v>
      </c>
      <c r="I27" s="11">
        <v>3094729.16</v>
      </c>
      <c r="J27" s="11">
        <v>2697036871.6599998</v>
      </c>
    </row>
    <row r="28" spans="1:10" ht="12" customHeight="1" x14ac:dyDescent="0.2">
      <c r="A28" s="2" t="str">
        <f>"Apr "&amp;RIGHT(A6,4)+1</f>
        <v>Apr 2025</v>
      </c>
      <c r="B28" s="11">
        <v>278386669.50999999</v>
      </c>
      <c r="C28" s="11">
        <v>1582410744.0899999</v>
      </c>
      <c r="D28" s="11">
        <v>1860797413.5999999</v>
      </c>
      <c r="E28" s="11" t="s">
        <v>412</v>
      </c>
      <c r="F28" s="11">
        <v>659077211.88999999</v>
      </c>
      <c r="G28" s="11">
        <v>25604.41</v>
      </c>
      <c r="H28" s="11">
        <v>377439630.89999998</v>
      </c>
      <c r="I28" s="11">
        <v>51388.69</v>
      </c>
      <c r="J28" s="11">
        <v>2897391249.4899998</v>
      </c>
    </row>
    <row r="29" spans="1:10"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row>
    <row r="30" spans="1:10"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
      <c r="A34" s="12" t="s">
        <v>55</v>
      </c>
      <c r="B34" s="13">
        <v>1778102336.0699999</v>
      </c>
      <c r="C34" s="13">
        <v>10044342578.1</v>
      </c>
      <c r="D34" s="13">
        <v>11822444914.17</v>
      </c>
      <c r="E34" s="13" t="s">
        <v>412</v>
      </c>
      <c r="F34" s="13">
        <v>4148232231.75</v>
      </c>
      <c r="G34" s="13">
        <v>1032565.26</v>
      </c>
      <c r="H34" s="13">
        <v>2474079052.04</v>
      </c>
      <c r="I34" s="13">
        <v>7419579.6299999999</v>
      </c>
      <c r="J34" s="13">
        <v>18453208342.849998</v>
      </c>
    </row>
    <row r="35" spans="1:10" ht="12" customHeight="1" x14ac:dyDescent="0.2">
      <c r="A35" s="14" t="str">
        <f>"Total "&amp;MID(A20,7,LEN(A20)-13)&amp;" Months"</f>
        <v>Total 7 Months</v>
      </c>
      <c r="B35" s="15">
        <v>1778102336.0699999</v>
      </c>
      <c r="C35" s="15">
        <v>10044342578.1</v>
      </c>
      <c r="D35" s="15">
        <v>11822444914.17</v>
      </c>
      <c r="E35" s="15" t="s">
        <v>412</v>
      </c>
      <c r="F35" s="15">
        <v>4148232231.75</v>
      </c>
      <c r="G35" s="15">
        <v>1032565.26</v>
      </c>
      <c r="H35" s="15">
        <v>2474079052.04</v>
      </c>
      <c r="I35" s="15">
        <v>7419579.6299999999</v>
      </c>
      <c r="J35" s="15">
        <v>18453208342.849998</v>
      </c>
    </row>
    <row r="36" spans="1:10" ht="12" customHeight="1" x14ac:dyDescent="0.2">
      <c r="A36" s="83"/>
      <c r="B36" s="83"/>
      <c r="C36" s="83"/>
      <c r="D36" s="83"/>
      <c r="E36" s="83"/>
      <c r="F36" s="83"/>
      <c r="G36" s="83"/>
      <c r="H36" s="83"/>
      <c r="I36" s="83"/>
    </row>
    <row r="37" spans="1:10" ht="69.95" customHeight="1" x14ac:dyDescent="0.2">
      <c r="A37" s="132" t="s">
        <v>432</v>
      </c>
      <c r="B37" s="132"/>
      <c r="C37" s="132"/>
      <c r="D37" s="132"/>
      <c r="E37" s="132"/>
      <c r="F37" s="132"/>
      <c r="G37" s="132"/>
      <c r="H37" s="132"/>
      <c r="I37" s="132"/>
      <c r="J37" s="132"/>
    </row>
  </sheetData>
  <mergeCells count="13">
    <mergeCell ref="B5:J5"/>
    <mergeCell ref="A36:I36"/>
    <mergeCell ref="A37:J37"/>
    <mergeCell ref="J3:J4"/>
    <mergeCell ref="A1:I1"/>
    <mergeCell ref="A2:I2"/>
    <mergeCell ref="I3:I4"/>
    <mergeCell ref="A3:A4"/>
    <mergeCell ref="B3:D3"/>
    <mergeCell ref="E3:E4"/>
    <mergeCell ref="F3:F4"/>
    <mergeCell ref="G3:G4"/>
    <mergeCell ref="H3:H4"/>
  </mergeCells>
  <phoneticPr fontId="0" type="noConversion"/>
  <pageMargins left="0.75" right="0.5" top="0.75" bottom="0.5" header="0.5" footer="0.25"/>
  <pageSetup orientation="landscape"/>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R37"/>
  <sheetViews>
    <sheetView showGridLines="0" zoomScaleNormal="100" workbookViewId="0">
      <selection sqref="A1:H1"/>
    </sheetView>
  </sheetViews>
  <sheetFormatPr defaultRowHeight="12.75" x14ac:dyDescent="0.2"/>
  <cols>
    <col min="1" max="6" width="11.42578125" customWidth="1"/>
    <col min="7" max="7" width="12.28515625" customWidth="1"/>
    <col min="8" max="9" width="11.42578125" customWidth="1"/>
    <col min="14" max="14" width="8.85546875" customWidth="1"/>
  </cols>
  <sheetData>
    <row r="1" spans="1:18" ht="12" customHeight="1" x14ac:dyDescent="0.2">
      <c r="A1" s="84" t="s">
        <v>436</v>
      </c>
      <c r="B1" s="84"/>
      <c r="C1" s="84"/>
      <c r="D1" s="84"/>
      <c r="E1" s="84"/>
      <c r="F1" s="84"/>
      <c r="G1" s="84"/>
      <c r="H1" s="84"/>
      <c r="I1" s="136">
        <v>45849</v>
      </c>
      <c r="J1" s="94"/>
      <c r="K1" s="94"/>
      <c r="L1" s="94"/>
      <c r="M1" s="94"/>
      <c r="N1" s="94"/>
      <c r="O1" s="94"/>
      <c r="P1" s="94"/>
      <c r="Q1" s="94"/>
      <c r="R1" s="133"/>
    </row>
    <row r="2" spans="1:18" ht="12" customHeight="1" x14ac:dyDescent="0.2">
      <c r="A2" s="86" t="s">
        <v>220</v>
      </c>
      <c r="B2" s="86"/>
      <c r="C2" s="86"/>
      <c r="D2" s="86"/>
      <c r="E2" s="86"/>
      <c r="F2" s="86"/>
      <c r="G2" s="86"/>
      <c r="H2" s="86"/>
      <c r="I2" s="1"/>
    </row>
    <row r="3" spans="1:18" ht="24" customHeight="1" x14ac:dyDescent="0.2">
      <c r="A3" s="88" t="s">
        <v>50</v>
      </c>
      <c r="B3" s="90" t="s">
        <v>132</v>
      </c>
      <c r="C3" s="90" t="s">
        <v>19</v>
      </c>
      <c r="D3" s="90" t="s">
        <v>133</v>
      </c>
      <c r="E3" s="90" t="s">
        <v>134</v>
      </c>
      <c r="F3" s="90" t="s">
        <v>135</v>
      </c>
      <c r="G3" s="90" t="s">
        <v>221</v>
      </c>
      <c r="H3" s="90" t="s">
        <v>222</v>
      </c>
      <c r="I3" s="95" t="s">
        <v>138</v>
      </c>
    </row>
    <row r="4" spans="1:18" ht="24" customHeight="1" x14ac:dyDescent="0.2">
      <c r="A4" s="89"/>
      <c r="B4" s="91"/>
      <c r="C4" s="91"/>
      <c r="D4" s="91"/>
      <c r="E4" s="91"/>
      <c r="F4" s="91"/>
      <c r="G4" s="91"/>
      <c r="H4" s="91"/>
      <c r="I4" s="92"/>
    </row>
    <row r="5" spans="1:18" ht="12" customHeight="1" x14ac:dyDescent="0.2">
      <c r="A5" s="1"/>
      <c r="B5" s="83" t="str">
        <f>REPT("-",90)&amp;" Dollars "&amp;REPT("-",94)</f>
        <v>------------------------------------------------------------------------------------------ Dollars ----------------------------------------------------------------------------------------------</v>
      </c>
      <c r="C5" s="83"/>
      <c r="D5" s="83"/>
      <c r="E5" s="83"/>
      <c r="F5" s="83"/>
      <c r="G5" s="83"/>
      <c r="H5" s="83"/>
      <c r="I5" s="83"/>
    </row>
    <row r="6" spans="1:18" ht="12" customHeight="1" x14ac:dyDescent="0.2">
      <c r="A6" s="3" t="s">
        <v>413</v>
      </c>
    </row>
    <row r="7" spans="1:18" ht="12" customHeight="1" x14ac:dyDescent="0.2">
      <c r="A7" s="2" t="str">
        <f>"Oct "&amp;RIGHT(A6,4)-1</f>
        <v>Oct 2023</v>
      </c>
      <c r="B7" s="11">
        <v>2019140178.4349999</v>
      </c>
      <c r="C7" s="11" t="s">
        <v>412</v>
      </c>
      <c r="D7" s="11">
        <v>642755058.33000004</v>
      </c>
      <c r="E7" s="11">
        <v>357054750.67000002</v>
      </c>
      <c r="F7" s="11">
        <v>109905.91</v>
      </c>
      <c r="G7" s="11" t="s">
        <v>412</v>
      </c>
      <c r="H7" s="11" t="s">
        <v>412</v>
      </c>
      <c r="I7" s="11">
        <v>3019059893.3449998</v>
      </c>
    </row>
    <row r="8" spans="1:18" ht="12" customHeight="1" x14ac:dyDescent="0.2">
      <c r="A8" s="2" t="str">
        <f>"Nov "&amp;RIGHT(A6,4)-1</f>
        <v>Nov 2023</v>
      </c>
      <c r="B8" s="11">
        <v>1725536221.24</v>
      </c>
      <c r="C8" s="11" t="s">
        <v>412</v>
      </c>
      <c r="D8" s="11">
        <v>560618146.53999996</v>
      </c>
      <c r="E8" s="11">
        <v>319800668.45999998</v>
      </c>
      <c r="F8" s="11">
        <v>249492.48000000001</v>
      </c>
      <c r="G8" s="11" t="s">
        <v>412</v>
      </c>
      <c r="H8" s="11" t="s">
        <v>412</v>
      </c>
      <c r="I8" s="11">
        <v>2606204528.7199998</v>
      </c>
    </row>
    <row r="9" spans="1:18" ht="12" customHeight="1" x14ac:dyDescent="0.2">
      <c r="A9" s="2" t="str">
        <f>"Dec "&amp;RIGHT(A6,4)-1</f>
        <v>Dec 2023</v>
      </c>
      <c r="B9" s="11">
        <v>1366175433.0799999</v>
      </c>
      <c r="C9" s="11" t="s">
        <v>412</v>
      </c>
      <c r="D9" s="11">
        <v>439851328.81</v>
      </c>
      <c r="E9" s="11">
        <v>355786464.20999998</v>
      </c>
      <c r="F9" s="11">
        <v>3075790.65</v>
      </c>
      <c r="G9" s="11">
        <v>38431568</v>
      </c>
      <c r="H9" s="11">
        <v>103104553</v>
      </c>
      <c r="I9" s="11">
        <v>2306425137.75</v>
      </c>
    </row>
    <row r="10" spans="1:18" ht="12" customHeight="1" x14ac:dyDescent="0.2">
      <c r="A10" s="2" t="str">
        <f>"Jan "&amp;RIGHT(A6,4)</f>
        <v>Jan 2024</v>
      </c>
      <c r="B10" s="11">
        <v>1707311563.845</v>
      </c>
      <c r="C10" s="11" t="s">
        <v>412</v>
      </c>
      <c r="D10" s="11">
        <v>522267607.63</v>
      </c>
      <c r="E10" s="11">
        <v>326360380.44999999</v>
      </c>
      <c r="F10" s="11">
        <v>230696.36</v>
      </c>
      <c r="G10" s="11" t="s">
        <v>412</v>
      </c>
      <c r="H10" s="11" t="s">
        <v>412</v>
      </c>
      <c r="I10" s="11">
        <v>2556170248.2849998</v>
      </c>
    </row>
    <row r="11" spans="1:18" ht="12" customHeight="1" x14ac:dyDescent="0.2">
      <c r="A11" s="2" t="str">
        <f>"Feb "&amp;RIGHT(A6,4)</f>
        <v>Feb 2024</v>
      </c>
      <c r="B11" s="11">
        <v>1867261146.79</v>
      </c>
      <c r="C11" s="11" t="s">
        <v>412</v>
      </c>
      <c r="D11" s="11">
        <v>613739881.41999996</v>
      </c>
      <c r="E11" s="11">
        <v>350493503.43000001</v>
      </c>
      <c r="F11" s="11">
        <v>118841.91</v>
      </c>
      <c r="G11" s="11" t="s">
        <v>412</v>
      </c>
      <c r="H11" s="11" t="s">
        <v>412</v>
      </c>
      <c r="I11" s="11">
        <v>2831613373.5500002</v>
      </c>
    </row>
    <row r="12" spans="1:18" ht="12" customHeight="1" x14ac:dyDescent="0.2">
      <c r="A12" s="2" t="str">
        <f>"Mar "&amp;RIGHT(A6,4)</f>
        <v>Mar 2024</v>
      </c>
      <c r="B12" s="11">
        <v>1643624830.99</v>
      </c>
      <c r="C12" s="11" t="s">
        <v>412</v>
      </c>
      <c r="D12" s="11">
        <v>545908539.64999998</v>
      </c>
      <c r="E12" s="11">
        <v>408964895.56999999</v>
      </c>
      <c r="F12" s="11">
        <v>3089808.63</v>
      </c>
      <c r="G12" s="11">
        <v>88845189</v>
      </c>
      <c r="H12" s="11">
        <v>52769707</v>
      </c>
      <c r="I12" s="11">
        <v>2743202970.8400002</v>
      </c>
    </row>
    <row r="13" spans="1:18" ht="12" customHeight="1" x14ac:dyDescent="0.2">
      <c r="A13" s="2" t="str">
        <f>"Apr "&amp;RIGHT(A6,4)</f>
        <v>Apr 2024</v>
      </c>
      <c r="B13" s="11">
        <v>1843318911.5450001</v>
      </c>
      <c r="C13" s="11" t="s">
        <v>412</v>
      </c>
      <c r="D13" s="11">
        <v>623715587.61000001</v>
      </c>
      <c r="E13" s="11">
        <v>369166384.30000001</v>
      </c>
      <c r="F13" s="11">
        <v>144643.71</v>
      </c>
      <c r="G13" s="11" t="s">
        <v>412</v>
      </c>
      <c r="H13" s="11" t="s">
        <v>412</v>
      </c>
      <c r="I13" s="11">
        <v>2836345527.165</v>
      </c>
    </row>
    <row r="14" spans="1:18" ht="12" customHeight="1" x14ac:dyDescent="0.2">
      <c r="A14" s="2" t="str">
        <f>"May "&amp;RIGHT(A6,4)</f>
        <v>May 2024</v>
      </c>
      <c r="B14" s="11">
        <v>1736927978.22</v>
      </c>
      <c r="C14" s="11" t="s">
        <v>412</v>
      </c>
      <c r="D14" s="11">
        <v>613111081.42999995</v>
      </c>
      <c r="E14" s="11">
        <v>358611633.11000001</v>
      </c>
      <c r="F14" s="11">
        <v>7314506.9800000004</v>
      </c>
      <c r="G14" s="11" t="s">
        <v>412</v>
      </c>
      <c r="H14" s="11" t="s">
        <v>412</v>
      </c>
      <c r="I14" s="11">
        <v>2715965199.7399998</v>
      </c>
    </row>
    <row r="15" spans="1:18" ht="12" customHeight="1" x14ac:dyDescent="0.2">
      <c r="A15" s="2" t="str">
        <f>"Jun "&amp;RIGHT(A6,4)</f>
        <v>Jun 2024</v>
      </c>
      <c r="B15" s="11">
        <v>372560845.86000001</v>
      </c>
      <c r="C15" s="11" t="s">
        <v>412</v>
      </c>
      <c r="D15" s="11">
        <v>133975493.20999999</v>
      </c>
      <c r="E15" s="11">
        <v>312376475.69999999</v>
      </c>
      <c r="F15" s="11">
        <v>214910424.03</v>
      </c>
      <c r="G15" s="11">
        <v>85767165</v>
      </c>
      <c r="H15" s="11">
        <v>49959330</v>
      </c>
      <c r="I15" s="11">
        <v>1169549733.8</v>
      </c>
    </row>
    <row r="16" spans="1:18" ht="12" customHeight="1" x14ac:dyDescent="0.2">
      <c r="A16" s="2" t="str">
        <f>"Jul "&amp;RIGHT(A6,4)</f>
        <v>Jul 2024</v>
      </c>
      <c r="B16" s="11">
        <v>232558924.94</v>
      </c>
      <c r="C16" s="11" t="s">
        <v>412</v>
      </c>
      <c r="D16" s="11">
        <v>35227208.07</v>
      </c>
      <c r="E16" s="11">
        <v>231677597.99000001</v>
      </c>
      <c r="F16" s="11">
        <v>292163358.91000003</v>
      </c>
      <c r="G16" s="11" t="s">
        <v>412</v>
      </c>
      <c r="H16" s="11" t="s">
        <v>412</v>
      </c>
      <c r="I16" s="11">
        <v>791627089.90999997</v>
      </c>
    </row>
    <row r="17" spans="1:9" ht="12" customHeight="1" x14ac:dyDescent="0.2">
      <c r="A17" s="2" t="str">
        <f>"Aug "&amp;RIGHT(A6,4)</f>
        <v>Aug 2024</v>
      </c>
      <c r="B17" s="11">
        <v>1236642216.98</v>
      </c>
      <c r="C17" s="11" t="s">
        <v>412</v>
      </c>
      <c r="D17" s="11">
        <v>357046692.30000001</v>
      </c>
      <c r="E17" s="11">
        <v>285288173.18000001</v>
      </c>
      <c r="F17" s="11">
        <v>111582515.91</v>
      </c>
      <c r="G17" s="11" t="s">
        <v>412</v>
      </c>
      <c r="H17" s="11" t="s">
        <v>412</v>
      </c>
      <c r="I17" s="11">
        <v>1990559598.3699999</v>
      </c>
    </row>
    <row r="18" spans="1:9" ht="12" customHeight="1" x14ac:dyDescent="0.2">
      <c r="A18" s="2" t="str">
        <f>"Sep "&amp;RIGHT(A6,4)</f>
        <v>Sep 2024</v>
      </c>
      <c r="B18" s="11">
        <v>2081400369.8099999</v>
      </c>
      <c r="C18" s="11" t="s">
        <v>412</v>
      </c>
      <c r="D18" s="11">
        <v>665085956.83000004</v>
      </c>
      <c r="E18" s="11">
        <v>416050073.61000001</v>
      </c>
      <c r="F18" s="11">
        <v>63056992.469999999</v>
      </c>
      <c r="G18" s="11">
        <v>183056455</v>
      </c>
      <c r="H18" s="11">
        <v>38860365</v>
      </c>
      <c r="I18" s="11">
        <v>3447510212.7199998</v>
      </c>
    </row>
    <row r="19" spans="1:9" ht="12" customHeight="1" x14ac:dyDescent="0.2">
      <c r="A19" s="12" t="s">
        <v>55</v>
      </c>
      <c r="B19" s="13">
        <v>17832458621.735001</v>
      </c>
      <c r="C19" s="13" t="s">
        <v>412</v>
      </c>
      <c r="D19" s="13">
        <v>5753302581.8299999</v>
      </c>
      <c r="E19" s="13">
        <v>4091631000.6799998</v>
      </c>
      <c r="F19" s="13">
        <v>696046977.95000005</v>
      </c>
      <c r="G19" s="13">
        <v>396100377</v>
      </c>
      <c r="H19" s="13">
        <v>244693955</v>
      </c>
      <c r="I19" s="13">
        <v>29014233514.195</v>
      </c>
    </row>
    <row r="20" spans="1:9" ht="12" customHeight="1" x14ac:dyDescent="0.2">
      <c r="A20" s="14" t="s">
        <v>414</v>
      </c>
      <c r="B20" s="15">
        <v>12172368285.924999</v>
      </c>
      <c r="C20" s="15" t="s">
        <v>412</v>
      </c>
      <c r="D20" s="15">
        <v>3948856149.9899998</v>
      </c>
      <c r="E20" s="15">
        <v>2487627047.0900002</v>
      </c>
      <c r="F20" s="15">
        <v>7019179.6500000004</v>
      </c>
      <c r="G20" s="15">
        <v>127276757</v>
      </c>
      <c r="H20" s="15">
        <v>155874260</v>
      </c>
      <c r="I20" s="15">
        <v>18899021679.654999</v>
      </c>
    </row>
    <row r="21" spans="1:9" ht="12" customHeight="1" x14ac:dyDescent="0.2">
      <c r="A21" s="3" t="str">
        <f>"FY "&amp;RIGHT(A6,4)+1</f>
        <v>FY 2025</v>
      </c>
    </row>
    <row r="22" spans="1:9" ht="12" customHeight="1" x14ac:dyDescent="0.2">
      <c r="A22" s="2" t="str">
        <f>"Oct "&amp;RIGHT(A6,4)</f>
        <v>Oct 2024</v>
      </c>
      <c r="B22" s="11">
        <v>2224060123.3400002</v>
      </c>
      <c r="C22" s="11" t="s">
        <v>412</v>
      </c>
      <c r="D22" s="11">
        <v>705289792.03999996</v>
      </c>
      <c r="E22" s="11">
        <v>380510406.82999998</v>
      </c>
      <c r="F22" s="11">
        <v>558296.31999999995</v>
      </c>
      <c r="G22" s="11" t="s">
        <v>412</v>
      </c>
      <c r="H22" s="11" t="s">
        <v>412</v>
      </c>
      <c r="I22" s="11">
        <v>3310277831.1700001</v>
      </c>
    </row>
    <row r="23" spans="1:9" ht="12" customHeight="1" x14ac:dyDescent="0.2">
      <c r="A23" s="2" t="str">
        <f>"Nov "&amp;RIGHT(A6,4)</f>
        <v>Nov 2024</v>
      </c>
      <c r="B23" s="11">
        <v>1716315800.1099999</v>
      </c>
      <c r="C23" s="11" t="s">
        <v>412</v>
      </c>
      <c r="D23" s="11">
        <v>557427907.72000003</v>
      </c>
      <c r="E23" s="11">
        <v>311582559.20999998</v>
      </c>
      <c r="F23" s="11">
        <v>72573.600000000006</v>
      </c>
      <c r="G23" s="11" t="s">
        <v>412</v>
      </c>
      <c r="H23" s="11" t="s">
        <v>412</v>
      </c>
      <c r="I23" s="11">
        <v>2585372752.1599998</v>
      </c>
    </row>
    <row r="24" spans="1:9" ht="12" customHeight="1" x14ac:dyDescent="0.2">
      <c r="A24" s="2" t="str">
        <f>"Dec "&amp;RIGHT(A6,4)</f>
        <v>Dec 2024</v>
      </c>
      <c r="B24" s="11">
        <v>1548476781.9000001</v>
      </c>
      <c r="C24" s="11" t="s">
        <v>412</v>
      </c>
      <c r="D24" s="11">
        <v>494470208.56</v>
      </c>
      <c r="E24" s="11">
        <v>373264535.47000003</v>
      </c>
      <c r="F24" s="11">
        <v>2940410.68</v>
      </c>
      <c r="G24" s="11">
        <v>52039688</v>
      </c>
      <c r="H24" s="11">
        <v>95690678</v>
      </c>
      <c r="I24" s="11">
        <v>2566882302.6100001</v>
      </c>
    </row>
    <row r="25" spans="1:9" ht="12" customHeight="1" x14ac:dyDescent="0.2">
      <c r="A25" s="2" t="str">
        <f>"Jan "&amp;RIGHT(A6,4)+1</f>
        <v>Jan 2025</v>
      </c>
      <c r="B25" s="11">
        <v>1791434412.8599999</v>
      </c>
      <c r="C25" s="11" t="s">
        <v>412</v>
      </c>
      <c r="D25" s="11">
        <v>551435074.20000005</v>
      </c>
      <c r="E25" s="11">
        <v>336601787.92000002</v>
      </c>
      <c r="F25" s="11">
        <v>211015.67</v>
      </c>
      <c r="G25" s="11" t="s">
        <v>412</v>
      </c>
      <c r="H25" s="11" t="s">
        <v>412</v>
      </c>
      <c r="I25" s="11">
        <v>2679682290.6500001</v>
      </c>
    </row>
    <row r="26" spans="1:9" ht="12" customHeight="1" x14ac:dyDescent="0.2">
      <c r="A26" s="2" t="str">
        <f>"Feb "&amp;RIGHT(A6,4)+1</f>
        <v>Feb 2025</v>
      </c>
      <c r="B26" s="11">
        <v>1811978405.76</v>
      </c>
      <c r="C26" s="11" t="s">
        <v>412</v>
      </c>
      <c r="D26" s="11">
        <v>579888386.04999995</v>
      </c>
      <c r="E26" s="11">
        <v>336654062.31999999</v>
      </c>
      <c r="F26" s="11">
        <v>536146.02</v>
      </c>
      <c r="G26" s="11" t="s">
        <v>412</v>
      </c>
      <c r="H26" s="11" t="s">
        <v>412</v>
      </c>
      <c r="I26" s="11">
        <v>2729057000.1500001</v>
      </c>
    </row>
    <row r="27" spans="1:9" ht="12" customHeight="1" x14ac:dyDescent="0.2">
      <c r="A27" s="2" t="str">
        <f>"Mar "&amp;RIGHT(A6,4)+1</f>
        <v>Mar 2025</v>
      </c>
      <c r="B27" s="11">
        <v>1820115847.75</v>
      </c>
      <c r="C27" s="11" t="s">
        <v>412</v>
      </c>
      <c r="D27" s="11">
        <v>600989707.48000002</v>
      </c>
      <c r="E27" s="11">
        <v>438494812.30000001</v>
      </c>
      <c r="F27" s="11">
        <v>3206036.9</v>
      </c>
      <c r="G27" s="11">
        <v>67311733</v>
      </c>
      <c r="H27" s="11">
        <v>52912990</v>
      </c>
      <c r="I27" s="11">
        <v>2983031127.4299998</v>
      </c>
    </row>
    <row r="28" spans="1:9" ht="12" customHeight="1" x14ac:dyDescent="0.2">
      <c r="A28" s="2" t="str">
        <f>"Apr "&amp;RIGHT(A6,4)+1</f>
        <v>Apr 2025</v>
      </c>
      <c r="B28" s="11">
        <v>1945009949.0899999</v>
      </c>
      <c r="C28" s="11" t="s">
        <v>412</v>
      </c>
      <c r="D28" s="11">
        <v>659086962.07000005</v>
      </c>
      <c r="E28" s="11">
        <v>377626640.81</v>
      </c>
      <c r="F28" s="11">
        <v>410397.89</v>
      </c>
      <c r="G28" s="11" t="s">
        <v>412</v>
      </c>
      <c r="H28" s="11" t="s">
        <v>412</v>
      </c>
      <c r="I28" s="11">
        <v>2982133949.8600001</v>
      </c>
    </row>
    <row r="29" spans="1:9" ht="12" customHeight="1" x14ac:dyDescent="0.2">
      <c r="A29" s="2" t="str">
        <f>"May "&amp;RIGHT(A6,4)+1</f>
        <v>May 2025</v>
      </c>
      <c r="B29" s="11" t="s">
        <v>412</v>
      </c>
      <c r="C29" s="11" t="s">
        <v>412</v>
      </c>
      <c r="D29" s="11" t="s">
        <v>412</v>
      </c>
      <c r="E29" s="11" t="s">
        <v>412</v>
      </c>
      <c r="F29" s="11" t="s">
        <v>412</v>
      </c>
      <c r="G29" s="11" t="s">
        <v>412</v>
      </c>
      <c r="H29" s="11" t="s">
        <v>412</v>
      </c>
      <c r="I29" s="11" t="s">
        <v>412</v>
      </c>
    </row>
    <row r="30" spans="1:9" ht="12" customHeight="1" x14ac:dyDescent="0.2">
      <c r="A30" s="2" t="str">
        <f>"Jun "&amp;RIGHT(A6,4)+1</f>
        <v>Jun 2025</v>
      </c>
      <c r="B30" s="11" t="s">
        <v>412</v>
      </c>
      <c r="C30" s="11" t="s">
        <v>412</v>
      </c>
      <c r="D30" s="11" t="s">
        <v>412</v>
      </c>
      <c r="E30" s="11" t="s">
        <v>412</v>
      </c>
      <c r="F30" s="11" t="s">
        <v>412</v>
      </c>
      <c r="G30" s="11" t="s">
        <v>412</v>
      </c>
      <c r="H30" s="11" t="s">
        <v>412</v>
      </c>
      <c r="I30" s="11" t="s">
        <v>412</v>
      </c>
    </row>
    <row r="31" spans="1:9" ht="12" customHeight="1" x14ac:dyDescent="0.2">
      <c r="A31" s="2" t="str">
        <f>"Jul "&amp;RIGHT(A6,4)+1</f>
        <v>Jul 2025</v>
      </c>
      <c r="B31" s="11" t="s">
        <v>412</v>
      </c>
      <c r="C31" s="11" t="s">
        <v>412</v>
      </c>
      <c r="D31" s="11" t="s">
        <v>412</v>
      </c>
      <c r="E31" s="11" t="s">
        <v>412</v>
      </c>
      <c r="F31" s="11" t="s">
        <v>412</v>
      </c>
      <c r="G31" s="11" t="s">
        <v>412</v>
      </c>
      <c r="H31" s="11" t="s">
        <v>412</v>
      </c>
      <c r="I31" s="11" t="s">
        <v>412</v>
      </c>
    </row>
    <row r="32" spans="1:9" ht="12" customHeight="1" x14ac:dyDescent="0.2">
      <c r="A32" s="2" t="str">
        <f>"Aug "&amp;RIGHT(A6,4)+1</f>
        <v>Aug 2025</v>
      </c>
      <c r="B32" s="11" t="s">
        <v>412</v>
      </c>
      <c r="C32" s="11" t="s">
        <v>412</v>
      </c>
      <c r="D32" s="11" t="s">
        <v>412</v>
      </c>
      <c r="E32" s="11" t="s">
        <v>412</v>
      </c>
      <c r="F32" s="11" t="s">
        <v>412</v>
      </c>
      <c r="G32" s="11" t="s">
        <v>412</v>
      </c>
      <c r="H32" s="11" t="s">
        <v>412</v>
      </c>
      <c r="I32" s="11" t="s">
        <v>412</v>
      </c>
    </row>
    <row r="33" spans="1:9" ht="12" customHeight="1" x14ac:dyDescent="0.2">
      <c r="A33" s="2" t="str">
        <f>"Sep "&amp;RIGHT(A6,4)+1</f>
        <v>Sep 2025</v>
      </c>
      <c r="B33" s="11" t="s">
        <v>412</v>
      </c>
      <c r="C33" s="11" t="s">
        <v>412</v>
      </c>
      <c r="D33" s="11" t="s">
        <v>412</v>
      </c>
      <c r="E33" s="11" t="s">
        <v>412</v>
      </c>
      <c r="F33" s="11" t="s">
        <v>412</v>
      </c>
      <c r="G33" s="11" t="s">
        <v>412</v>
      </c>
      <c r="H33" s="11" t="s">
        <v>412</v>
      </c>
      <c r="I33" s="11" t="s">
        <v>412</v>
      </c>
    </row>
    <row r="34" spans="1:9" ht="12" customHeight="1" x14ac:dyDescent="0.2">
      <c r="A34" s="12" t="s">
        <v>55</v>
      </c>
      <c r="B34" s="13">
        <v>12857391320.809999</v>
      </c>
      <c r="C34" s="13" t="s">
        <v>412</v>
      </c>
      <c r="D34" s="13">
        <v>4148588038.1199999</v>
      </c>
      <c r="E34" s="13">
        <v>2554734804.8600001</v>
      </c>
      <c r="F34" s="13">
        <v>7934877.0800000001</v>
      </c>
      <c r="G34" s="13">
        <v>119351421</v>
      </c>
      <c r="H34" s="13">
        <v>148603668</v>
      </c>
      <c r="I34" s="13">
        <v>19836437254.029999</v>
      </c>
    </row>
    <row r="35" spans="1:9" ht="12" customHeight="1" x14ac:dyDescent="0.2">
      <c r="A35" s="14" t="str">
        <f>"Total "&amp;MID(A20,7,LEN(A20)-13)&amp;" Months"</f>
        <v>Total 7 Months</v>
      </c>
      <c r="B35" s="15">
        <v>12857391320.809999</v>
      </c>
      <c r="C35" s="15" t="s">
        <v>412</v>
      </c>
      <c r="D35" s="15">
        <v>4148588038.1199999</v>
      </c>
      <c r="E35" s="15">
        <v>2554734804.8600001</v>
      </c>
      <c r="F35" s="15">
        <v>7934877.0800000001</v>
      </c>
      <c r="G35" s="15">
        <v>119351421</v>
      </c>
      <c r="H35" s="15">
        <v>148603668</v>
      </c>
      <c r="I35" s="15">
        <v>19836437254.029999</v>
      </c>
    </row>
    <row r="36" spans="1:9" ht="12" customHeight="1" x14ac:dyDescent="0.2">
      <c r="A36" s="83"/>
      <c r="B36" s="83"/>
      <c r="C36" s="83"/>
      <c r="D36" s="83"/>
      <c r="E36" s="83"/>
      <c r="F36" s="83"/>
      <c r="G36" s="83"/>
      <c r="H36" s="83"/>
    </row>
    <row r="37" spans="1:9" ht="333" customHeight="1" x14ac:dyDescent="0.2">
      <c r="A37" s="94" t="s">
        <v>433</v>
      </c>
      <c r="B37" s="94"/>
      <c r="C37" s="94"/>
      <c r="D37" s="94"/>
      <c r="E37" s="94"/>
      <c r="F37" s="94"/>
      <c r="G37" s="94"/>
      <c r="H37" s="94"/>
      <c r="I37" s="133"/>
    </row>
  </sheetData>
  <mergeCells count="15">
    <mergeCell ref="J1:R1"/>
    <mergeCell ref="B5:I5"/>
    <mergeCell ref="A36:H36"/>
    <mergeCell ref="A37:I37"/>
    <mergeCell ref="A1:H1"/>
    <mergeCell ref="A2:H2"/>
    <mergeCell ref="A3:A4"/>
    <mergeCell ref="B3:B4"/>
    <mergeCell ref="C3:C4"/>
    <mergeCell ref="D3:D4"/>
    <mergeCell ref="E3:E4"/>
    <mergeCell ref="F3:F4"/>
    <mergeCell ref="G3:G4"/>
    <mergeCell ref="H3:H4"/>
    <mergeCell ref="I3:I4"/>
  </mergeCells>
  <phoneticPr fontId="0" type="noConversion"/>
  <pageMargins left="0.75" right="0.5" top="0.75" bottom="0.5" header="0.5" footer="0.25"/>
  <pageSetup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2"/>
  <sheetViews>
    <sheetView showGridLines="0" workbookViewId="0">
      <selection sqref="A1:J1"/>
    </sheetView>
  </sheetViews>
  <sheetFormatPr defaultRowHeight="12.75" x14ac:dyDescent="0.2"/>
  <cols>
    <col min="1" max="1" width="11.42578125" customWidth="1"/>
    <col min="2" max="2" width="19.28515625" bestFit="1" customWidth="1"/>
    <col min="3" max="7" width="11.42578125" customWidth="1"/>
    <col min="8" max="8" width="12.42578125" customWidth="1"/>
    <col min="9" max="9" width="11.42578125" customWidth="1"/>
    <col min="10" max="11" width="15.7109375" customWidth="1"/>
  </cols>
  <sheetData>
    <row r="1" spans="1:11" ht="12" customHeight="1" x14ac:dyDescent="0.2">
      <c r="A1" s="84" t="s">
        <v>436</v>
      </c>
      <c r="B1" s="84"/>
      <c r="C1" s="84"/>
      <c r="D1" s="84"/>
      <c r="E1" s="84"/>
      <c r="F1" s="84"/>
      <c r="G1" s="84"/>
      <c r="H1" s="84"/>
      <c r="I1" s="84"/>
      <c r="J1" s="85"/>
      <c r="K1" s="136">
        <v>45849</v>
      </c>
    </row>
    <row r="2" spans="1:11" ht="12" customHeight="1" x14ac:dyDescent="0.2">
      <c r="A2" s="86" t="s">
        <v>319</v>
      </c>
      <c r="B2" s="86"/>
      <c r="C2" s="86"/>
      <c r="D2" s="86"/>
      <c r="E2" s="86"/>
      <c r="F2" s="86"/>
      <c r="G2" s="86"/>
      <c r="H2" s="86"/>
      <c r="I2" s="86"/>
      <c r="J2" s="87"/>
      <c r="K2" s="1"/>
    </row>
    <row r="3" spans="1:11" ht="24" customHeight="1" x14ac:dyDescent="0.2">
      <c r="A3" s="88" t="s">
        <v>50</v>
      </c>
      <c r="B3" s="90" t="s">
        <v>320</v>
      </c>
      <c r="C3" s="90" t="s">
        <v>51</v>
      </c>
      <c r="D3" s="90" t="s">
        <v>52</v>
      </c>
      <c r="E3" s="92" t="s">
        <v>53</v>
      </c>
      <c r="F3" s="91"/>
      <c r="G3" s="90" t="s">
        <v>193</v>
      </c>
      <c r="H3" s="90" t="s">
        <v>310</v>
      </c>
      <c r="I3" s="90" t="s">
        <v>258</v>
      </c>
      <c r="J3" s="90" t="s">
        <v>355</v>
      </c>
      <c r="K3" s="95" t="s">
        <v>54</v>
      </c>
    </row>
    <row r="4" spans="1:11" ht="24" customHeight="1" x14ac:dyDescent="0.2">
      <c r="A4" s="89"/>
      <c r="B4" s="91"/>
      <c r="C4" s="91"/>
      <c r="D4" s="91"/>
      <c r="E4" s="10" t="s">
        <v>192</v>
      </c>
      <c r="F4" s="10" t="s">
        <v>336</v>
      </c>
      <c r="G4" s="91"/>
      <c r="H4" s="91"/>
      <c r="I4" s="91"/>
      <c r="J4" s="93"/>
      <c r="K4" s="92"/>
    </row>
    <row r="5" spans="1:11" ht="12" customHeight="1" x14ac:dyDescent="0.2">
      <c r="A5" s="1"/>
      <c r="B5" s="83" t="str">
        <f>REPT("-",125)&amp;" Dollars "&amp;REPT("-",135)</f>
        <v>----------------------------------------------------------------------------------------------------------------------------- Dollars ---------------------------------------------------------------------------------------------------------------------------------------</v>
      </c>
      <c r="C5" s="83"/>
      <c r="D5" s="83"/>
      <c r="E5" s="83"/>
      <c r="F5" s="83"/>
      <c r="G5" s="83"/>
      <c r="H5" s="83"/>
      <c r="I5" s="83"/>
      <c r="J5" s="83"/>
      <c r="K5" s="83"/>
    </row>
    <row r="6" spans="1:11" ht="12" customHeight="1" x14ac:dyDescent="0.2">
      <c r="A6" s="3" t="s">
        <v>413</v>
      </c>
    </row>
    <row r="7" spans="1:11" ht="12" customHeight="1" x14ac:dyDescent="0.2">
      <c r="A7" s="2" t="str">
        <f>"Oct "&amp;RIGHT(A6,4)-1</f>
        <v>Oct 2023</v>
      </c>
      <c r="B7" s="11">
        <v>7876591858</v>
      </c>
      <c r="C7" s="11">
        <v>3019059893.3449998</v>
      </c>
      <c r="D7" s="11">
        <v>495474.58750000002</v>
      </c>
      <c r="E7" s="11">
        <v>1097042934</v>
      </c>
      <c r="F7" s="11">
        <v>26249317.394699998</v>
      </c>
      <c r="G7" s="11">
        <v>273357154.01840001</v>
      </c>
      <c r="H7" s="11">
        <v>8761175</v>
      </c>
      <c r="I7" s="11">
        <v>246850166</v>
      </c>
      <c r="J7" s="11" t="s">
        <v>412</v>
      </c>
      <c r="K7" s="11">
        <v>12548407972.3456</v>
      </c>
    </row>
    <row r="8" spans="1:11" ht="12" customHeight="1" x14ac:dyDescent="0.2">
      <c r="A8" s="2" t="str">
        <f>"Nov "&amp;RIGHT(A6,4)-1</f>
        <v>Nov 2023</v>
      </c>
      <c r="B8" s="11">
        <v>7850322069</v>
      </c>
      <c r="C8" s="11">
        <v>2606204528.7199998</v>
      </c>
      <c r="D8" s="11">
        <v>427019.57750000001</v>
      </c>
      <c r="E8" s="11">
        <v>470579486</v>
      </c>
      <c r="F8" s="11">
        <v>26489110.8695</v>
      </c>
      <c r="G8" s="11">
        <v>224301421.14829999</v>
      </c>
      <c r="H8" s="11">
        <v>16758395</v>
      </c>
      <c r="I8" s="11">
        <v>246850166</v>
      </c>
      <c r="J8" s="11" t="s">
        <v>412</v>
      </c>
      <c r="K8" s="11">
        <v>11441932196.3153</v>
      </c>
    </row>
    <row r="9" spans="1:11" ht="12" customHeight="1" x14ac:dyDescent="0.2">
      <c r="A9" s="2" t="str">
        <f>"Dec "&amp;RIGHT(A6,4)-1</f>
        <v>Dec 2023</v>
      </c>
      <c r="B9" s="11">
        <v>9273609779</v>
      </c>
      <c r="C9" s="11">
        <v>2306425137.75</v>
      </c>
      <c r="D9" s="11">
        <v>341938.86</v>
      </c>
      <c r="E9" s="11">
        <v>607907162</v>
      </c>
      <c r="F9" s="11">
        <v>25919053.5121</v>
      </c>
      <c r="G9" s="11">
        <v>216339866.91859999</v>
      </c>
      <c r="H9" s="11">
        <v>12838542</v>
      </c>
      <c r="I9" s="11">
        <v>258370807</v>
      </c>
      <c r="J9" s="11" t="s">
        <v>412</v>
      </c>
      <c r="K9" s="11">
        <v>12701752287.040701</v>
      </c>
    </row>
    <row r="10" spans="1:11" ht="12" customHeight="1" x14ac:dyDescent="0.2">
      <c r="A10" s="2" t="str">
        <f>"Jan "&amp;RIGHT(A6,4)</f>
        <v>Jan 2024</v>
      </c>
      <c r="B10" s="11">
        <v>7780944177</v>
      </c>
      <c r="C10" s="11">
        <v>2556170248.2849998</v>
      </c>
      <c r="D10" s="11">
        <v>420461.32</v>
      </c>
      <c r="E10" s="11">
        <v>584540258</v>
      </c>
      <c r="F10" s="11">
        <v>26109410.269200001</v>
      </c>
      <c r="G10" s="11">
        <v>171916507.08719999</v>
      </c>
      <c r="H10" s="11">
        <v>14170363</v>
      </c>
      <c r="I10" s="11">
        <v>246850166</v>
      </c>
      <c r="J10" s="11" t="s">
        <v>412</v>
      </c>
      <c r="K10" s="11">
        <v>11381121590.961399</v>
      </c>
    </row>
    <row r="11" spans="1:11" ht="12" customHeight="1" x14ac:dyDescent="0.2">
      <c r="A11" s="2" t="str">
        <f>"Feb "&amp;RIGHT(A6,4)</f>
        <v>Feb 2024</v>
      </c>
      <c r="B11" s="11">
        <v>7587406069</v>
      </c>
      <c r="C11" s="11">
        <v>2831613373.5500002</v>
      </c>
      <c r="D11" s="11">
        <v>456418.11499999999</v>
      </c>
      <c r="E11" s="11">
        <v>522134097</v>
      </c>
      <c r="F11" s="11">
        <v>25724237.5436</v>
      </c>
      <c r="G11" s="11">
        <v>165882464.03439999</v>
      </c>
      <c r="H11" s="11">
        <v>15001848</v>
      </c>
      <c r="I11" s="11">
        <v>246850166</v>
      </c>
      <c r="J11" s="11" t="s">
        <v>412</v>
      </c>
      <c r="K11" s="11">
        <v>11395068673.243</v>
      </c>
    </row>
    <row r="12" spans="1:11" ht="12" customHeight="1" x14ac:dyDescent="0.2">
      <c r="A12" s="2" t="str">
        <f>"Mar "&amp;RIGHT(A6,4)</f>
        <v>Mar 2024</v>
      </c>
      <c r="B12" s="11">
        <v>9103149056</v>
      </c>
      <c r="C12" s="11">
        <v>2743202970.8400002</v>
      </c>
      <c r="D12" s="11">
        <v>391208.53</v>
      </c>
      <c r="E12" s="11">
        <v>558058745</v>
      </c>
      <c r="F12" s="11">
        <v>27941887.861099999</v>
      </c>
      <c r="G12" s="11">
        <v>202944159.86629999</v>
      </c>
      <c r="H12" s="11">
        <v>13552679</v>
      </c>
      <c r="I12" s="11">
        <v>256562627</v>
      </c>
      <c r="J12" s="11" t="s">
        <v>412</v>
      </c>
      <c r="K12" s="11">
        <v>12905803334.097401</v>
      </c>
    </row>
    <row r="13" spans="1:11" ht="12" customHeight="1" x14ac:dyDescent="0.2">
      <c r="A13" s="2" t="str">
        <f>"Apr "&amp;RIGHT(A6,4)</f>
        <v>Apr 2024</v>
      </c>
      <c r="B13" s="11">
        <v>7494180831</v>
      </c>
      <c r="C13" s="11">
        <v>2836345527.165</v>
      </c>
      <c r="D13" s="11">
        <v>468687.09250000003</v>
      </c>
      <c r="E13" s="11">
        <v>548787112</v>
      </c>
      <c r="F13" s="11">
        <v>27387384.980700001</v>
      </c>
      <c r="G13" s="11">
        <v>211111586.23480001</v>
      </c>
      <c r="H13" s="11">
        <v>13823534</v>
      </c>
      <c r="I13" s="11">
        <v>246850166</v>
      </c>
      <c r="J13" s="11" t="s">
        <v>412</v>
      </c>
      <c r="K13" s="11">
        <v>11378954828.473</v>
      </c>
    </row>
    <row r="14" spans="1:11" ht="12" customHeight="1" x14ac:dyDescent="0.2">
      <c r="A14" s="2" t="str">
        <f>"May "&amp;RIGHT(A6,4)</f>
        <v>May 2024</v>
      </c>
      <c r="B14" s="11">
        <v>7751341892</v>
      </c>
      <c r="C14" s="11">
        <v>2715965199.7399998</v>
      </c>
      <c r="D14" s="11">
        <v>452139.86749999999</v>
      </c>
      <c r="E14" s="11">
        <v>537480028</v>
      </c>
      <c r="F14" s="11">
        <v>26111589.418699998</v>
      </c>
      <c r="G14" s="11">
        <v>189654452.9251</v>
      </c>
      <c r="H14" s="11">
        <v>10732271</v>
      </c>
      <c r="I14" s="11">
        <v>246850166</v>
      </c>
      <c r="J14" s="11" t="s">
        <v>412</v>
      </c>
      <c r="K14" s="11">
        <v>11478587738.9513</v>
      </c>
    </row>
    <row r="15" spans="1:11" ht="12" customHeight="1" x14ac:dyDescent="0.2">
      <c r="A15" s="2" t="str">
        <f>"Jun "&amp;RIGHT(A6,4)</f>
        <v>Jun 2024</v>
      </c>
      <c r="B15" s="11">
        <v>9348304081</v>
      </c>
      <c r="C15" s="11">
        <v>1169549733.8</v>
      </c>
      <c r="D15" s="11">
        <v>210608.5575</v>
      </c>
      <c r="E15" s="11">
        <v>526168913</v>
      </c>
      <c r="F15" s="11">
        <v>25665703.908599999</v>
      </c>
      <c r="G15" s="11">
        <v>254158205.1024</v>
      </c>
      <c r="H15" s="11">
        <v>15163759</v>
      </c>
      <c r="I15" s="11">
        <v>255721329</v>
      </c>
      <c r="J15" s="11" t="s">
        <v>412</v>
      </c>
      <c r="K15" s="11">
        <v>11594942333.3685</v>
      </c>
    </row>
    <row r="16" spans="1:11" ht="12" customHeight="1" x14ac:dyDescent="0.2">
      <c r="A16" s="2" t="str">
        <f>"Jul "&amp;RIGHT(A6,4)</f>
        <v>Jul 2024</v>
      </c>
      <c r="B16" s="11">
        <v>8072829851</v>
      </c>
      <c r="C16" s="11">
        <v>791627089.90999997</v>
      </c>
      <c r="D16" s="11">
        <v>320107.59999999998</v>
      </c>
      <c r="E16" s="11">
        <v>570462866</v>
      </c>
      <c r="F16" s="11">
        <v>24634293.730099998</v>
      </c>
      <c r="G16" s="11">
        <v>196547881.81810001</v>
      </c>
      <c r="H16" s="11">
        <v>21101578</v>
      </c>
      <c r="I16" s="11">
        <v>246850166</v>
      </c>
      <c r="J16" s="11" t="s">
        <v>412</v>
      </c>
      <c r="K16" s="11">
        <v>9924373834.0582008</v>
      </c>
    </row>
    <row r="17" spans="1:11" ht="12" customHeight="1" x14ac:dyDescent="0.2">
      <c r="A17" s="2" t="str">
        <f>"Aug "&amp;RIGHT(A6,4)</f>
        <v>Aug 2024</v>
      </c>
      <c r="B17" s="11">
        <v>8127189992</v>
      </c>
      <c r="C17" s="11">
        <v>1990559598.3699999</v>
      </c>
      <c r="D17" s="11">
        <v>236890.73</v>
      </c>
      <c r="E17" s="11">
        <v>550160335</v>
      </c>
      <c r="F17" s="11">
        <v>25703229.760499999</v>
      </c>
      <c r="G17" s="11">
        <v>225539200.5038</v>
      </c>
      <c r="H17" s="11">
        <v>2893326</v>
      </c>
      <c r="I17" s="11">
        <v>246850166</v>
      </c>
      <c r="J17" s="11" t="s">
        <v>412</v>
      </c>
      <c r="K17" s="11">
        <v>11169132738.3643</v>
      </c>
    </row>
    <row r="18" spans="1:11" ht="12" customHeight="1" x14ac:dyDescent="0.2">
      <c r="A18" s="2" t="str">
        <f>"Sep "&amp;RIGHT(A6,4)</f>
        <v>Sep 2024</v>
      </c>
      <c r="B18" s="11">
        <v>10034182819</v>
      </c>
      <c r="C18" s="11">
        <v>3447510212.7199998</v>
      </c>
      <c r="D18" s="11">
        <v>453883.27</v>
      </c>
      <c r="E18" s="11">
        <v>727110282</v>
      </c>
      <c r="F18" s="11">
        <v>96658306.979300007</v>
      </c>
      <c r="G18" s="11">
        <v>274034074.41329998</v>
      </c>
      <c r="H18" s="11">
        <v>23941758</v>
      </c>
      <c r="I18" s="11">
        <v>261730587</v>
      </c>
      <c r="J18" s="11" t="s">
        <v>412</v>
      </c>
      <c r="K18" s="11">
        <v>14865621923.382601</v>
      </c>
    </row>
    <row r="19" spans="1:11" ht="12" customHeight="1" x14ac:dyDescent="0.2">
      <c r="A19" s="12" t="s">
        <v>55</v>
      </c>
      <c r="B19" s="13">
        <v>100300052474</v>
      </c>
      <c r="C19" s="13">
        <v>29014233514.195</v>
      </c>
      <c r="D19" s="13">
        <v>4674838.1074999999</v>
      </c>
      <c r="E19" s="13">
        <v>7300432218</v>
      </c>
      <c r="F19" s="13">
        <v>384593526.2281</v>
      </c>
      <c r="G19" s="13">
        <v>2605786974.0707002</v>
      </c>
      <c r="H19" s="13">
        <v>168739228</v>
      </c>
      <c r="I19" s="13">
        <v>3007186678</v>
      </c>
      <c r="J19" s="13" t="s">
        <v>412</v>
      </c>
      <c r="K19" s="13">
        <v>142785699450.60129</v>
      </c>
    </row>
    <row r="20" spans="1:11" ht="12" customHeight="1" x14ac:dyDescent="0.2">
      <c r="A20" s="14" t="s">
        <v>414</v>
      </c>
      <c r="B20" s="15">
        <v>56966203839</v>
      </c>
      <c r="C20" s="15">
        <v>18899021679.654999</v>
      </c>
      <c r="D20" s="15">
        <v>3001208.0825</v>
      </c>
      <c r="E20" s="15">
        <v>4389049794</v>
      </c>
      <c r="F20" s="15">
        <v>185820402.43090001</v>
      </c>
      <c r="G20" s="15">
        <v>1465853159.3080001</v>
      </c>
      <c r="H20" s="15">
        <v>94906536</v>
      </c>
      <c r="I20" s="15">
        <v>1749184264</v>
      </c>
      <c r="J20" s="15" t="s">
        <v>412</v>
      </c>
      <c r="K20" s="15">
        <v>83753040882.476395</v>
      </c>
    </row>
    <row r="21" spans="1:11" ht="12" customHeight="1" x14ac:dyDescent="0.2">
      <c r="A21" s="3" t="str">
        <f>"FY "&amp;RIGHT(A6,4)+1</f>
        <v>FY 2025</v>
      </c>
    </row>
    <row r="22" spans="1:11" ht="12" customHeight="1" x14ac:dyDescent="0.2">
      <c r="A22" s="2" t="str">
        <f>"Oct "&amp;RIGHT(A6,4)</f>
        <v>Oct 2024</v>
      </c>
      <c r="B22" s="11">
        <v>8501762803</v>
      </c>
      <c r="C22" s="11">
        <v>3310277831.1700001</v>
      </c>
      <c r="D22" s="11">
        <v>479434.64</v>
      </c>
      <c r="E22" s="11">
        <v>1205674716</v>
      </c>
      <c r="F22" s="11">
        <v>23640029.861499999</v>
      </c>
      <c r="G22" s="11">
        <v>205921312.722</v>
      </c>
      <c r="H22" s="11">
        <v>6727854</v>
      </c>
      <c r="I22" s="11" t="s">
        <v>412</v>
      </c>
      <c r="J22" s="11" t="s">
        <v>412</v>
      </c>
      <c r="K22" s="11">
        <v>13254483981.393499</v>
      </c>
    </row>
    <row r="23" spans="1:11" ht="12" customHeight="1" x14ac:dyDescent="0.2">
      <c r="A23" s="2" t="str">
        <f>"Nov "&amp;RIGHT(A6,4)</f>
        <v>Nov 2024</v>
      </c>
      <c r="B23" s="11">
        <v>8357808474</v>
      </c>
      <c r="C23" s="11">
        <v>2585372752.1599998</v>
      </c>
      <c r="D23" s="11">
        <v>379141.01</v>
      </c>
      <c r="E23" s="11">
        <v>603487117</v>
      </c>
      <c r="F23" s="11">
        <v>23617313.781399999</v>
      </c>
      <c r="G23" s="11">
        <v>183557706.00909999</v>
      </c>
      <c r="H23" s="11">
        <v>16336095</v>
      </c>
      <c r="I23" s="11" t="s">
        <v>412</v>
      </c>
      <c r="J23" s="11" t="s">
        <v>412</v>
      </c>
      <c r="K23" s="11">
        <v>11770558598.960501</v>
      </c>
    </row>
    <row r="24" spans="1:11" ht="12" customHeight="1" x14ac:dyDescent="0.2">
      <c r="A24" s="2" t="str">
        <f>"Dec "&amp;RIGHT(A6,4)</f>
        <v>Dec 2024</v>
      </c>
      <c r="B24" s="11">
        <v>9616788718</v>
      </c>
      <c r="C24" s="11">
        <v>2566882302.6100001</v>
      </c>
      <c r="D24" s="11">
        <v>335063.21000000002</v>
      </c>
      <c r="E24" s="11">
        <v>588070944</v>
      </c>
      <c r="F24" s="11">
        <v>45209717.051700003</v>
      </c>
      <c r="G24" s="11">
        <v>190035496.87470001</v>
      </c>
      <c r="H24" s="11">
        <v>14240273</v>
      </c>
      <c r="I24" s="11">
        <v>10254443</v>
      </c>
      <c r="J24" s="11" t="s">
        <v>412</v>
      </c>
      <c r="K24" s="11">
        <v>13031816957.746401</v>
      </c>
    </row>
    <row r="25" spans="1:11" ht="12" customHeight="1" x14ac:dyDescent="0.2">
      <c r="A25" s="2" t="str">
        <f>"Jan "&amp;RIGHT(A6,4)+1</f>
        <v>Jan 2025</v>
      </c>
      <c r="B25" s="11">
        <v>7968182092</v>
      </c>
      <c r="C25" s="11">
        <v>2679682290.6500001</v>
      </c>
      <c r="D25" s="11">
        <v>413071.29</v>
      </c>
      <c r="E25" s="11">
        <v>593917599</v>
      </c>
      <c r="F25" s="11">
        <v>23061701.972899999</v>
      </c>
      <c r="G25" s="11">
        <v>136721223.52309999</v>
      </c>
      <c r="H25" s="11">
        <v>14237741</v>
      </c>
      <c r="I25" s="11" t="s">
        <v>412</v>
      </c>
      <c r="J25" s="11" t="s">
        <v>412</v>
      </c>
      <c r="K25" s="11">
        <v>11416215719.436001</v>
      </c>
    </row>
    <row r="26" spans="1:11" ht="12" customHeight="1" x14ac:dyDescent="0.2">
      <c r="A26" s="2" t="str">
        <f>"Feb "&amp;RIGHT(A6,4)+1</f>
        <v>Feb 2025</v>
      </c>
      <c r="B26" s="11">
        <v>7917207310.2125998</v>
      </c>
      <c r="C26" s="11">
        <v>2729057000.1500001</v>
      </c>
      <c r="D26" s="11">
        <v>389476.26</v>
      </c>
      <c r="E26" s="11">
        <v>563172666</v>
      </c>
      <c r="F26" s="11">
        <v>23140583.756700002</v>
      </c>
      <c r="G26" s="11">
        <v>104305514.1252</v>
      </c>
      <c r="H26" s="11">
        <v>13849353</v>
      </c>
      <c r="I26" s="11" t="s">
        <v>412</v>
      </c>
      <c r="J26" s="11" t="s">
        <v>412</v>
      </c>
      <c r="K26" s="11">
        <v>11351121903.504499</v>
      </c>
    </row>
    <row r="27" spans="1:11" ht="12" customHeight="1" x14ac:dyDescent="0.2">
      <c r="A27" s="2" t="str">
        <f>"Mar "&amp;RIGHT(A6,4)+1</f>
        <v>Mar 2025</v>
      </c>
      <c r="B27" s="11">
        <v>9336202811.4342995</v>
      </c>
      <c r="C27" s="11">
        <v>2983031127.4299998</v>
      </c>
      <c r="D27" s="11">
        <v>396695.32</v>
      </c>
      <c r="E27" s="11">
        <v>582402712</v>
      </c>
      <c r="F27" s="11">
        <v>45968186.448299997</v>
      </c>
      <c r="G27" s="11">
        <v>132650429.42649999</v>
      </c>
      <c r="H27" s="11">
        <v>12369418</v>
      </c>
      <c r="I27" s="11">
        <v>5925816</v>
      </c>
      <c r="J27" s="11" t="s">
        <v>412</v>
      </c>
      <c r="K27" s="11">
        <v>13098947196.059099</v>
      </c>
    </row>
    <row r="28" spans="1:11" ht="12" customHeight="1" x14ac:dyDescent="0.2">
      <c r="A28" s="2" t="str">
        <f>"Apr "&amp;RIGHT(A6,4)+1</f>
        <v>Apr 2025</v>
      </c>
      <c r="B28" s="11">
        <v>7932830939.4462996</v>
      </c>
      <c r="C28" s="11">
        <v>2982133949.8600001</v>
      </c>
      <c r="D28" s="11">
        <v>451369.91</v>
      </c>
      <c r="E28" s="11">
        <v>599106859</v>
      </c>
      <c r="F28" s="11">
        <v>23541984.109299999</v>
      </c>
      <c r="G28" s="11">
        <v>103886831.0829</v>
      </c>
      <c r="H28" s="11">
        <v>14572662</v>
      </c>
      <c r="I28" s="11" t="s">
        <v>412</v>
      </c>
      <c r="J28" s="11" t="s">
        <v>412</v>
      </c>
      <c r="K28" s="11">
        <v>11641951933.408501</v>
      </c>
    </row>
    <row r="29" spans="1:11"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c r="K29" s="11" t="s">
        <v>412</v>
      </c>
    </row>
    <row r="30" spans="1:11"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c r="K30" s="11" t="s">
        <v>412</v>
      </c>
    </row>
    <row r="31" spans="1:11"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c r="K31" s="11" t="s">
        <v>412</v>
      </c>
    </row>
    <row r="32" spans="1:11"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c r="K32" s="11" t="s">
        <v>412</v>
      </c>
    </row>
    <row r="33" spans="1:11"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c r="K33" s="11" t="s">
        <v>412</v>
      </c>
    </row>
    <row r="34" spans="1:11" ht="12" customHeight="1" x14ac:dyDescent="0.2">
      <c r="A34" s="12" t="s">
        <v>55</v>
      </c>
      <c r="B34" s="13">
        <v>59630783148.093201</v>
      </c>
      <c r="C34" s="13">
        <v>19836437254.029999</v>
      </c>
      <c r="D34" s="13">
        <v>2844251.64</v>
      </c>
      <c r="E34" s="13">
        <v>4735832613</v>
      </c>
      <c r="F34" s="13">
        <v>208179516.98179999</v>
      </c>
      <c r="G34" s="13">
        <v>1057078513.7635</v>
      </c>
      <c r="H34" s="13">
        <v>92333396</v>
      </c>
      <c r="I34" s="13">
        <v>16180259</v>
      </c>
      <c r="J34" s="13" t="s">
        <v>412</v>
      </c>
      <c r="K34" s="13">
        <v>85565096290.508499</v>
      </c>
    </row>
    <row r="35" spans="1:11" ht="12" customHeight="1" x14ac:dyDescent="0.2">
      <c r="A35" s="14" t="str">
        <f>"Total "&amp;MID(A20,7,LEN(A20)-13)&amp;" Months"</f>
        <v>Total 7 Months</v>
      </c>
      <c r="B35" s="15">
        <v>59630783148.093201</v>
      </c>
      <c r="C35" s="15">
        <v>19836437254.029999</v>
      </c>
      <c r="D35" s="15">
        <v>2844251.64</v>
      </c>
      <c r="E35" s="15">
        <v>4735832613</v>
      </c>
      <c r="F35" s="15">
        <v>208179516.98179999</v>
      </c>
      <c r="G35" s="15">
        <v>1057078513.7635</v>
      </c>
      <c r="H35" s="15">
        <v>92333396</v>
      </c>
      <c r="I35" s="15">
        <v>16180259</v>
      </c>
      <c r="J35" s="15" t="s">
        <v>412</v>
      </c>
      <c r="K35" s="15">
        <v>85565096290.508499</v>
      </c>
    </row>
    <row r="36" spans="1:11" ht="12" customHeight="1" x14ac:dyDescent="0.2">
      <c r="A36" s="83"/>
      <c r="B36" s="83"/>
      <c r="C36" s="83"/>
      <c r="D36" s="83"/>
      <c r="E36" s="83"/>
      <c r="F36" s="83"/>
      <c r="G36" s="83"/>
      <c r="H36" s="83"/>
      <c r="I36" s="83"/>
      <c r="J36" s="83"/>
      <c r="K36" s="83"/>
    </row>
    <row r="37" spans="1:11" ht="119.25" customHeight="1" x14ac:dyDescent="0.2">
      <c r="A37" s="94" t="s">
        <v>391</v>
      </c>
      <c r="B37" s="94"/>
      <c r="C37" s="94"/>
      <c r="D37" s="94"/>
      <c r="E37" s="94"/>
      <c r="F37" s="94"/>
      <c r="G37" s="94"/>
      <c r="H37" s="94"/>
      <c r="I37" s="94"/>
      <c r="J37" s="94"/>
      <c r="K37" s="94"/>
    </row>
    <row r="38" spans="1:11" ht="12.75" customHeight="1" x14ac:dyDescent="0.2">
      <c r="A38" s="26"/>
    </row>
    <row r="39" spans="1:11" x14ac:dyDescent="0.2">
      <c r="A39" s="26"/>
    </row>
    <row r="40" spans="1:11" x14ac:dyDescent="0.2">
      <c r="A40" s="26"/>
    </row>
    <row r="41" spans="1:11" x14ac:dyDescent="0.2">
      <c r="A41" s="26"/>
    </row>
    <row r="42" spans="1:11" x14ac:dyDescent="0.2">
      <c r="A42" s="26"/>
    </row>
  </sheetData>
  <mergeCells count="15">
    <mergeCell ref="A37:K37"/>
    <mergeCell ref="A36:K36"/>
    <mergeCell ref="B5:K5"/>
    <mergeCell ref="G3:G4"/>
    <mergeCell ref="H3:H4"/>
    <mergeCell ref="I3:I4"/>
    <mergeCell ref="K3:K4"/>
    <mergeCell ref="A1:J1"/>
    <mergeCell ref="A2:J2"/>
    <mergeCell ref="A3:A4"/>
    <mergeCell ref="B3:B4"/>
    <mergeCell ref="C3:C4"/>
    <mergeCell ref="D3:D4"/>
    <mergeCell ref="E3:F3"/>
    <mergeCell ref="J3:J4"/>
  </mergeCells>
  <phoneticPr fontId="0" type="noConversion"/>
  <pageMargins left="0.75" right="0.5" top="0.75" bottom="0.5" header="0.5" footer="0.25"/>
  <pageSetup scale="36"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K37"/>
  <sheetViews>
    <sheetView showGridLines="0" workbookViewId="0">
      <selection sqref="A1:J1"/>
    </sheetView>
  </sheetViews>
  <sheetFormatPr defaultRowHeight="12.75" x14ac:dyDescent="0.2"/>
  <cols>
    <col min="1" max="11" width="11.42578125" customWidth="1"/>
  </cols>
  <sheetData>
    <row r="1" spans="1:11" ht="12" customHeight="1" x14ac:dyDescent="0.2">
      <c r="A1" s="84" t="s">
        <v>436</v>
      </c>
      <c r="B1" s="84"/>
      <c r="C1" s="84"/>
      <c r="D1" s="84"/>
      <c r="E1" s="84"/>
      <c r="F1" s="84"/>
      <c r="G1" s="84"/>
      <c r="H1" s="84"/>
      <c r="I1" s="84"/>
      <c r="J1" s="84"/>
      <c r="K1" s="136">
        <v>45849</v>
      </c>
    </row>
    <row r="2" spans="1:11" ht="12" customHeight="1" x14ac:dyDescent="0.2">
      <c r="A2" s="86" t="s">
        <v>139</v>
      </c>
      <c r="B2" s="86"/>
      <c r="C2" s="86"/>
      <c r="D2" s="86"/>
      <c r="E2" s="86"/>
      <c r="F2" s="86"/>
      <c r="G2" s="86"/>
      <c r="H2" s="86"/>
      <c r="I2" s="86"/>
      <c r="J2" s="86"/>
      <c r="K2" s="1"/>
    </row>
    <row r="3" spans="1:11" ht="24" customHeight="1" x14ac:dyDescent="0.2">
      <c r="A3" s="88" t="s">
        <v>50</v>
      </c>
      <c r="B3" s="92" t="s">
        <v>140</v>
      </c>
      <c r="C3" s="92"/>
      <c r="D3" s="91"/>
      <c r="E3" s="92" t="s">
        <v>74</v>
      </c>
      <c r="F3" s="92"/>
      <c r="G3" s="91"/>
      <c r="H3" s="92" t="s">
        <v>141</v>
      </c>
      <c r="I3" s="92"/>
      <c r="J3" s="91"/>
      <c r="K3" s="95" t="s">
        <v>142</v>
      </c>
    </row>
    <row r="4" spans="1:11" ht="24" customHeight="1" x14ac:dyDescent="0.2">
      <c r="A4" s="89"/>
      <c r="B4" s="10" t="s">
        <v>78</v>
      </c>
      <c r="C4" s="10" t="s">
        <v>80</v>
      </c>
      <c r="D4" s="10" t="s">
        <v>55</v>
      </c>
      <c r="E4" s="10" t="s">
        <v>78</v>
      </c>
      <c r="F4" s="10" t="s">
        <v>80</v>
      </c>
      <c r="G4" s="10" t="s">
        <v>55</v>
      </c>
      <c r="H4" s="10" t="s">
        <v>78</v>
      </c>
      <c r="I4" s="10" t="s">
        <v>80</v>
      </c>
      <c r="J4" s="10" t="s">
        <v>55</v>
      </c>
      <c r="K4" s="92"/>
    </row>
    <row r="5" spans="1:11" ht="12" customHeight="1" x14ac:dyDescent="0.2">
      <c r="A5" s="1"/>
      <c r="B5" s="83" t="str">
        <f>REPT("-",113)&amp;" Number "&amp;REPT("-",119)</f>
        <v>----------------------------------------------------------------------------------------------------------------- Number -----------------------------------------------------------------------------------------------------------------------</v>
      </c>
      <c r="C5" s="83"/>
      <c r="D5" s="83"/>
      <c r="E5" s="83"/>
      <c r="F5" s="83"/>
      <c r="G5" s="83"/>
      <c r="H5" s="83"/>
      <c r="I5" s="83"/>
      <c r="J5" s="83"/>
      <c r="K5" s="83"/>
    </row>
    <row r="6" spans="1:11" ht="12" customHeight="1" x14ac:dyDescent="0.2">
      <c r="A6" s="3" t="s">
        <v>413</v>
      </c>
    </row>
    <row r="7" spans="1:11" ht="12" customHeight="1" x14ac:dyDescent="0.2">
      <c r="A7" s="2" t="str">
        <f>"Oct "&amp;RIGHT(A6,4)-1</f>
        <v>Oct 2023</v>
      </c>
      <c r="B7" s="11">
        <v>221160</v>
      </c>
      <c r="C7" s="11">
        <v>1484274</v>
      </c>
      <c r="D7" s="11">
        <v>1705434</v>
      </c>
      <c r="E7" s="11">
        <v>6593</v>
      </c>
      <c r="F7" s="11">
        <v>133569</v>
      </c>
      <c r="G7" s="11">
        <v>140162</v>
      </c>
      <c r="H7" s="11">
        <v>812</v>
      </c>
      <c r="I7" s="11">
        <v>32407</v>
      </c>
      <c r="J7" s="11">
        <v>33219</v>
      </c>
      <c r="K7" s="11">
        <v>1878815</v>
      </c>
    </row>
    <row r="8" spans="1:11" ht="12" customHeight="1" x14ac:dyDescent="0.2">
      <c r="A8" s="2" t="str">
        <f>"Nov "&amp;RIGHT(A6,4)-1</f>
        <v>Nov 2023</v>
      </c>
      <c r="B8" s="11">
        <v>197818</v>
      </c>
      <c r="C8" s="11">
        <v>1296129</v>
      </c>
      <c r="D8" s="11">
        <v>1493947</v>
      </c>
      <c r="E8" s="11">
        <v>7066</v>
      </c>
      <c r="F8" s="11">
        <v>100615</v>
      </c>
      <c r="G8" s="11">
        <v>107681</v>
      </c>
      <c r="H8" s="11">
        <v>345</v>
      </c>
      <c r="I8" s="11">
        <v>16950</v>
      </c>
      <c r="J8" s="11">
        <v>17295</v>
      </c>
      <c r="K8" s="11">
        <v>1618923</v>
      </c>
    </row>
    <row r="9" spans="1:11" ht="12" customHeight="1" x14ac:dyDescent="0.2">
      <c r="A9" s="2" t="str">
        <f>"Dec "&amp;RIGHT(A6,4)-1</f>
        <v>Dec 2023</v>
      </c>
      <c r="B9" s="11">
        <v>165606</v>
      </c>
      <c r="C9" s="11">
        <v>1031702</v>
      </c>
      <c r="D9" s="11">
        <v>1197308</v>
      </c>
      <c r="E9" s="11">
        <v>7162</v>
      </c>
      <c r="F9" s="11">
        <v>82557</v>
      </c>
      <c r="G9" s="11">
        <v>89719</v>
      </c>
      <c r="H9" s="11">
        <v>803</v>
      </c>
      <c r="I9" s="11">
        <v>8182</v>
      </c>
      <c r="J9" s="11">
        <v>8985</v>
      </c>
      <c r="K9" s="11">
        <v>1296012</v>
      </c>
    </row>
    <row r="10" spans="1:11" ht="12" customHeight="1" x14ac:dyDescent="0.2">
      <c r="A10" s="2" t="str">
        <f>"Jan "&amp;RIGHT(A6,4)</f>
        <v>Jan 2024</v>
      </c>
      <c r="B10" s="11">
        <v>179694</v>
      </c>
      <c r="C10" s="11">
        <v>1266671</v>
      </c>
      <c r="D10" s="11">
        <v>1446365</v>
      </c>
      <c r="E10" s="11">
        <v>2113</v>
      </c>
      <c r="F10" s="11">
        <v>124323</v>
      </c>
      <c r="G10" s="11">
        <v>126436</v>
      </c>
      <c r="H10" s="11">
        <v>300</v>
      </c>
      <c r="I10" s="11">
        <v>21719</v>
      </c>
      <c r="J10" s="11">
        <v>22019</v>
      </c>
      <c r="K10" s="11">
        <v>1594820</v>
      </c>
    </row>
    <row r="11" spans="1:11" ht="12" customHeight="1" x14ac:dyDescent="0.2">
      <c r="A11" s="2" t="str">
        <f>"Feb "&amp;RIGHT(A6,4)</f>
        <v>Feb 2024</v>
      </c>
      <c r="B11" s="11">
        <v>211065</v>
      </c>
      <c r="C11" s="11">
        <v>1374459</v>
      </c>
      <c r="D11" s="11">
        <v>1585524</v>
      </c>
      <c r="E11" s="11">
        <v>7399</v>
      </c>
      <c r="F11" s="11">
        <v>118845</v>
      </c>
      <c r="G11" s="11">
        <v>126244</v>
      </c>
      <c r="H11" s="11">
        <v>190</v>
      </c>
      <c r="I11" s="11">
        <v>18448</v>
      </c>
      <c r="J11" s="11">
        <v>18638</v>
      </c>
      <c r="K11" s="11">
        <v>1730406</v>
      </c>
    </row>
    <row r="12" spans="1:11" ht="12" customHeight="1" x14ac:dyDescent="0.2">
      <c r="A12" s="2" t="str">
        <f>"Mar "&amp;RIGHT(A6,4)</f>
        <v>Mar 2024</v>
      </c>
      <c r="B12" s="11">
        <v>180325</v>
      </c>
      <c r="C12" s="11">
        <v>1173143</v>
      </c>
      <c r="D12" s="11">
        <v>1353468</v>
      </c>
      <c r="E12" s="11">
        <v>7158</v>
      </c>
      <c r="F12" s="11">
        <v>104773</v>
      </c>
      <c r="G12" s="11">
        <v>111931</v>
      </c>
      <c r="H12" s="11">
        <v>0</v>
      </c>
      <c r="I12" s="11">
        <v>17777</v>
      </c>
      <c r="J12" s="11">
        <v>17777</v>
      </c>
      <c r="K12" s="11">
        <v>1483176</v>
      </c>
    </row>
    <row r="13" spans="1:11" ht="12" customHeight="1" x14ac:dyDescent="0.2">
      <c r="A13" s="2" t="str">
        <f>"Apr "&amp;RIGHT(A6,4)</f>
        <v>Apr 2024</v>
      </c>
      <c r="B13" s="11">
        <v>224578</v>
      </c>
      <c r="C13" s="11">
        <v>1393960</v>
      </c>
      <c r="D13" s="11">
        <v>1618538</v>
      </c>
      <c r="E13" s="11">
        <v>6771</v>
      </c>
      <c r="F13" s="11">
        <v>128126</v>
      </c>
      <c r="G13" s="11">
        <v>134897</v>
      </c>
      <c r="H13" s="11">
        <v>534</v>
      </c>
      <c r="I13" s="11">
        <v>22672</v>
      </c>
      <c r="J13" s="11">
        <v>23206</v>
      </c>
      <c r="K13" s="11">
        <v>1776641</v>
      </c>
    </row>
    <row r="14" spans="1:11" ht="12" customHeight="1" x14ac:dyDescent="0.2">
      <c r="A14" s="2" t="str">
        <f>"May "&amp;RIGHT(A6,4)</f>
        <v>May 2024</v>
      </c>
      <c r="B14" s="11">
        <v>210709</v>
      </c>
      <c r="C14" s="11">
        <v>1328913</v>
      </c>
      <c r="D14" s="11">
        <v>1539622</v>
      </c>
      <c r="E14" s="11">
        <v>8066</v>
      </c>
      <c r="F14" s="11">
        <v>131001</v>
      </c>
      <c r="G14" s="11">
        <v>139067</v>
      </c>
      <c r="H14" s="11">
        <v>218</v>
      </c>
      <c r="I14" s="11">
        <v>35188</v>
      </c>
      <c r="J14" s="11">
        <v>35406</v>
      </c>
      <c r="K14" s="11">
        <v>1714095</v>
      </c>
    </row>
    <row r="15" spans="1:11" ht="12" customHeight="1" x14ac:dyDescent="0.2">
      <c r="A15" s="2" t="str">
        <f>"Jun "&amp;RIGHT(A6,4)</f>
        <v>Jun 2024</v>
      </c>
      <c r="B15" s="11">
        <v>28256</v>
      </c>
      <c r="C15" s="11">
        <v>173100</v>
      </c>
      <c r="D15" s="11">
        <v>201356</v>
      </c>
      <c r="E15" s="11">
        <v>1384</v>
      </c>
      <c r="F15" s="11">
        <v>96904</v>
      </c>
      <c r="G15" s="11">
        <v>98288</v>
      </c>
      <c r="H15" s="11">
        <v>14757</v>
      </c>
      <c r="I15" s="11">
        <v>486226</v>
      </c>
      <c r="J15" s="11">
        <v>500983</v>
      </c>
      <c r="K15" s="11">
        <v>800627</v>
      </c>
    </row>
    <row r="16" spans="1:11" ht="12" customHeight="1" x14ac:dyDescent="0.2">
      <c r="A16" s="2" t="str">
        <f>"Jul "&amp;RIGHT(A6,4)</f>
        <v>Jul 2024</v>
      </c>
      <c r="B16" s="11">
        <v>9619</v>
      </c>
      <c r="C16" s="11">
        <v>85994</v>
      </c>
      <c r="D16" s="11">
        <v>95613</v>
      </c>
      <c r="E16" s="11">
        <v>8119</v>
      </c>
      <c r="F16" s="11">
        <v>120022</v>
      </c>
      <c r="G16" s="11">
        <v>128141</v>
      </c>
      <c r="H16" s="11">
        <v>98138</v>
      </c>
      <c r="I16" s="11">
        <v>859400</v>
      </c>
      <c r="J16" s="11">
        <v>957538</v>
      </c>
      <c r="K16" s="11">
        <v>1181292</v>
      </c>
    </row>
    <row r="17" spans="1:11" ht="12" customHeight="1" x14ac:dyDescent="0.2">
      <c r="A17" s="2" t="str">
        <f>"Aug "&amp;RIGHT(A6,4)</f>
        <v>Aug 2024</v>
      </c>
      <c r="B17" s="11">
        <v>85881</v>
      </c>
      <c r="C17" s="11">
        <v>423066</v>
      </c>
      <c r="D17" s="11">
        <v>508947</v>
      </c>
      <c r="E17" s="11">
        <v>8261</v>
      </c>
      <c r="F17" s="11">
        <v>74848</v>
      </c>
      <c r="G17" s="11">
        <v>83109</v>
      </c>
      <c r="H17" s="11">
        <v>14913</v>
      </c>
      <c r="I17" s="11">
        <v>266365</v>
      </c>
      <c r="J17" s="11">
        <v>281278</v>
      </c>
      <c r="K17" s="11">
        <v>873334</v>
      </c>
    </row>
    <row r="18" spans="1:11" ht="12" customHeight="1" x14ac:dyDescent="0.2">
      <c r="A18" s="2" t="str">
        <f>"Sep "&amp;RIGHT(A6,4)</f>
        <v>Sep 2024</v>
      </c>
      <c r="B18" s="11">
        <v>208177</v>
      </c>
      <c r="C18" s="11">
        <v>1333502</v>
      </c>
      <c r="D18" s="11">
        <v>1541679</v>
      </c>
      <c r="E18" s="11">
        <v>5420</v>
      </c>
      <c r="F18" s="11">
        <v>108083</v>
      </c>
      <c r="G18" s="11">
        <v>113503</v>
      </c>
      <c r="H18" s="11">
        <v>220</v>
      </c>
      <c r="I18" s="11">
        <v>17728</v>
      </c>
      <c r="J18" s="11">
        <v>17948</v>
      </c>
      <c r="K18" s="11">
        <v>1673130</v>
      </c>
    </row>
    <row r="19" spans="1:11" ht="12" customHeight="1" x14ac:dyDescent="0.2">
      <c r="A19" s="12" t="s">
        <v>55</v>
      </c>
      <c r="B19" s="13">
        <v>1922888</v>
      </c>
      <c r="C19" s="13">
        <v>12364913</v>
      </c>
      <c r="D19" s="13">
        <v>14287801</v>
      </c>
      <c r="E19" s="13">
        <v>75512</v>
      </c>
      <c r="F19" s="13">
        <v>1323666</v>
      </c>
      <c r="G19" s="13">
        <v>1399178</v>
      </c>
      <c r="H19" s="13">
        <v>131230</v>
      </c>
      <c r="I19" s="13">
        <v>1803062</v>
      </c>
      <c r="J19" s="13">
        <v>1934292</v>
      </c>
      <c r="K19" s="13">
        <v>17621271</v>
      </c>
    </row>
    <row r="20" spans="1:11" ht="12" customHeight="1" x14ac:dyDescent="0.2">
      <c r="A20" s="14" t="s">
        <v>414</v>
      </c>
      <c r="B20" s="15">
        <v>1380246</v>
      </c>
      <c r="C20" s="15">
        <v>9020338</v>
      </c>
      <c r="D20" s="15">
        <v>10400584</v>
      </c>
      <c r="E20" s="15">
        <v>44262</v>
      </c>
      <c r="F20" s="15">
        <v>792808</v>
      </c>
      <c r="G20" s="15">
        <v>837070</v>
      </c>
      <c r="H20" s="15">
        <v>2984</v>
      </c>
      <c r="I20" s="15">
        <v>138155</v>
      </c>
      <c r="J20" s="15">
        <v>141139</v>
      </c>
      <c r="K20" s="15">
        <v>11378793</v>
      </c>
    </row>
    <row r="21" spans="1:11" ht="12" customHeight="1" x14ac:dyDescent="0.2">
      <c r="A21" s="3" t="str">
        <f>"FY "&amp;RIGHT(A6,4)+1</f>
        <v>FY 2025</v>
      </c>
    </row>
    <row r="22" spans="1:11" ht="12" customHeight="1" x14ac:dyDescent="0.2">
      <c r="A22" s="2" t="str">
        <f>"Oct "&amp;RIGHT(A6,4)</f>
        <v>Oct 2024</v>
      </c>
      <c r="B22" s="11">
        <v>208486</v>
      </c>
      <c r="C22" s="11">
        <v>1412705</v>
      </c>
      <c r="D22" s="11">
        <v>1621191</v>
      </c>
      <c r="E22" s="11">
        <v>7888</v>
      </c>
      <c r="F22" s="11">
        <v>114628</v>
      </c>
      <c r="G22" s="11">
        <v>122516</v>
      </c>
      <c r="H22" s="11">
        <v>0</v>
      </c>
      <c r="I22" s="11">
        <v>23963</v>
      </c>
      <c r="J22" s="11">
        <v>23963</v>
      </c>
      <c r="K22" s="11">
        <v>1767670</v>
      </c>
    </row>
    <row r="23" spans="1:11" ht="12" customHeight="1" x14ac:dyDescent="0.2">
      <c r="A23" s="2" t="str">
        <f>"Nov "&amp;RIGHT(A6,4)</f>
        <v>Nov 2024</v>
      </c>
      <c r="B23" s="11">
        <v>171656</v>
      </c>
      <c r="C23" s="11">
        <v>1110892</v>
      </c>
      <c r="D23" s="11">
        <v>1282548</v>
      </c>
      <c r="E23" s="11">
        <v>5652</v>
      </c>
      <c r="F23" s="11">
        <v>94493</v>
      </c>
      <c r="G23" s="11">
        <v>100145</v>
      </c>
      <c r="H23" s="11">
        <v>0</v>
      </c>
      <c r="I23" s="11">
        <v>14966</v>
      </c>
      <c r="J23" s="11">
        <v>14966</v>
      </c>
      <c r="K23" s="11">
        <v>1397659</v>
      </c>
    </row>
    <row r="24" spans="1:11" ht="12" customHeight="1" x14ac:dyDescent="0.2">
      <c r="A24" s="2" t="str">
        <f>"Dec "&amp;RIGHT(A6,4)</f>
        <v>Dec 2024</v>
      </c>
      <c r="B24" s="11">
        <v>153429</v>
      </c>
      <c r="C24" s="11">
        <v>983434</v>
      </c>
      <c r="D24" s="11">
        <v>1136863</v>
      </c>
      <c r="E24" s="11">
        <v>3392</v>
      </c>
      <c r="F24" s="11">
        <v>84770</v>
      </c>
      <c r="G24" s="11">
        <v>88162</v>
      </c>
      <c r="H24" s="11">
        <v>1557</v>
      </c>
      <c r="I24" s="11">
        <v>8527</v>
      </c>
      <c r="J24" s="11">
        <v>10084</v>
      </c>
      <c r="K24" s="11">
        <v>1235109</v>
      </c>
    </row>
    <row r="25" spans="1:11" ht="12" customHeight="1" x14ac:dyDescent="0.2">
      <c r="A25" s="2" t="str">
        <f>"Jan "&amp;RIGHT(A6,4)+1</f>
        <v>Jan 2025</v>
      </c>
      <c r="B25" s="11">
        <v>185799</v>
      </c>
      <c r="C25" s="11">
        <v>1203953</v>
      </c>
      <c r="D25" s="11">
        <v>1389752</v>
      </c>
      <c r="E25" s="11">
        <v>7688</v>
      </c>
      <c r="F25" s="11">
        <v>103430</v>
      </c>
      <c r="G25" s="11">
        <v>111118</v>
      </c>
      <c r="H25" s="11">
        <v>1390</v>
      </c>
      <c r="I25" s="11">
        <v>20416</v>
      </c>
      <c r="J25" s="11">
        <v>21806</v>
      </c>
      <c r="K25" s="11">
        <v>1522676</v>
      </c>
    </row>
    <row r="26" spans="1:11" ht="12" customHeight="1" x14ac:dyDescent="0.2">
      <c r="A26" s="2" t="str">
        <f>"Feb "&amp;RIGHT(A6,4)+1</f>
        <v>Feb 2025</v>
      </c>
      <c r="B26" s="11">
        <v>174096</v>
      </c>
      <c r="C26" s="11">
        <v>1141865</v>
      </c>
      <c r="D26" s="11">
        <v>1315961</v>
      </c>
      <c r="E26" s="11">
        <v>7011</v>
      </c>
      <c r="F26" s="11">
        <v>92302</v>
      </c>
      <c r="G26" s="11">
        <v>99313</v>
      </c>
      <c r="H26" s="11">
        <v>0</v>
      </c>
      <c r="I26" s="11">
        <v>20523</v>
      </c>
      <c r="J26" s="11">
        <v>20523</v>
      </c>
      <c r="K26" s="11">
        <v>1435797</v>
      </c>
    </row>
    <row r="27" spans="1:11" ht="12" customHeight="1" x14ac:dyDescent="0.2">
      <c r="A27" s="2" t="str">
        <f>"Mar "&amp;RIGHT(A6,4)+1</f>
        <v>Mar 2025</v>
      </c>
      <c r="B27" s="11">
        <v>168014</v>
      </c>
      <c r="C27" s="11">
        <v>1149205</v>
      </c>
      <c r="D27" s="11">
        <v>1317219</v>
      </c>
      <c r="E27" s="11">
        <v>8051</v>
      </c>
      <c r="F27" s="11">
        <v>102237</v>
      </c>
      <c r="G27" s="11">
        <v>110288</v>
      </c>
      <c r="H27" s="11">
        <v>0</v>
      </c>
      <c r="I27" s="11">
        <v>35214</v>
      </c>
      <c r="J27" s="11">
        <v>35214</v>
      </c>
      <c r="K27" s="11">
        <v>1462721</v>
      </c>
    </row>
    <row r="28" spans="1:11" ht="12" customHeight="1" x14ac:dyDescent="0.2">
      <c r="A28" s="2" t="str">
        <f>"Apr "&amp;RIGHT(A6,4)+1</f>
        <v>Apr 2025</v>
      </c>
      <c r="B28" s="11">
        <v>204587</v>
      </c>
      <c r="C28" s="11">
        <v>1288518</v>
      </c>
      <c r="D28" s="11">
        <v>1493105</v>
      </c>
      <c r="E28" s="11">
        <v>6429</v>
      </c>
      <c r="F28" s="11">
        <v>126634</v>
      </c>
      <c r="G28" s="11">
        <v>133063</v>
      </c>
      <c r="H28" s="11">
        <v>0</v>
      </c>
      <c r="I28" s="11">
        <v>37757</v>
      </c>
      <c r="J28" s="11">
        <v>37757</v>
      </c>
      <c r="K28" s="11">
        <v>1663925</v>
      </c>
    </row>
    <row r="29" spans="1:11"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c r="K29" s="11" t="s">
        <v>412</v>
      </c>
    </row>
    <row r="30" spans="1:11"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c r="K30" s="11" t="s">
        <v>412</v>
      </c>
    </row>
    <row r="31" spans="1:11"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c r="K31" s="11" t="s">
        <v>412</v>
      </c>
    </row>
    <row r="32" spans="1:11"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c r="K32" s="11" t="s">
        <v>412</v>
      </c>
    </row>
    <row r="33" spans="1:11"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c r="K33" s="11" t="s">
        <v>412</v>
      </c>
    </row>
    <row r="34" spans="1:11" ht="12" customHeight="1" x14ac:dyDescent="0.2">
      <c r="A34" s="12" t="s">
        <v>55</v>
      </c>
      <c r="B34" s="13">
        <v>1266067</v>
      </c>
      <c r="C34" s="13">
        <v>8290572</v>
      </c>
      <c r="D34" s="13">
        <v>9556639</v>
      </c>
      <c r="E34" s="13">
        <v>46111</v>
      </c>
      <c r="F34" s="13">
        <v>718494</v>
      </c>
      <c r="G34" s="13">
        <v>764605</v>
      </c>
      <c r="H34" s="13">
        <v>2947</v>
      </c>
      <c r="I34" s="13">
        <v>161366</v>
      </c>
      <c r="J34" s="13">
        <v>164313</v>
      </c>
      <c r="K34" s="13">
        <v>10485557</v>
      </c>
    </row>
    <row r="35" spans="1:11" ht="12" customHeight="1" x14ac:dyDescent="0.2">
      <c r="A35" s="14" t="str">
        <f>"Total "&amp;MID(A20,7,LEN(A20)-13)&amp;" Months"</f>
        <v>Total 7 Months</v>
      </c>
      <c r="B35" s="15">
        <v>1266067</v>
      </c>
      <c r="C35" s="15">
        <v>8290572</v>
      </c>
      <c r="D35" s="15">
        <v>9556639</v>
      </c>
      <c r="E35" s="15">
        <v>46111</v>
      </c>
      <c r="F35" s="15">
        <v>718494</v>
      </c>
      <c r="G35" s="15">
        <v>764605</v>
      </c>
      <c r="H35" s="15">
        <v>2947</v>
      </c>
      <c r="I35" s="15">
        <v>161366</v>
      </c>
      <c r="J35" s="15">
        <v>164313</v>
      </c>
      <c r="K35" s="15">
        <v>10485557</v>
      </c>
    </row>
    <row r="36" spans="1:11" ht="12" customHeight="1" x14ac:dyDescent="0.2">
      <c r="A36" s="83"/>
      <c r="B36" s="83"/>
      <c r="C36" s="83"/>
      <c r="D36" s="83"/>
      <c r="E36" s="83"/>
      <c r="F36" s="83"/>
      <c r="G36" s="83"/>
      <c r="H36" s="83"/>
    </row>
    <row r="37" spans="1:11" ht="69.95" customHeight="1" x14ac:dyDescent="0.2"/>
  </sheetData>
  <mergeCells count="9">
    <mergeCell ref="K3:K4"/>
    <mergeCell ref="B5:K5"/>
    <mergeCell ref="A36:H36"/>
    <mergeCell ref="A1:J1"/>
    <mergeCell ref="A2:J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I37"/>
  <sheetViews>
    <sheetView showGridLines="0" workbookViewId="0">
      <selection sqref="A1:H1"/>
    </sheetView>
  </sheetViews>
  <sheetFormatPr defaultRowHeight="12.75" x14ac:dyDescent="0.2"/>
  <cols>
    <col min="1" max="9" width="11.42578125" customWidth="1"/>
  </cols>
  <sheetData>
    <row r="1" spans="1:9" ht="12" customHeight="1" x14ac:dyDescent="0.2">
      <c r="A1" s="84" t="s">
        <v>436</v>
      </c>
      <c r="B1" s="84"/>
      <c r="C1" s="84"/>
      <c r="D1" s="84"/>
      <c r="E1" s="84"/>
      <c r="F1" s="84"/>
      <c r="G1" s="84"/>
      <c r="H1" s="84"/>
      <c r="I1" s="136">
        <v>45849</v>
      </c>
    </row>
    <row r="2" spans="1:9" ht="12" customHeight="1" x14ac:dyDescent="0.2">
      <c r="A2" s="86" t="s">
        <v>143</v>
      </c>
      <c r="B2" s="86"/>
      <c r="C2" s="86"/>
      <c r="D2" s="86"/>
      <c r="E2" s="86"/>
      <c r="F2" s="86"/>
      <c r="G2" s="86"/>
      <c r="H2" s="86"/>
      <c r="I2" s="1"/>
    </row>
    <row r="3" spans="1:9" ht="24" customHeight="1" x14ac:dyDescent="0.2">
      <c r="A3" s="88" t="s">
        <v>50</v>
      </c>
      <c r="B3" s="92" t="s">
        <v>144</v>
      </c>
      <c r="C3" s="92"/>
      <c r="D3" s="91"/>
      <c r="E3" s="92" t="s">
        <v>145</v>
      </c>
      <c r="F3" s="92"/>
      <c r="G3" s="91"/>
      <c r="H3" s="92" t="s">
        <v>146</v>
      </c>
      <c r="I3" s="92"/>
    </row>
    <row r="4" spans="1:9" ht="24" customHeight="1" x14ac:dyDescent="0.2">
      <c r="A4" s="89"/>
      <c r="B4" s="10" t="s">
        <v>78</v>
      </c>
      <c r="C4" s="10" t="s">
        <v>80</v>
      </c>
      <c r="D4" s="10" t="s">
        <v>55</v>
      </c>
      <c r="E4" s="10" t="s">
        <v>223</v>
      </c>
      <c r="F4" s="10" t="s">
        <v>80</v>
      </c>
      <c r="G4" s="10" t="s">
        <v>224</v>
      </c>
      <c r="H4" s="10" t="s">
        <v>225</v>
      </c>
      <c r="I4" s="9" t="s">
        <v>80</v>
      </c>
    </row>
    <row r="5" spans="1:9" ht="12" customHeight="1" x14ac:dyDescent="0.2">
      <c r="A5" s="1"/>
      <c r="B5" s="83" t="str">
        <f>REPT("-",29)&amp;" Number "&amp;REPT("-",28)&amp;"   "&amp;REPT("-",30)&amp;" Dollars "&amp;REPT("-",28)&amp;"   "&amp;REPT("-",19)&amp;" Cents "&amp;REPT("-",21)</f>
        <v>----------------------------- Number ----------------------------   ------------------------------ Dollars ----------------------------   ------------------- Cents ---------------------</v>
      </c>
      <c r="C5" s="83"/>
      <c r="D5" s="83"/>
      <c r="E5" s="83"/>
      <c r="F5" s="83"/>
      <c r="G5" s="83"/>
      <c r="H5" s="83"/>
      <c r="I5" s="83"/>
    </row>
    <row r="6" spans="1:9" ht="12" customHeight="1" x14ac:dyDescent="0.2">
      <c r="A6" s="3" t="s">
        <v>413</v>
      </c>
    </row>
    <row r="7" spans="1:9" ht="12" customHeight="1" x14ac:dyDescent="0.2">
      <c r="A7" s="2" t="str">
        <f>"Oct "&amp;RIGHT(A6,4)-1</f>
        <v>Oct 2023</v>
      </c>
      <c r="B7" s="11">
        <v>228565</v>
      </c>
      <c r="C7" s="11">
        <v>1650250</v>
      </c>
      <c r="D7" s="11">
        <v>1878815</v>
      </c>
      <c r="E7" s="11">
        <v>62283.962500000001</v>
      </c>
      <c r="F7" s="11">
        <v>433190.625</v>
      </c>
      <c r="G7" s="11">
        <v>495474.58750000002</v>
      </c>
      <c r="H7" s="16">
        <v>27.25</v>
      </c>
      <c r="I7" s="16">
        <v>26.25</v>
      </c>
    </row>
    <row r="8" spans="1:9" ht="12" customHeight="1" x14ac:dyDescent="0.2">
      <c r="A8" s="2" t="str">
        <f>"Nov "&amp;RIGHT(A6,4)-1</f>
        <v>Nov 2023</v>
      </c>
      <c r="B8" s="11">
        <v>205229</v>
      </c>
      <c r="C8" s="11">
        <v>1413694</v>
      </c>
      <c r="D8" s="11">
        <v>1618923</v>
      </c>
      <c r="E8" s="11">
        <v>55924.902499999997</v>
      </c>
      <c r="F8" s="11">
        <v>371094.67499999999</v>
      </c>
      <c r="G8" s="11">
        <v>427019.57750000001</v>
      </c>
      <c r="H8" s="16">
        <v>27.25</v>
      </c>
      <c r="I8" s="16">
        <v>26.25</v>
      </c>
    </row>
    <row r="9" spans="1:9" ht="12" customHeight="1" x14ac:dyDescent="0.2">
      <c r="A9" s="2" t="str">
        <f>"Dec "&amp;RIGHT(A6,4)-1</f>
        <v>Dec 2023</v>
      </c>
      <c r="B9" s="11">
        <v>173571</v>
      </c>
      <c r="C9" s="11">
        <v>1122441</v>
      </c>
      <c r="D9" s="11">
        <v>1296012</v>
      </c>
      <c r="E9" s="11">
        <v>47298.097500000003</v>
      </c>
      <c r="F9" s="11">
        <v>294640.76250000001</v>
      </c>
      <c r="G9" s="11">
        <v>341938.86</v>
      </c>
      <c r="H9" s="16">
        <v>27.25</v>
      </c>
      <c r="I9" s="16">
        <v>26.25</v>
      </c>
    </row>
    <row r="10" spans="1:9" ht="12" customHeight="1" x14ac:dyDescent="0.2">
      <c r="A10" s="2" t="str">
        <f>"Jan "&amp;RIGHT(A6,4)</f>
        <v>Jan 2024</v>
      </c>
      <c r="B10" s="11">
        <v>182107</v>
      </c>
      <c r="C10" s="11">
        <v>1412713</v>
      </c>
      <c r="D10" s="11">
        <v>1594820</v>
      </c>
      <c r="E10" s="11">
        <v>49624.157500000001</v>
      </c>
      <c r="F10" s="11">
        <v>370837.16249999998</v>
      </c>
      <c r="G10" s="11">
        <v>420461.32</v>
      </c>
      <c r="H10" s="16">
        <v>27.25</v>
      </c>
      <c r="I10" s="16">
        <v>26.25</v>
      </c>
    </row>
    <row r="11" spans="1:9" ht="12" customHeight="1" x14ac:dyDescent="0.2">
      <c r="A11" s="2" t="str">
        <f>"Feb "&amp;RIGHT(A6,4)</f>
        <v>Feb 2024</v>
      </c>
      <c r="B11" s="11">
        <v>218654</v>
      </c>
      <c r="C11" s="11">
        <v>1511752</v>
      </c>
      <c r="D11" s="11">
        <v>1730406</v>
      </c>
      <c r="E11" s="11">
        <v>59583.214999999997</v>
      </c>
      <c r="F11" s="11">
        <v>396834.9</v>
      </c>
      <c r="G11" s="11">
        <v>456418.11499999999</v>
      </c>
      <c r="H11" s="16">
        <v>27.25</v>
      </c>
      <c r="I11" s="16">
        <v>26.25</v>
      </c>
    </row>
    <row r="12" spans="1:9" ht="12" customHeight="1" x14ac:dyDescent="0.2">
      <c r="A12" s="2" t="str">
        <f>"Mar "&amp;RIGHT(A6,4)</f>
        <v>Mar 2024</v>
      </c>
      <c r="B12" s="11">
        <v>187483</v>
      </c>
      <c r="C12" s="11">
        <v>1295693</v>
      </c>
      <c r="D12" s="11">
        <v>1483176</v>
      </c>
      <c r="E12" s="11">
        <v>51089.1175</v>
      </c>
      <c r="F12" s="11">
        <v>340119.41249999998</v>
      </c>
      <c r="G12" s="11">
        <v>391208.53</v>
      </c>
      <c r="H12" s="16">
        <v>27.25</v>
      </c>
      <c r="I12" s="16">
        <v>26.25</v>
      </c>
    </row>
    <row r="13" spans="1:9" ht="12" customHeight="1" x14ac:dyDescent="0.2">
      <c r="A13" s="2" t="str">
        <f>"Apr "&amp;RIGHT(A6,4)</f>
        <v>Apr 2024</v>
      </c>
      <c r="B13" s="11">
        <v>231883</v>
      </c>
      <c r="C13" s="11">
        <v>1544758</v>
      </c>
      <c r="D13" s="11">
        <v>1776641</v>
      </c>
      <c r="E13" s="11">
        <v>63188.1175</v>
      </c>
      <c r="F13" s="11">
        <v>405498.97499999998</v>
      </c>
      <c r="G13" s="11">
        <v>468687.09250000003</v>
      </c>
      <c r="H13" s="16">
        <v>27.25</v>
      </c>
      <c r="I13" s="16">
        <v>26.25</v>
      </c>
    </row>
    <row r="14" spans="1:9" ht="12" customHeight="1" x14ac:dyDescent="0.2">
      <c r="A14" s="2" t="str">
        <f>"May "&amp;RIGHT(A6,4)</f>
        <v>May 2024</v>
      </c>
      <c r="B14" s="11">
        <v>218993</v>
      </c>
      <c r="C14" s="11">
        <v>1495102</v>
      </c>
      <c r="D14" s="11">
        <v>1714095</v>
      </c>
      <c r="E14" s="11">
        <v>59675.592499999999</v>
      </c>
      <c r="F14" s="11">
        <v>392464.27500000002</v>
      </c>
      <c r="G14" s="11">
        <v>452139.86749999999</v>
      </c>
      <c r="H14" s="16">
        <v>27.25</v>
      </c>
      <c r="I14" s="16">
        <v>26.25</v>
      </c>
    </row>
    <row r="15" spans="1:9" ht="12" customHeight="1" x14ac:dyDescent="0.2">
      <c r="A15" s="2" t="str">
        <f>"Jun "&amp;RIGHT(A6,4)</f>
        <v>Jun 2024</v>
      </c>
      <c r="B15" s="11">
        <v>44397</v>
      </c>
      <c r="C15" s="11">
        <v>756230</v>
      </c>
      <c r="D15" s="11">
        <v>800627</v>
      </c>
      <c r="E15" s="11">
        <v>12098.182500000001</v>
      </c>
      <c r="F15" s="11">
        <v>198510.375</v>
      </c>
      <c r="G15" s="11">
        <v>210608.5575</v>
      </c>
      <c r="H15" s="16">
        <v>27.25</v>
      </c>
      <c r="I15" s="16">
        <v>26.25</v>
      </c>
    </row>
    <row r="16" spans="1:9" ht="12" customHeight="1" x14ac:dyDescent="0.2">
      <c r="A16" s="2" t="str">
        <f>"Jul "&amp;RIGHT(A6,4)</f>
        <v>Jul 2024</v>
      </c>
      <c r="B16" s="11">
        <v>115876</v>
      </c>
      <c r="C16" s="11">
        <v>1065416</v>
      </c>
      <c r="D16" s="11">
        <v>1181292</v>
      </c>
      <c r="E16" s="11">
        <v>32445.279999999999</v>
      </c>
      <c r="F16" s="11">
        <v>287662.32</v>
      </c>
      <c r="G16" s="11">
        <v>320107.59999999998</v>
      </c>
      <c r="H16" s="16">
        <v>28</v>
      </c>
      <c r="I16" s="16">
        <v>27</v>
      </c>
    </row>
    <row r="17" spans="1:9" ht="12" customHeight="1" x14ac:dyDescent="0.2">
      <c r="A17" s="2" t="str">
        <f>"Aug "&amp;RIGHT(A6,4)</f>
        <v>Aug 2024</v>
      </c>
      <c r="B17" s="11">
        <v>109055</v>
      </c>
      <c r="C17" s="11">
        <v>764279</v>
      </c>
      <c r="D17" s="11">
        <v>873334</v>
      </c>
      <c r="E17" s="11">
        <v>30535.4</v>
      </c>
      <c r="F17" s="11">
        <v>206355.33</v>
      </c>
      <c r="G17" s="11">
        <v>236890.73</v>
      </c>
      <c r="H17" s="16">
        <v>28</v>
      </c>
      <c r="I17" s="16">
        <v>27</v>
      </c>
    </row>
    <row r="18" spans="1:9" ht="12" customHeight="1" x14ac:dyDescent="0.2">
      <c r="A18" s="2" t="str">
        <f>"Sep "&amp;RIGHT(A6,4)</f>
        <v>Sep 2024</v>
      </c>
      <c r="B18" s="11">
        <v>213817</v>
      </c>
      <c r="C18" s="11">
        <v>1459313</v>
      </c>
      <c r="D18" s="11">
        <v>1673130</v>
      </c>
      <c r="E18" s="11">
        <v>59868.76</v>
      </c>
      <c r="F18" s="11">
        <v>394014.51</v>
      </c>
      <c r="G18" s="11">
        <v>453883.27</v>
      </c>
      <c r="H18" s="16">
        <v>28</v>
      </c>
      <c r="I18" s="16">
        <v>27</v>
      </c>
    </row>
    <row r="19" spans="1:9" ht="12" customHeight="1" x14ac:dyDescent="0.2">
      <c r="A19" s="12" t="s">
        <v>55</v>
      </c>
      <c r="B19" s="13">
        <v>2129630</v>
      </c>
      <c r="C19" s="13">
        <v>15491641</v>
      </c>
      <c r="D19" s="13">
        <v>17621271</v>
      </c>
      <c r="E19" s="13">
        <v>583614.78500000003</v>
      </c>
      <c r="F19" s="13">
        <v>4091223.3224999998</v>
      </c>
      <c r="G19" s="13">
        <v>4674838.1074999999</v>
      </c>
      <c r="H19" s="17">
        <v>27.404499999999999</v>
      </c>
      <c r="I19" s="17">
        <v>26.409199999999998</v>
      </c>
    </row>
    <row r="20" spans="1:9" ht="12" customHeight="1" x14ac:dyDescent="0.2">
      <c r="A20" s="14" t="s">
        <v>414</v>
      </c>
      <c r="B20" s="15">
        <v>1427492</v>
      </c>
      <c r="C20" s="15">
        <v>9951301</v>
      </c>
      <c r="D20" s="15">
        <v>11378793</v>
      </c>
      <c r="E20" s="15">
        <v>388991.57</v>
      </c>
      <c r="F20" s="15">
        <v>2612216.5125000002</v>
      </c>
      <c r="G20" s="15">
        <v>3001208.0825</v>
      </c>
      <c r="H20" s="18">
        <v>27.25</v>
      </c>
      <c r="I20" s="18">
        <v>26.25</v>
      </c>
    </row>
    <row r="21" spans="1:9" ht="12" customHeight="1" x14ac:dyDescent="0.2">
      <c r="A21" s="3" t="str">
        <f>"FY "&amp;RIGHT(A6,4)+1</f>
        <v>FY 2025</v>
      </c>
    </row>
    <row r="22" spans="1:9" ht="12" customHeight="1" x14ac:dyDescent="0.2">
      <c r="A22" s="2" t="str">
        <f>"Oct "&amp;RIGHT(A6,4)</f>
        <v>Oct 2024</v>
      </c>
      <c r="B22" s="11">
        <v>216374</v>
      </c>
      <c r="C22" s="11">
        <v>1551296</v>
      </c>
      <c r="D22" s="11">
        <v>1767670</v>
      </c>
      <c r="E22" s="11">
        <v>60584.72</v>
      </c>
      <c r="F22" s="11">
        <v>418849.92</v>
      </c>
      <c r="G22" s="11">
        <v>479434.64</v>
      </c>
      <c r="H22" s="16">
        <v>28</v>
      </c>
      <c r="I22" s="16">
        <v>27</v>
      </c>
    </row>
    <row r="23" spans="1:9" ht="12" customHeight="1" x14ac:dyDescent="0.2">
      <c r="A23" s="2" t="str">
        <f>"Nov "&amp;RIGHT(A6,4)</f>
        <v>Nov 2024</v>
      </c>
      <c r="B23" s="11">
        <v>177308</v>
      </c>
      <c r="C23" s="11">
        <v>1220351</v>
      </c>
      <c r="D23" s="11">
        <v>1397659</v>
      </c>
      <c r="E23" s="11">
        <v>49646.239999999998</v>
      </c>
      <c r="F23" s="11">
        <v>329494.77</v>
      </c>
      <c r="G23" s="11">
        <v>379141.01</v>
      </c>
      <c r="H23" s="16">
        <v>28</v>
      </c>
      <c r="I23" s="16">
        <v>27</v>
      </c>
    </row>
    <row r="24" spans="1:9" ht="12" customHeight="1" x14ac:dyDescent="0.2">
      <c r="A24" s="2" t="str">
        <f>"Dec "&amp;RIGHT(A6,4)</f>
        <v>Dec 2024</v>
      </c>
      <c r="B24" s="11">
        <v>158378</v>
      </c>
      <c r="C24" s="11">
        <v>1076731</v>
      </c>
      <c r="D24" s="11">
        <v>1235109</v>
      </c>
      <c r="E24" s="11">
        <v>44345.84</v>
      </c>
      <c r="F24" s="11">
        <v>290717.37</v>
      </c>
      <c r="G24" s="11">
        <v>335063.21000000002</v>
      </c>
      <c r="H24" s="16">
        <v>28</v>
      </c>
      <c r="I24" s="16">
        <v>27</v>
      </c>
    </row>
    <row r="25" spans="1:9" ht="12" customHeight="1" x14ac:dyDescent="0.2">
      <c r="A25" s="2" t="str">
        <f>"Jan "&amp;RIGHT(A6,4)+1</f>
        <v>Jan 2025</v>
      </c>
      <c r="B25" s="11">
        <v>194877</v>
      </c>
      <c r="C25" s="11">
        <v>1327799</v>
      </c>
      <c r="D25" s="11">
        <v>1522676</v>
      </c>
      <c r="E25" s="11">
        <v>54565.56</v>
      </c>
      <c r="F25" s="11">
        <v>358505.73</v>
      </c>
      <c r="G25" s="11">
        <v>413071.29</v>
      </c>
      <c r="H25" s="16">
        <v>28</v>
      </c>
      <c r="I25" s="16">
        <v>27</v>
      </c>
    </row>
    <row r="26" spans="1:9" ht="12" customHeight="1" x14ac:dyDescent="0.2">
      <c r="A26" s="2" t="str">
        <f>"Feb "&amp;RIGHT(A6,4)+1</f>
        <v>Feb 2025</v>
      </c>
      <c r="B26" s="11">
        <v>181107</v>
      </c>
      <c r="C26" s="11">
        <v>1254690</v>
      </c>
      <c r="D26" s="11">
        <v>1435797</v>
      </c>
      <c r="E26" s="11">
        <v>50709.96</v>
      </c>
      <c r="F26" s="11">
        <v>338766.3</v>
      </c>
      <c r="G26" s="11">
        <v>389476.26</v>
      </c>
      <c r="H26" s="16">
        <v>28</v>
      </c>
      <c r="I26" s="16">
        <v>27</v>
      </c>
    </row>
    <row r="27" spans="1:9" ht="12" customHeight="1" x14ac:dyDescent="0.2">
      <c r="A27" s="2" t="str">
        <f>"Mar "&amp;RIGHT(A6,4)+1</f>
        <v>Mar 2025</v>
      </c>
      <c r="B27" s="11">
        <v>176065</v>
      </c>
      <c r="C27" s="11">
        <v>1286656</v>
      </c>
      <c r="D27" s="11">
        <v>1462721</v>
      </c>
      <c r="E27" s="11">
        <v>49298.2</v>
      </c>
      <c r="F27" s="11">
        <v>347397.12</v>
      </c>
      <c r="G27" s="11">
        <v>396695.32</v>
      </c>
      <c r="H27" s="16">
        <v>28</v>
      </c>
      <c r="I27" s="16">
        <v>27</v>
      </c>
    </row>
    <row r="28" spans="1:9" ht="12" customHeight="1" x14ac:dyDescent="0.2">
      <c r="A28" s="2" t="str">
        <f>"Apr "&amp;RIGHT(A6,4)+1</f>
        <v>Apr 2025</v>
      </c>
      <c r="B28" s="11">
        <v>211016</v>
      </c>
      <c r="C28" s="11">
        <v>1452909</v>
      </c>
      <c r="D28" s="11">
        <v>1663925</v>
      </c>
      <c r="E28" s="11">
        <v>59084.480000000003</v>
      </c>
      <c r="F28" s="11">
        <v>392285.43</v>
      </c>
      <c r="G28" s="11">
        <v>451369.91</v>
      </c>
      <c r="H28" s="16">
        <v>28</v>
      </c>
      <c r="I28" s="16">
        <v>27</v>
      </c>
    </row>
    <row r="29" spans="1:9" ht="12" customHeight="1" x14ac:dyDescent="0.2">
      <c r="A29" s="2" t="str">
        <f>"May "&amp;RIGHT(A6,4)+1</f>
        <v>May 2025</v>
      </c>
      <c r="B29" s="11" t="s">
        <v>412</v>
      </c>
      <c r="C29" s="11" t="s">
        <v>412</v>
      </c>
      <c r="D29" s="11" t="s">
        <v>412</v>
      </c>
      <c r="E29" s="11" t="s">
        <v>412</v>
      </c>
      <c r="F29" s="11" t="s">
        <v>412</v>
      </c>
      <c r="G29" s="11" t="s">
        <v>412</v>
      </c>
      <c r="H29" s="16" t="s">
        <v>412</v>
      </c>
      <c r="I29" s="16" t="s">
        <v>412</v>
      </c>
    </row>
    <row r="30" spans="1:9" ht="12" customHeight="1" x14ac:dyDescent="0.2">
      <c r="A30" s="2" t="str">
        <f>"Jun "&amp;RIGHT(A6,4)+1</f>
        <v>Jun 2025</v>
      </c>
      <c r="B30" s="11" t="s">
        <v>412</v>
      </c>
      <c r="C30" s="11" t="s">
        <v>412</v>
      </c>
      <c r="D30" s="11" t="s">
        <v>412</v>
      </c>
      <c r="E30" s="11" t="s">
        <v>412</v>
      </c>
      <c r="F30" s="11" t="s">
        <v>412</v>
      </c>
      <c r="G30" s="11" t="s">
        <v>412</v>
      </c>
      <c r="H30" s="16" t="s">
        <v>412</v>
      </c>
      <c r="I30" s="16" t="s">
        <v>412</v>
      </c>
    </row>
    <row r="31" spans="1:9" ht="12" customHeight="1" x14ac:dyDescent="0.2">
      <c r="A31" s="2" t="str">
        <f>"Jul "&amp;RIGHT(A6,4)+1</f>
        <v>Jul 2025</v>
      </c>
      <c r="B31" s="11" t="s">
        <v>412</v>
      </c>
      <c r="C31" s="11" t="s">
        <v>412</v>
      </c>
      <c r="D31" s="11" t="s">
        <v>412</v>
      </c>
      <c r="E31" s="11" t="s">
        <v>412</v>
      </c>
      <c r="F31" s="11" t="s">
        <v>412</v>
      </c>
      <c r="G31" s="11" t="s">
        <v>412</v>
      </c>
      <c r="H31" s="16" t="s">
        <v>412</v>
      </c>
      <c r="I31" s="16" t="s">
        <v>412</v>
      </c>
    </row>
    <row r="32" spans="1:9" ht="12" customHeight="1" x14ac:dyDescent="0.2">
      <c r="A32" s="2" t="str">
        <f>"Aug "&amp;RIGHT(A6,4)+1</f>
        <v>Aug 2025</v>
      </c>
      <c r="B32" s="11" t="s">
        <v>412</v>
      </c>
      <c r="C32" s="11" t="s">
        <v>412</v>
      </c>
      <c r="D32" s="11" t="s">
        <v>412</v>
      </c>
      <c r="E32" s="11" t="s">
        <v>412</v>
      </c>
      <c r="F32" s="11" t="s">
        <v>412</v>
      </c>
      <c r="G32" s="11" t="s">
        <v>412</v>
      </c>
      <c r="H32" s="16" t="s">
        <v>412</v>
      </c>
      <c r="I32" s="16" t="s">
        <v>412</v>
      </c>
    </row>
    <row r="33" spans="1:9" ht="12" customHeight="1" x14ac:dyDescent="0.2">
      <c r="A33" s="2" t="str">
        <f>"Sep "&amp;RIGHT(A6,4)+1</f>
        <v>Sep 2025</v>
      </c>
      <c r="B33" s="11" t="s">
        <v>412</v>
      </c>
      <c r="C33" s="11" t="s">
        <v>412</v>
      </c>
      <c r="D33" s="11" t="s">
        <v>412</v>
      </c>
      <c r="E33" s="11" t="s">
        <v>412</v>
      </c>
      <c r="F33" s="11" t="s">
        <v>412</v>
      </c>
      <c r="G33" s="11" t="s">
        <v>412</v>
      </c>
      <c r="H33" s="16" t="s">
        <v>412</v>
      </c>
      <c r="I33" s="16" t="s">
        <v>412</v>
      </c>
    </row>
    <row r="34" spans="1:9" ht="12" customHeight="1" x14ac:dyDescent="0.2">
      <c r="A34" s="12" t="s">
        <v>55</v>
      </c>
      <c r="B34" s="13">
        <v>1315125</v>
      </c>
      <c r="C34" s="13">
        <v>9170432</v>
      </c>
      <c r="D34" s="13">
        <v>10485557</v>
      </c>
      <c r="E34" s="13">
        <v>368235</v>
      </c>
      <c r="F34" s="13">
        <v>2476016.6400000001</v>
      </c>
      <c r="G34" s="13">
        <v>2844251.64</v>
      </c>
      <c r="H34" s="17">
        <v>28</v>
      </c>
      <c r="I34" s="17">
        <v>27</v>
      </c>
    </row>
    <row r="35" spans="1:9" ht="12" customHeight="1" x14ac:dyDescent="0.2">
      <c r="A35" s="14" t="str">
        <f>"Total "&amp;MID(A20,7,LEN(A20)-13)&amp;" Months"</f>
        <v>Total 7 Months</v>
      </c>
      <c r="B35" s="15">
        <v>1315125</v>
      </c>
      <c r="C35" s="15">
        <v>9170432</v>
      </c>
      <c r="D35" s="15">
        <v>10485557</v>
      </c>
      <c r="E35" s="15">
        <v>368235</v>
      </c>
      <c r="F35" s="15">
        <v>2476016.6400000001</v>
      </c>
      <c r="G35" s="15">
        <v>2844251.64</v>
      </c>
      <c r="H35" s="18">
        <v>28</v>
      </c>
      <c r="I35" s="18">
        <v>27</v>
      </c>
    </row>
    <row r="36" spans="1:9" ht="12" customHeight="1" x14ac:dyDescent="0.2">
      <c r="A36" s="83"/>
      <c r="B36" s="83"/>
      <c r="C36" s="83"/>
      <c r="D36" s="83"/>
      <c r="E36" s="83"/>
      <c r="F36" s="83"/>
      <c r="G36" s="83"/>
      <c r="H36" s="83"/>
      <c r="I36" s="83"/>
    </row>
    <row r="37" spans="1:9" ht="69.95" customHeight="1" x14ac:dyDescent="0.2">
      <c r="A37" s="94" t="s">
        <v>147</v>
      </c>
      <c r="B37" s="94"/>
      <c r="C37" s="94"/>
      <c r="D37" s="94"/>
      <c r="E37" s="94"/>
      <c r="F37" s="94"/>
      <c r="G37" s="94"/>
      <c r="H37" s="94"/>
      <c r="I37" s="94"/>
    </row>
  </sheetData>
  <mergeCells count="9">
    <mergeCell ref="B5:I5"/>
    <mergeCell ref="A36:I36"/>
    <mergeCell ref="A37:I37"/>
    <mergeCell ref="A1:H1"/>
    <mergeCell ref="A2:H2"/>
    <mergeCell ref="A3:A4"/>
    <mergeCell ref="B3:D3"/>
    <mergeCell ref="E3:G3"/>
    <mergeCell ref="H3:I3"/>
  </mergeCells>
  <phoneticPr fontId="0" type="noConversion"/>
  <pageMargins left="0.75" right="0.5" top="0.75" bottom="0.5" header="0.5" footer="0.25"/>
  <pageSetup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N44"/>
  <sheetViews>
    <sheetView showGridLines="0" zoomScaleNormal="100" workbookViewId="0">
      <selection sqref="A1:J1"/>
    </sheetView>
  </sheetViews>
  <sheetFormatPr defaultRowHeight="12.75" x14ac:dyDescent="0.2"/>
  <cols>
    <col min="1" max="1" width="11.42578125" customWidth="1"/>
    <col min="2" max="6" width="11.28515625" customWidth="1"/>
    <col min="7" max="7" width="12.42578125" customWidth="1"/>
    <col min="8" max="9" width="11.28515625" customWidth="1"/>
    <col min="10" max="11" width="11.42578125" customWidth="1"/>
  </cols>
  <sheetData>
    <row r="1" spans="1:11" ht="12" customHeight="1" x14ac:dyDescent="0.2">
      <c r="A1" s="84" t="s">
        <v>436</v>
      </c>
      <c r="B1" s="84"/>
      <c r="C1" s="84"/>
      <c r="D1" s="84"/>
      <c r="E1" s="84"/>
      <c r="F1" s="84"/>
      <c r="G1" s="84"/>
      <c r="H1" s="84"/>
      <c r="I1" s="84"/>
      <c r="J1" s="84"/>
      <c r="K1" s="136">
        <v>45849</v>
      </c>
    </row>
    <row r="2" spans="1:11" ht="12" customHeight="1" x14ac:dyDescent="0.2">
      <c r="A2" s="86" t="s">
        <v>148</v>
      </c>
      <c r="B2" s="86"/>
      <c r="C2" s="86"/>
      <c r="D2" s="86"/>
      <c r="E2" s="86"/>
      <c r="F2" s="86"/>
      <c r="G2" s="86"/>
      <c r="H2" s="86"/>
      <c r="I2" s="86"/>
      <c r="J2" s="86"/>
      <c r="K2" s="1"/>
    </row>
    <row r="3" spans="1:11" ht="24" customHeight="1" x14ac:dyDescent="0.2">
      <c r="A3" s="88" t="s">
        <v>50</v>
      </c>
      <c r="B3" s="92" t="s">
        <v>194</v>
      </c>
      <c r="C3" s="92"/>
      <c r="D3" s="92"/>
      <c r="E3" s="91"/>
      <c r="F3" s="92" t="s">
        <v>149</v>
      </c>
      <c r="G3" s="92"/>
      <c r="H3" s="92"/>
      <c r="I3" s="91"/>
      <c r="J3" s="92" t="s">
        <v>150</v>
      </c>
      <c r="K3" s="92"/>
    </row>
    <row r="4" spans="1:11" ht="45" customHeight="1" x14ac:dyDescent="0.2">
      <c r="A4" s="89"/>
      <c r="B4" s="10" t="s">
        <v>151</v>
      </c>
      <c r="C4" s="10" t="s">
        <v>152</v>
      </c>
      <c r="D4" s="10" t="s">
        <v>153</v>
      </c>
      <c r="E4" s="10" t="s">
        <v>55</v>
      </c>
      <c r="F4" s="10" t="s">
        <v>329</v>
      </c>
      <c r="G4" s="10" t="s">
        <v>331</v>
      </c>
      <c r="H4" s="10" t="s">
        <v>330</v>
      </c>
      <c r="I4" s="10" t="s">
        <v>337</v>
      </c>
      <c r="J4" s="10" t="s">
        <v>154</v>
      </c>
      <c r="K4" s="9" t="s">
        <v>332</v>
      </c>
    </row>
    <row r="5" spans="1:11" ht="12" customHeight="1" x14ac:dyDescent="0.2">
      <c r="A5" s="1"/>
      <c r="B5" s="83" t="str">
        <f>REPT("-",42)&amp;" Number "&amp;REPT("-",39)&amp;"   "&amp;REPT("-",52)&amp;" Dollars "&amp;REPT("-",58)</f>
        <v>------------------------------------------ Number ---------------------------------------   ---------------------------------------------------- Dollars ----------------------------------------------------------</v>
      </c>
      <c r="C5" s="83"/>
      <c r="D5" s="83"/>
      <c r="E5" s="83"/>
      <c r="F5" s="83"/>
      <c r="G5" s="83"/>
      <c r="H5" s="83"/>
      <c r="I5" s="83"/>
      <c r="J5" s="83"/>
      <c r="K5" s="83"/>
    </row>
    <row r="6" spans="1:11" ht="12" customHeight="1" x14ac:dyDescent="0.2">
      <c r="A6" s="3" t="s">
        <v>413</v>
      </c>
    </row>
    <row r="7" spans="1:11" ht="12" customHeight="1" x14ac:dyDescent="0.2">
      <c r="A7" s="2" t="str">
        <f>"Oct "&amp;RIGHT(A6,4)-1</f>
        <v>Oct 2023</v>
      </c>
      <c r="B7" s="11">
        <v>1499151</v>
      </c>
      <c r="C7" s="11">
        <v>1487823</v>
      </c>
      <c r="D7" s="11">
        <v>3685078</v>
      </c>
      <c r="E7" s="11">
        <v>6672052</v>
      </c>
      <c r="F7" s="11">
        <v>355739225</v>
      </c>
      <c r="G7" s="11" t="s">
        <v>412</v>
      </c>
      <c r="H7" s="11" t="s">
        <v>412</v>
      </c>
      <c r="I7" s="11">
        <v>1097042934</v>
      </c>
      <c r="J7" s="16">
        <v>53.317799999999998</v>
      </c>
      <c r="K7" s="16" t="s">
        <v>412</v>
      </c>
    </row>
    <row r="8" spans="1:11" ht="12" customHeight="1" x14ac:dyDescent="0.2">
      <c r="A8" s="2" t="str">
        <f>"Nov "&amp;RIGHT(A6,4)-1</f>
        <v>Nov 2023</v>
      </c>
      <c r="B8" s="11">
        <v>1484684</v>
      </c>
      <c r="C8" s="11">
        <v>1476670</v>
      </c>
      <c r="D8" s="11">
        <v>3662683</v>
      </c>
      <c r="E8" s="11">
        <v>6624037</v>
      </c>
      <c r="F8" s="11">
        <v>371788683</v>
      </c>
      <c r="G8" s="11" t="s">
        <v>412</v>
      </c>
      <c r="H8" s="11" t="s">
        <v>412</v>
      </c>
      <c r="I8" s="11">
        <v>470579486</v>
      </c>
      <c r="J8" s="16">
        <v>56.127200000000002</v>
      </c>
      <c r="K8" s="16" t="s">
        <v>412</v>
      </c>
    </row>
    <row r="9" spans="1:11" ht="12" customHeight="1" x14ac:dyDescent="0.2">
      <c r="A9" s="2" t="str">
        <f>"Dec "&amp;RIGHT(A6,4)-1</f>
        <v>Dec 2023</v>
      </c>
      <c r="B9" s="11">
        <v>1457238</v>
      </c>
      <c r="C9" s="11">
        <v>1455973</v>
      </c>
      <c r="D9" s="11">
        <v>3630102</v>
      </c>
      <c r="E9" s="11">
        <v>6543313</v>
      </c>
      <c r="F9" s="11">
        <v>426391422</v>
      </c>
      <c r="G9" s="11" t="s">
        <v>412</v>
      </c>
      <c r="H9" s="11">
        <v>3738910</v>
      </c>
      <c r="I9" s="11">
        <v>607907162</v>
      </c>
      <c r="J9" s="16">
        <v>65.164500000000004</v>
      </c>
      <c r="K9" s="16" t="s">
        <v>412</v>
      </c>
    </row>
    <row r="10" spans="1:11" ht="12" customHeight="1" x14ac:dyDescent="0.2">
      <c r="A10" s="2" t="str">
        <f>"Jan "&amp;RIGHT(A6,4)</f>
        <v>Jan 2024</v>
      </c>
      <c r="B10" s="11">
        <v>1478239</v>
      </c>
      <c r="C10" s="11">
        <v>1471011</v>
      </c>
      <c r="D10" s="11">
        <v>3658467</v>
      </c>
      <c r="E10" s="11">
        <v>6607717</v>
      </c>
      <c r="F10" s="11">
        <v>392186693</v>
      </c>
      <c r="G10" s="11" t="s">
        <v>412</v>
      </c>
      <c r="H10" s="11" t="s">
        <v>412</v>
      </c>
      <c r="I10" s="11">
        <v>584540258</v>
      </c>
      <c r="J10" s="16">
        <v>59.352800000000002</v>
      </c>
      <c r="K10" s="16" t="s">
        <v>412</v>
      </c>
    </row>
    <row r="11" spans="1:11" ht="12" customHeight="1" x14ac:dyDescent="0.2">
      <c r="A11" s="2" t="str">
        <f>"Feb "&amp;RIGHT(A6,4)</f>
        <v>Feb 2024</v>
      </c>
      <c r="B11" s="11">
        <v>1495697</v>
      </c>
      <c r="C11" s="11">
        <v>1476645</v>
      </c>
      <c r="D11" s="11">
        <v>3673296</v>
      </c>
      <c r="E11" s="11">
        <v>6645638</v>
      </c>
      <c r="F11" s="11">
        <v>389888588</v>
      </c>
      <c r="G11" s="11" t="s">
        <v>412</v>
      </c>
      <c r="H11" s="11" t="s">
        <v>412</v>
      </c>
      <c r="I11" s="11">
        <v>522134097</v>
      </c>
      <c r="J11" s="16">
        <v>58.668300000000002</v>
      </c>
      <c r="K11" s="16" t="s">
        <v>412</v>
      </c>
    </row>
    <row r="12" spans="1:11" ht="12" customHeight="1" x14ac:dyDescent="0.2">
      <c r="A12" s="2" t="str">
        <f>"Mar "&amp;RIGHT(A6,4)</f>
        <v>Mar 2024</v>
      </c>
      <c r="B12" s="11">
        <v>1507992</v>
      </c>
      <c r="C12" s="11">
        <v>1483532</v>
      </c>
      <c r="D12" s="11">
        <v>3689450</v>
      </c>
      <c r="E12" s="11">
        <v>6680974</v>
      </c>
      <c r="F12" s="11">
        <v>401576956</v>
      </c>
      <c r="G12" s="11" t="s">
        <v>412</v>
      </c>
      <c r="H12" s="11">
        <v>159832</v>
      </c>
      <c r="I12" s="11">
        <v>558058745</v>
      </c>
      <c r="J12" s="16">
        <v>60.107500000000002</v>
      </c>
      <c r="K12" s="16" t="s">
        <v>412</v>
      </c>
    </row>
    <row r="13" spans="1:11" ht="12" customHeight="1" x14ac:dyDescent="0.2">
      <c r="A13" s="2" t="str">
        <f>"Apr "&amp;RIGHT(A6,4)</f>
        <v>Apr 2024</v>
      </c>
      <c r="B13" s="11">
        <v>1522999</v>
      </c>
      <c r="C13" s="11">
        <v>1492306</v>
      </c>
      <c r="D13" s="11">
        <v>3706737</v>
      </c>
      <c r="E13" s="11">
        <v>6722042</v>
      </c>
      <c r="F13" s="11">
        <v>422630489</v>
      </c>
      <c r="G13" s="11" t="s">
        <v>412</v>
      </c>
      <c r="H13" s="11" t="s">
        <v>412</v>
      </c>
      <c r="I13" s="11">
        <v>548787112</v>
      </c>
      <c r="J13" s="16">
        <v>62.872300000000003</v>
      </c>
      <c r="K13" s="16" t="s">
        <v>412</v>
      </c>
    </row>
    <row r="14" spans="1:11" ht="12" customHeight="1" x14ac:dyDescent="0.2">
      <c r="A14" s="2" t="str">
        <f>"May "&amp;RIGHT(A6,4)</f>
        <v>May 2024</v>
      </c>
      <c r="B14" s="11">
        <v>1536240</v>
      </c>
      <c r="C14" s="11">
        <v>1501315</v>
      </c>
      <c r="D14" s="11">
        <v>3726155</v>
      </c>
      <c r="E14" s="11">
        <v>6763710</v>
      </c>
      <c r="F14" s="11">
        <v>425069956</v>
      </c>
      <c r="G14" s="11" t="s">
        <v>412</v>
      </c>
      <c r="H14" s="11" t="s">
        <v>412</v>
      </c>
      <c r="I14" s="11">
        <v>537480028</v>
      </c>
      <c r="J14" s="16">
        <v>62.845700000000001</v>
      </c>
      <c r="K14" s="16" t="s">
        <v>412</v>
      </c>
    </row>
    <row r="15" spans="1:11" ht="12" customHeight="1" x14ac:dyDescent="0.2">
      <c r="A15" s="2" t="str">
        <f>"Jun "&amp;RIGHT(A6,4)</f>
        <v>Jun 2024</v>
      </c>
      <c r="B15" s="11">
        <v>1527299</v>
      </c>
      <c r="C15" s="11">
        <v>1489252</v>
      </c>
      <c r="D15" s="11">
        <v>3720334</v>
      </c>
      <c r="E15" s="11">
        <v>6736885</v>
      </c>
      <c r="F15" s="11">
        <v>402998635</v>
      </c>
      <c r="G15" s="11" t="s">
        <v>412</v>
      </c>
      <c r="H15" s="11">
        <v>1014690</v>
      </c>
      <c r="I15" s="11">
        <v>526168913</v>
      </c>
      <c r="J15" s="16">
        <v>59.819699999999997</v>
      </c>
      <c r="K15" s="16" t="s">
        <v>412</v>
      </c>
    </row>
    <row r="16" spans="1:11" ht="12" customHeight="1" x14ac:dyDescent="0.2">
      <c r="A16" s="2" t="str">
        <f>"Jul "&amp;RIGHT(A6,4)</f>
        <v>Jul 2024</v>
      </c>
      <c r="B16" s="11">
        <v>1540457</v>
      </c>
      <c r="C16" s="11">
        <v>1499404</v>
      </c>
      <c r="D16" s="11">
        <v>3747176</v>
      </c>
      <c r="E16" s="11">
        <v>6787037</v>
      </c>
      <c r="F16" s="11">
        <v>438824837</v>
      </c>
      <c r="G16" s="11" t="s">
        <v>412</v>
      </c>
      <c r="H16" s="11" t="s">
        <v>412</v>
      </c>
      <c r="I16" s="11">
        <v>570462866</v>
      </c>
      <c r="J16" s="16">
        <v>64.656300000000002</v>
      </c>
      <c r="K16" s="16" t="s">
        <v>412</v>
      </c>
    </row>
    <row r="17" spans="1:11" ht="12" customHeight="1" x14ac:dyDescent="0.2">
      <c r="A17" s="2" t="str">
        <f>"Aug "&amp;RIGHT(A6,4)</f>
        <v>Aug 2024</v>
      </c>
      <c r="B17" s="11">
        <v>1550467</v>
      </c>
      <c r="C17" s="11">
        <v>1506231</v>
      </c>
      <c r="D17" s="11">
        <v>3773589</v>
      </c>
      <c r="E17" s="11">
        <v>6830287</v>
      </c>
      <c r="F17" s="11">
        <v>429860756</v>
      </c>
      <c r="G17" s="11" t="s">
        <v>412</v>
      </c>
      <c r="H17" s="11" t="s">
        <v>412</v>
      </c>
      <c r="I17" s="11">
        <v>550160335</v>
      </c>
      <c r="J17" s="16">
        <v>62.9345</v>
      </c>
      <c r="K17" s="16" t="s">
        <v>412</v>
      </c>
    </row>
    <row r="18" spans="1:11" ht="12" customHeight="1" x14ac:dyDescent="0.2">
      <c r="A18" s="2" t="str">
        <f>"Sep "&amp;RIGHT(A6,4)</f>
        <v>Sep 2024</v>
      </c>
      <c r="B18" s="11">
        <v>1547602</v>
      </c>
      <c r="C18" s="11">
        <v>1503365</v>
      </c>
      <c r="D18" s="11">
        <v>3787283</v>
      </c>
      <c r="E18" s="11">
        <v>6838250</v>
      </c>
      <c r="F18" s="11">
        <v>454461507</v>
      </c>
      <c r="G18" s="11" t="s">
        <v>412</v>
      </c>
      <c r="H18" s="11">
        <v>97881053</v>
      </c>
      <c r="I18" s="11">
        <v>727110282</v>
      </c>
      <c r="J18" s="16">
        <v>66.458699999999993</v>
      </c>
      <c r="K18" s="16" t="s">
        <v>412</v>
      </c>
    </row>
    <row r="19" spans="1:11" ht="12" customHeight="1" x14ac:dyDescent="0.2">
      <c r="A19" s="12" t="s">
        <v>55</v>
      </c>
      <c r="B19" s="13">
        <v>1512338.75</v>
      </c>
      <c r="C19" s="13">
        <v>1486960.5833000001</v>
      </c>
      <c r="D19" s="13">
        <v>3705029.1666999999</v>
      </c>
      <c r="E19" s="13">
        <v>6704328.5</v>
      </c>
      <c r="F19" s="13">
        <v>4911417747</v>
      </c>
      <c r="G19" s="13">
        <v>2264562429</v>
      </c>
      <c r="H19" s="13">
        <v>102794485</v>
      </c>
      <c r="I19" s="13">
        <v>7300432218</v>
      </c>
      <c r="J19" s="17">
        <v>61.047800000000002</v>
      </c>
      <c r="K19" s="17">
        <v>28.148</v>
      </c>
    </row>
    <row r="20" spans="1:11" ht="12" customHeight="1" x14ac:dyDescent="0.2">
      <c r="A20" s="14" t="s">
        <v>414</v>
      </c>
      <c r="B20" s="15">
        <v>1492285.7143000001</v>
      </c>
      <c r="C20" s="15">
        <v>1477708.5714</v>
      </c>
      <c r="D20" s="15">
        <v>3672259</v>
      </c>
      <c r="E20" s="15">
        <v>6642253.2856999999</v>
      </c>
      <c r="F20" s="15">
        <v>2760202056</v>
      </c>
      <c r="G20" s="15">
        <v>1624948996</v>
      </c>
      <c r="H20" s="15">
        <v>3898742</v>
      </c>
      <c r="I20" s="15">
        <v>4389049794</v>
      </c>
      <c r="J20" s="18">
        <v>59.364600000000003</v>
      </c>
      <c r="K20" s="18">
        <v>34.948300000000003</v>
      </c>
    </row>
    <row r="21" spans="1:11" ht="12" customHeight="1" x14ac:dyDescent="0.2">
      <c r="A21" s="3" t="str">
        <f>"FY "&amp;RIGHT(A6,4)+1</f>
        <v>FY 2025</v>
      </c>
    </row>
    <row r="22" spans="1:11" ht="12" customHeight="1" x14ac:dyDescent="0.2">
      <c r="A22" s="2" t="str">
        <f>"Oct "&amp;RIGHT(A6,4)</f>
        <v>Oct 2024</v>
      </c>
      <c r="B22" s="11">
        <v>1565365</v>
      </c>
      <c r="C22" s="11">
        <v>1520705</v>
      </c>
      <c r="D22" s="11">
        <v>3821595</v>
      </c>
      <c r="E22" s="11">
        <v>6907665</v>
      </c>
      <c r="F22" s="11">
        <v>412499085</v>
      </c>
      <c r="G22" s="11" t="s">
        <v>412</v>
      </c>
      <c r="H22" s="11" t="s">
        <v>412</v>
      </c>
      <c r="I22" s="11">
        <v>1205674716</v>
      </c>
      <c r="J22" s="16">
        <v>59.716099999999997</v>
      </c>
      <c r="K22" s="16" t="s">
        <v>412</v>
      </c>
    </row>
    <row r="23" spans="1:11" ht="12" customHeight="1" x14ac:dyDescent="0.2">
      <c r="A23" s="2" t="str">
        <f>"Nov "&amp;RIGHT(A6,4)</f>
        <v>Nov 2024</v>
      </c>
      <c r="B23" s="11">
        <v>1536335</v>
      </c>
      <c r="C23" s="11">
        <v>1494919</v>
      </c>
      <c r="D23" s="11">
        <v>3797983</v>
      </c>
      <c r="E23" s="11">
        <v>6829237</v>
      </c>
      <c r="F23" s="11">
        <v>431640355</v>
      </c>
      <c r="G23" s="11" t="s">
        <v>412</v>
      </c>
      <c r="H23" s="11" t="s">
        <v>412</v>
      </c>
      <c r="I23" s="11">
        <v>603487117</v>
      </c>
      <c r="J23" s="16">
        <v>63.204799999999999</v>
      </c>
      <c r="K23" s="16" t="s">
        <v>412</v>
      </c>
    </row>
    <row r="24" spans="1:11" ht="12" customHeight="1" x14ac:dyDescent="0.2">
      <c r="A24" s="2" t="str">
        <f>"Dec "&amp;RIGHT(A6,4)</f>
        <v>Dec 2024</v>
      </c>
      <c r="B24" s="11">
        <v>1515314</v>
      </c>
      <c r="C24" s="11">
        <v>1485761</v>
      </c>
      <c r="D24" s="11">
        <v>3783550</v>
      </c>
      <c r="E24" s="11">
        <v>6784625</v>
      </c>
      <c r="F24" s="11">
        <v>445772539</v>
      </c>
      <c r="G24" s="11" t="s">
        <v>412</v>
      </c>
      <c r="H24" s="11">
        <v>3687703</v>
      </c>
      <c r="I24" s="11">
        <v>588070944</v>
      </c>
      <c r="J24" s="16">
        <v>65.703299999999999</v>
      </c>
      <c r="K24" s="16" t="s">
        <v>412</v>
      </c>
    </row>
    <row r="25" spans="1:11" ht="12" customHeight="1" x14ac:dyDescent="0.2">
      <c r="A25" s="2" t="str">
        <f>"Jan "&amp;RIGHT(A6,4)+1</f>
        <v>Jan 2025</v>
      </c>
      <c r="B25" s="11">
        <v>1526797</v>
      </c>
      <c r="C25" s="11">
        <v>1497327</v>
      </c>
      <c r="D25" s="11">
        <v>3796927</v>
      </c>
      <c r="E25" s="11">
        <v>6821051</v>
      </c>
      <c r="F25" s="11">
        <v>434356377</v>
      </c>
      <c r="G25" s="11" t="s">
        <v>412</v>
      </c>
      <c r="H25" s="11" t="s">
        <v>412</v>
      </c>
      <c r="I25" s="11">
        <v>593917599</v>
      </c>
      <c r="J25" s="16">
        <v>63.678800000000003</v>
      </c>
      <c r="K25" s="16" t="s">
        <v>412</v>
      </c>
    </row>
    <row r="26" spans="1:11" ht="12" customHeight="1" x14ac:dyDescent="0.2">
      <c r="A26" s="2" t="str">
        <f>"Feb "&amp;RIGHT(A6,4)+1</f>
        <v>Feb 2025</v>
      </c>
      <c r="B26" s="11">
        <v>1519806</v>
      </c>
      <c r="C26" s="11">
        <v>1488606</v>
      </c>
      <c r="D26" s="11">
        <v>3792456</v>
      </c>
      <c r="E26" s="11">
        <v>6800868</v>
      </c>
      <c r="F26" s="11">
        <v>433257241</v>
      </c>
      <c r="G26" s="11" t="s">
        <v>412</v>
      </c>
      <c r="H26" s="11" t="s">
        <v>412</v>
      </c>
      <c r="I26" s="11">
        <v>563172666</v>
      </c>
      <c r="J26" s="16">
        <v>63.706200000000003</v>
      </c>
      <c r="K26" s="16" t="s">
        <v>412</v>
      </c>
    </row>
    <row r="27" spans="1:11" ht="12" customHeight="1" x14ac:dyDescent="0.2">
      <c r="A27" s="2" t="str">
        <f>"Mar "&amp;RIGHT(A6,4)+1</f>
        <v>Mar 2025</v>
      </c>
      <c r="B27" s="11">
        <v>1532161</v>
      </c>
      <c r="C27" s="11">
        <v>1491619</v>
      </c>
      <c r="D27" s="11">
        <v>3824656</v>
      </c>
      <c r="E27" s="11">
        <v>6848436</v>
      </c>
      <c r="F27" s="11">
        <v>454184845</v>
      </c>
      <c r="G27" s="11" t="s">
        <v>412</v>
      </c>
      <c r="H27" s="11">
        <v>411924</v>
      </c>
      <c r="I27" s="11">
        <v>582402712</v>
      </c>
      <c r="J27" s="16">
        <v>66.319500000000005</v>
      </c>
      <c r="K27" s="16" t="s">
        <v>412</v>
      </c>
    </row>
    <row r="28" spans="1:11" ht="12" customHeight="1" x14ac:dyDescent="0.2">
      <c r="A28" s="2" t="str">
        <f>"Apr "&amp;RIGHT(A6,4)+1</f>
        <v>Apr 2025</v>
      </c>
      <c r="B28" s="11">
        <v>1538183</v>
      </c>
      <c r="C28" s="11">
        <v>1490221</v>
      </c>
      <c r="D28" s="11">
        <v>3828485</v>
      </c>
      <c r="E28" s="11">
        <v>6856889</v>
      </c>
      <c r="F28" s="11">
        <v>458404728</v>
      </c>
      <c r="G28" s="11" t="s">
        <v>412</v>
      </c>
      <c r="H28" s="11" t="s">
        <v>412</v>
      </c>
      <c r="I28" s="11">
        <v>599106859</v>
      </c>
      <c r="J28" s="16">
        <v>66.853200000000001</v>
      </c>
      <c r="K28" s="16" t="s">
        <v>412</v>
      </c>
    </row>
    <row r="29" spans="1:11" ht="12" customHeight="1" x14ac:dyDescent="0.2">
      <c r="A29" s="2" t="str">
        <f>"May "&amp;RIGHT(A6,4)+1</f>
        <v>May 2025</v>
      </c>
      <c r="B29" s="11" t="s">
        <v>412</v>
      </c>
      <c r="C29" s="11" t="s">
        <v>412</v>
      </c>
      <c r="D29" s="11" t="s">
        <v>412</v>
      </c>
      <c r="E29" s="11" t="s">
        <v>412</v>
      </c>
      <c r="F29" s="11" t="s">
        <v>412</v>
      </c>
      <c r="G29" s="11" t="s">
        <v>412</v>
      </c>
      <c r="H29" s="11" t="s">
        <v>412</v>
      </c>
      <c r="I29" s="11" t="s">
        <v>412</v>
      </c>
      <c r="J29" s="16" t="s">
        <v>412</v>
      </c>
      <c r="K29" s="16" t="s">
        <v>412</v>
      </c>
    </row>
    <row r="30" spans="1:11" ht="12" customHeight="1" x14ac:dyDescent="0.2">
      <c r="A30" s="2" t="str">
        <f>"Jun "&amp;RIGHT(A6,4)+1</f>
        <v>Jun 2025</v>
      </c>
      <c r="B30" s="11" t="s">
        <v>412</v>
      </c>
      <c r="C30" s="11" t="s">
        <v>412</v>
      </c>
      <c r="D30" s="11" t="s">
        <v>412</v>
      </c>
      <c r="E30" s="11" t="s">
        <v>412</v>
      </c>
      <c r="F30" s="11" t="s">
        <v>412</v>
      </c>
      <c r="G30" s="11" t="s">
        <v>412</v>
      </c>
      <c r="H30" s="11" t="s">
        <v>412</v>
      </c>
      <c r="I30" s="11" t="s">
        <v>412</v>
      </c>
      <c r="J30" s="16" t="s">
        <v>412</v>
      </c>
      <c r="K30" s="16" t="s">
        <v>412</v>
      </c>
    </row>
    <row r="31" spans="1:11" ht="12" customHeight="1" x14ac:dyDescent="0.2">
      <c r="A31" s="2" t="str">
        <f>"Jul "&amp;RIGHT(A6,4)+1</f>
        <v>Jul 2025</v>
      </c>
      <c r="B31" s="11" t="s">
        <v>412</v>
      </c>
      <c r="C31" s="11" t="s">
        <v>412</v>
      </c>
      <c r="D31" s="11" t="s">
        <v>412</v>
      </c>
      <c r="E31" s="11" t="s">
        <v>412</v>
      </c>
      <c r="F31" s="11" t="s">
        <v>412</v>
      </c>
      <c r="G31" s="11" t="s">
        <v>412</v>
      </c>
      <c r="H31" s="11" t="s">
        <v>412</v>
      </c>
      <c r="I31" s="11" t="s">
        <v>412</v>
      </c>
      <c r="J31" s="16" t="s">
        <v>412</v>
      </c>
      <c r="K31" s="16" t="s">
        <v>412</v>
      </c>
    </row>
    <row r="32" spans="1:11" ht="12" customHeight="1" x14ac:dyDescent="0.2">
      <c r="A32" s="2" t="str">
        <f>"Aug "&amp;RIGHT(A6,4)+1</f>
        <v>Aug 2025</v>
      </c>
      <c r="B32" s="11" t="s">
        <v>412</v>
      </c>
      <c r="C32" s="11" t="s">
        <v>412</v>
      </c>
      <c r="D32" s="11" t="s">
        <v>412</v>
      </c>
      <c r="E32" s="11" t="s">
        <v>412</v>
      </c>
      <c r="F32" s="11" t="s">
        <v>412</v>
      </c>
      <c r="G32" s="11" t="s">
        <v>412</v>
      </c>
      <c r="H32" s="11" t="s">
        <v>412</v>
      </c>
      <c r="I32" s="11" t="s">
        <v>412</v>
      </c>
      <c r="J32" s="16" t="s">
        <v>412</v>
      </c>
      <c r="K32" s="16" t="s">
        <v>412</v>
      </c>
    </row>
    <row r="33" spans="1:14" ht="12" customHeight="1" x14ac:dyDescent="0.2">
      <c r="A33" s="2" t="str">
        <f>"Sep "&amp;RIGHT(A6,4)+1</f>
        <v>Sep 2025</v>
      </c>
      <c r="B33" s="11" t="s">
        <v>412</v>
      </c>
      <c r="C33" s="11" t="s">
        <v>412</v>
      </c>
      <c r="D33" s="11" t="s">
        <v>412</v>
      </c>
      <c r="E33" s="11" t="s">
        <v>412</v>
      </c>
      <c r="F33" s="11" t="s">
        <v>412</v>
      </c>
      <c r="G33" s="11" t="s">
        <v>412</v>
      </c>
      <c r="H33" s="11" t="s">
        <v>412</v>
      </c>
      <c r="I33" s="11" t="s">
        <v>412</v>
      </c>
      <c r="J33" s="16" t="s">
        <v>412</v>
      </c>
      <c r="K33" s="16" t="s">
        <v>412</v>
      </c>
    </row>
    <row r="34" spans="1:14" ht="12" customHeight="1" x14ac:dyDescent="0.2">
      <c r="A34" s="12" t="s">
        <v>55</v>
      </c>
      <c r="B34" s="13">
        <v>1533423</v>
      </c>
      <c r="C34" s="13">
        <v>1495594</v>
      </c>
      <c r="D34" s="13">
        <v>3806521.7143000001</v>
      </c>
      <c r="E34" s="13">
        <v>6835538.7143000001</v>
      </c>
      <c r="F34" s="13">
        <v>3070115170</v>
      </c>
      <c r="G34" s="13">
        <v>1661617816</v>
      </c>
      <c r="H34" s="13">
        <v>4099627</v>
      </c>
      <c r="I34" s="13">
        <v>4735832613</v>
      </c>
      <c r="J34" s="17">
        <v>64.162899999999993</v>
      </c>
      <c r="K34" s="17">
        <v>34.726399999999998</v>
      </c>
    </row>
    <row r="35" spans="1:14" ht="12" customHeight="1" x14ac:dyDescent="0.2">
      <c r="A35" s="14" t="str">
        <f>"Total "&amp;MID(A20,7,LEN(A20)-13)&amp;" Months"</f>
        <v>Total 7 Months</v>
      </c>
      <c r="B35" s="15">
        <v>1533423</v>
      </c>
      <c r="C35" s="15">
        <v>1495594</v>
      </c>
      <c r="D35" s="15">
        <v>3806521.7143000001</v>
      </c>
      <c r="E35" s="15">
        <v>6835538.7143000001</v>
      </c>
      <c r="F35" s="15">
        <v>3070115170</v>
      </c>
      <c r="G35" s="15">
        <v>1661617816</v>
      </c>
      <c r="H35" s="15">
        <v>4099627</v>
      </c>
      <c r="I35" s="15">
        <v>4735832613</v>
      </c>
      <c r="J35" s="18">
        <v>64.162899999999993</v>
      </c>
      <c r="K35" s="18">
        <v>34.726399999999998</v>
      </c>
    </row>
    <row r="36" spans="1:14" ht="12" customHeight="1" x14ac:dyDescent="0.2">
      <c r="A36" s="83"/>
      <c r="B36" s="83"/>
      <c r="C36" s="83"/>
      <c r="D36" s="83"/>
      <c r="E36" s="83"/>
      <c r="F36" s="83"/>
      <c r="G36" s="83"/>
      <c r="H36" s="83"/>
      <c r="I36" s="83"/>
      <c r="J36" s="83"/>
    </row>
    <row r="37" spans="1:14" ht="12" customHeight="1" x14ac:dyDescent="0.2">
      <c r="A37" s="134" t="s">
        <v>353</v>
      </c>
      <c r="B37" s="134"/>
      <c r="C37" s="134"/>
      <c r="D37" s="134"/>
      <c r="E37" s="134"/>
      <c r="F37" s="134"/>
      <c r="G37" s="134"/>
      <c r="H37" s="134"/>
      <c r="I37" s="134"/>
      <c r="J37" s="134"/>
      <c r="K37" s="134"/>
      <c r="L37" s="134"/>
      <c r="M37" s="134"/>
      <c r="N37" s="134"/>
    </row>
    <row r="38" spans="1:14" ht="25.15" customHeight="1" x14ac:dyDescent="0.2">
      <c r="A38" s="134" t="s">
        <v>393</v>
      </c>
      <c r="B38" s="134"/>
      <c r="C38" s="134"/>
      <c r="D38" s="134"/>
      <c r="E38" s="134"/>
      <c r="F38" s="134"/>
      <c r="G38" s="134"/>
      <c r="H38" s="134"/>
      <c r="I38" s="134"/>
      <c r="J38" s="134"/>
      <c r="K38" s="134"/>
      <c r="L38" s="134"/>
      <c r="M38" s="134"/>
      <c r="N38" s="134"/>
    </row>
    <row r="39" spans="1:14" ht="33" hidden="1" customHeight="1" x14ac:dyDescent="0.2">
      <c r="A39" s="134"/>
      <c r="B39" s="134"/>
      <c r="C39" s="134"/>
      <c r="D39" s="134"/>
      <c r="E39" s="134"/>
      <c r="F39" s="134"/>
      <c r="G39" s="134"/>
      <c r="H39" s="134"/>
      <c r="I39" s="134"/>
      <c r="J39" s="134"/>
      <c r="K39" s="134"/>
      <c r="L39" s="134"/>
      <c r="M39" s="134"/>
      <c r="N39" s="134"/>
    </row>
    <row r="40" spans="1:14" ht="6.75" hidden="1" customHeight="1" x14ac:dyDescent="0.2">
      <c r="A40" s="134"/>
      <c r="B40" s="134"/>
      <c r="C40" s="134"/>
      <c r="D40" s="134"/>
      <c r="E40" s="134"/>
      <c r="F40" s="134"/>
      <c r="G40" s="134"/>
      <c r="H40" s="134"/>
      <c r="I40" s="134"/>
      <c r="J40" s="134"/>
      <c r="K40" s="134"/>
      <c r="L40" s="134"/>
      <c r="M40" s="134"/>
      <c r="N40" s="134"/>
    </row>
    <row r="41" spans="1:14" ht="49.15" hidden="1" customHeight="1" x14ac:dyDescent="0.2">
      <c r="A41" s="134"/>
      <c r="B41" s="134"/>
      <c r="C41" s="134"/>
      <c r="D41" s="134"/>
      <c r="E41" s="134"/>
      <c r="F41" s="134"/>
      <c r="G41" s="134"/>
      <c r="H41" s="134"/>
      <c r="I41" s="134"/>
      <c r="J41" s="134"/>
      <c r="K41" s="134"/>
      <c r="L41" s="134"/>
      <c r="M41" s="134"/>
      <c r="N41" s="134"/>
    </row>
    <row r="42" spans="1:14" ht="22.15" customHeight="1" x14ac:dyDescent="0.2">
      <c r="A42" s="134" t="s">
        <v>354</v>
      </c>
      <c r="B42" s="134"/>
      <c r="C42" s="134"/>
      <c r="D42" s="134"/>
      <c r="E42" s="134"/>
      <c r="F42" s="134"/>
      <c r="G42" s="134"/>
      <c r="H42" s="134"/>
      <c r="I42" s="134"/>
      <c r="J42" s="134"/>
      <c r="K42" s="134"/>
      <c r="L42" s="134"/>
      <c r="M42" s="134"/>
      <c r="N42" s="134"/>
    </row>
    <row r="43" spans="1:14" ht="35.450000000000003" customHeight="1" x14ac:dyDescent="0.2">
      <c r="A43" s="134"/>
      <c r="B43" s="134"/>
      <c r="C43" s="134"/>
      <c r="D43" s="134"/>
      <c r="E43" s="134"/>
      <c r="F43" s="134"/>
      <c r="G43" s="134"/>
      <c r="H43" s="134"/>
      <c r="I43" s="134"/>
      <c r="J43" s="134"/>
      <c r="K43" s="134"/>
      <c r="L43" s="134"/>
      <c r="M43" s="134"/>
      <c r="N43" s="134"/>
    </row>
    <row r="44" spans="1:14" x14ac:dyDescent="0.2">
      <c r="A44" s="27"/>
      <c r="B44" s="27"/>
      <c r="C44" s="27"/>
      <c r="D44" s="27"/>
      <c r="E44" s="27"/>
      <c r="F44" s="27"/>
      <c r="G44" s="27"/>
      <c r="H44" s="27"/>
      <c r="I44" s="27"/>
      <c r="J44" s="27"/>
      <c r="K44" s="27"/>
    </row>
  </sheetData>
  <mergeCells count="12">
    <mergeCell ref="A42:N42"/>
    <mergeCell ref="A43:N43"/>
    <mergeCell ref="B5:K5"/>
    <mergeCell ref="A36:J36"/>
    <mergeCell ref="A1:J1"/>
    <mergeCell ref="A2:J2"/>
    <mergeCell ref="A3:A4"/>
    <mergeCell ref="B3:E3"/>
    <mergeCell ref="F3:I3"/>
    <mergeCell ref="J3:K3"/>
    <mergeCell ref="A37:N37"/>
    <mergeCell ref="A38:N41"/>
  </mergeCells>
  <phoneticPr fontId="0" type="noConversion"/>
  <pageMargins left="0.75" right="0.5" top="0.75" bottom="0.5" header="0.5" footer="0.25"/>
  <pageSetup scale="37"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M101"/>
  <sheetViews>
    <sheetView showGridLines="0" workbookViewId="0">
      <selection sqref="A1:L1"/>
    </sheetView>
  </sheetViews>
  <sheetFormatPr defaultRowHeight="12.75" x14ac:dyDescent="0.2"/>
  <cols>
    <col min="1" max="1" width="11.42578125" customWidth="1"/>
    <col min="2" max="7" width="11" customWidth="1"/>
    <col min="8" max="9" width="12.42578125" customWidth="1"/>
    <col min="10" max="13" width="11" customWidth="1"/>
  </cols>
  <sheetData>
    <row r="1" spans="1:13" ht="12" customHeight="1" x14ac:dyDescent="0.2">
      <c r="A1" s="84" t="s">
        <v>436</v>
      </c>
      <c r="B1" s="84"/>
      <c r="C1" s="84"/>
      <c r="D1" s="84"/>
      <c r="E1" s="84"/>
      <c r="F1" s="84"/>
      <c r="G1" s="84"/>
      <c r="H1" s="84"/>
      <c r="I1" s="84"/>
      <c r="J1" s="84"/>
      <c r="K1" s="84"/>
      <c r="L1" s="84"/>
      <c r="M1" s="136">
        <v>45849</v>
      </c>
    </row>
    <row r="2" spans="1:13" ht="12" customHeight="1" x14ac:dyDescent="0.2">
      <c r="A2" s="86" t="s">
        <v>227</v>
      </c>
      <c r="B2" s="86"/>
      <c r="C2" s="86"/>
      <c r="D2" s="86"/>
      <c r="E2" s="86"/>
      <c r="F2" s="86"/>
      <c r="G2" s="86"/>
      <c r="H2" s="86"/>
      <c r="I2" s="86"/>
      <c r="J2" s="86"/>
      <c r="K2" s="86"/>
      <c r="L2" s="86"/>
      <c r="M2" s="1"/>
    </row>
    <row r="3" spans="1:13" ht="24" customHeight="1" x14ac:dyDescent="0.2">
      <c r="A3" s="88" t="s">
        <v>50</v>
      </c>
      <c r="B3" s="92" t="s">
        <v>194</v>
      </c>
      <c r="C3" s="92"/>
      <c r="D3" s="92"/>
      <c r="E3" s="92"/>
      <c r="F3" s="91"/>
      <c r="G3" s="90" t="s">
        <v>228</v>
      </c>
      <c r="H3" s="90" t="s">
        <v>229</v>
      </c>
      <c r="I3" s="90" t="s">
        <v>382</v>
      </c>
      <c r="J3" s="90" t="s">
        <v>383</v>
      </c>
      <c r="K3" s="90" t="s">
        <v>58</v>
      </c>
      <c r="L3" s="92" t="s">
        <v>226</v>
      </c>
      <c r="M3" s="92"/>
    </row>
    <row r="4" spans="1:13" ht="27.6" customHeight="1" x14ac:dyDescent="0.2">
      <c r="A4" s="89"/>
      <c r="B4" s="10" t="s">
        <v>151</v>
      </c>
      <c r="C4" s="10" t="s">
        <v>152</v>
      </c>
      <c r="D4" s="10" t="s">
        <v>153</v>
      </c>
      <c r="E4" s="10" t="s">
        <v>155</v>
      </c>
      <c r="F4" s="10" t="s">
        <v>55</v>
      </c>
      <c r="G4" s="91"/>
      <c r="H4" s="91"/>
      <c r="I4" s="91"/>
      <c r="J4" s="91"/>
      <c r="K4" s="91"/>
      <c r="L4" s="10" t="s">
        <v>260</v>
      </c>
      <c r="M4" s="9" t="s">
        <v>155</v>
      </c>
    </row>
    <row r="5" spans="1:13" ht="12" customHeight="1" x14ac:dyDescent="0.2">
      <c r="A5" s="1"/>
      <c r="B5" s="83" t="str">
        <f>REPT("-",50)&amp;" Number "&amp;REPT("-",51)&amp;"   "&amp;REPT("-",62)&amp;" Dollars "&amp;REPT("-",63)</f>
        <v>-------------------------------------------------- Number ---------------------------------------------------   -------------------------------------------------------------- Dollars ---------------------------------------------------------------</v>
      </c>
      <c r="C5" s="83"/>
      <c r="D5" s="83"/>
      <c r="E5" s="83"/>
      <c r="F5" s="83"/>
      <c r="G5" s="83"/>
      <c r="H5" s="83"/>
      <c r="I5" s="83"/>
      <c r="J5" s="83"/>
      <c r="K5" s="83"/>
      <c r="L5" s="83"/>
      <c r="M5" s="83"/>
    </row>
    <row r="6" spans="1:13" ht="12" customHeight="1" x14ac:dyDescent="0.2">
      <c r="A6" s="3" t="s">
        <v>413</v>
      </c>
    </row>
    <row r="7" spans="1:13" ht="12" customHeight="1" x14ac:dyDescent="0.2">
      <c r="A7" s="2" t="str">
        <f>"Oct "&amp;RIGHT(A6,4)-1</f>
        <v>Oct 2023</v>
      </c>
      <c r="B7" s="11">
        <v>0</v>
      </c>
      <c r="C7" s="11">
        <v>0</v>
      </c>
      <c r="D7" s="11">
        <v>0</v>
      </c>
      <c r="E7" s="11">
        <v>728308</v>
      </c>
      <c r="F7" s="11">
        <v>728308</v>
      </c>
      <c r="G7" s="11">
        <v>24104629.394699998</v>
      </c>
      <c r="H7" s="11" t="s">
        <v>412</v>
      </c>
      <c r="I7" s="11">
        <v>2144688</v>
      </c>
      <c r="J7" s="11" t="s">
        <v>412</v>
      </c>
      <c r="K7" s="11">
        <v>26249317.394699998</v>
      </c>
      <c r="L7" s="16" t="s">
        <v>412</v>
      </c>
      <c r="M7" s="16">
        <v>33.096800000000002</v>
      </c>
    </row>
    <row r="8" spans="1:13" ht="12" customHeight="1" x14ac:dyDescent="0.2">
      <c r="A8" s="2" t="str">
        <f>"Nov "&amp;RIGHT(A6,4)-1</f>
        <v>Nov 2023</v>
      </c>
      <c r="B8" s="11">
        <v>0</v>
      </c>
      <c r="C8" s="11">
        <v>0</v>
      </c>
      <c r="D8" s="11">
        <v>0</v>
      </c>
      <c r="E8" s="11">
        <v>732376</v>
      </c>
      <c r="F8" s="11">
        <v>732376</v>
      </c>
      <c r="G8" s="11">
        <v>24344422.8695</v>
      </c>
      <c r="H8" s="11" t="s">
        <v>412</v>
      </c>
      <c r="I8" s="11">
        <v>2144688</v>
      </c>
      <c r="J8" s="11" t="s">
        <v>412</v>
      </c>
      <c r="K8" s="11">
        <v>26489110.8695</v>
      </c>
      <c r="L8" s="16" t="s">
        <v>412</v>
      </c>
      <c r="M8" s="16">
        <v>33.240299999999998</v>
      </c>
    </row>
    <row r="9" spans="1:13" ht="12" customHeight="1" x14ac:dyDescent="0.2">
      <c r="A9" s="2" t="str">
        <f>"Dec "&amp;RIGHT(A6,4)-1</f>
        <v>Dec 2023</v>
      </c>
      <c r="B9" s="11">
        <v>0</v>
      </c>
      <c r="C9" s="11">
        <v>0</v>
      </c>
      <c r="D9" s="11">
        <v>0</v>
      </c>
      <c r="E9" s="11">
        <v>723812</v>
      </c>
      <c r="F9" s="11">
        <v>723812</v>
      </c>
      <c r="G9" s="11">
        <v>23774365.5121</v>
      </c>
      <c r="H9" s="11" t="s">
        <v>412</v>
      </c>
      <c r="I9" s="11">
        <v>2144688</v>
      </c>
      <c r="J9" s="11" t="s">
        <v>412</v>
      </c>
      <c r="K9" s="11">
        <v>25919053.5121</v>
      </c>
      <c r="L9" s="16" t="s">
        <v>412</v>
      </c>
      <c r="M9" s="16">
        <v>32.8461</v>
      </c>
    </row>
    <row r="10" spans="1:13" ht="12" customHeight="1" x14ac:dyDescent="0.2">
      <c r="A10" s="2" t="str">
        <f>"Jan "&amp;RIGHT(A6,4)</f>
        <v>Jan 2024</v>
      </c>
      <c r="B10" s="11">
        <v>0</v>
      </c>
      <c r="C10" s="11">
        <v>0</v>
      </c>
      <c r="D10" s="11">
        <v>0</v>
      </c>
      <c r="E10" s="11">
        <v>707660</v>
      </c>
      <c r="F10" s="11">
        <v>707660</v>
      </c>
      <c r="G10" s="11">
        <v>23964722.269200001</v>
      </c>
      <c r="H10" s="11" t="s">
        <v>412</v>
      </c>
      <c r="I10" s="11">
        <v>2144688</v>
      </c>
      <c r="J10" s="11" t="s">
        <v>412</v>
      </c>
      <c r="K10" s="11">
        <v>26109410.269200001</v>
      </c>
      <c r="L10" s="16" t="s">
        <v>412</v>
      </c>
      <c r="M10" s="16">
        <v>33.864699999999999</v>
      </c>
    </row>
    <row r="11" spans="1:13" ht="12" customHeight="1" x14ac:dyDescent="0.2">
      <c r="A11" s="2" t="str">
        <f>"Feb "&amp;RIGHT(A6,4)</f>
        <v>Feb 2024</v>
      </c>
      <c r="B11" s="11">
        <v>0</v>
      </c>
      <c r="C11" s="11">
        <v>0</v>
      </c>
      <c r="D11" s="11">
        <v>0</v>
      </c>
      <c r="E11" s="11">
        <v>716757</v>
      </c>
      <c r="F11" s="11">
        <v>716757</v>
      </c>
      <c r="G11" s="11">
        <v>23579549.5436</v>
      </c>
      <c r="H11" s="11" t="s">
        <v>412</v>
      </c>
      <c r="I11" s="11">
        <v>2144688</v>
      </c>
      <c r="J11" s="11" t="s">
        <v>412</v>
      </c>
      <c r="K11" s="11">
        <v>25724237.5436</v>
      </c>
      <c r="L11" s="16" t="s">
        <v>412</v>
      </c>
      <c r="M11" s="16">
        <v>32.897599999999997</v>
      </c>
    </row>
    <row r="12" spans="1:13" ht="12" customHeight="1" x14ac:dyDescent="0.2">
      <c r="A12" s="2" t="str">
        <f>"Mar "&amp;RIGHT(A6,4)</f>
        <v>Mar 2024</v>
      </c>
      <c r="B12" s="11">
        <v>0</v>
      </c>
      <c r="C12" s="11">
        <v>0</v>
      </c>
      <c r="D12" s="11">
        <v>0</v>
      </c>
      <c r="E12" s="11">
        <v>721640</v>
      </c>
      <c r="F12" s="11">
        <v>721640</v>
      </c>
      <c r="G12" s="11">
        <v>25797199.861099999</v>
      </c>
      <c r="H12" s="11" t="s">
        <v>412</v>
      </c>
      <c r="I12" s="11">
        <v>2144688</v>
      </c>
      <c r="J12" s="11" t="s">
        <v>412</v>
      </c>
      <c r="K12" s="11">
        <v>27941887.861099999</v>
      </c>
      <c r="L12" s="16" t="s">
        <v>412</v>
      </c>
      <c r="M12" s="16">
        <v>35.747999999999998</v>
      </c>
    </row>
    <row r="13" spans="1:13" ht="12" customHeight="1" x14ac:dyDescent="0.2">
      <c r="A13" s="2" t="str">
        <f>"Apr "&amp;RIGHT(A6,4)</f>
        <v>Apr 2024</v>
      </c>
      <c r="B13" s="11">
        <v>0</v>
      </c>
      <c r="C13" s="11">
        <v>0</v>
      </c>
      <c r="D13" s="11">
        <v>0</v>
      </c>
      <c r="E13" s="11">
        <v>723629</v>
      </c>
      <c r="F13" s="11">
        <v>723629</v>
      </c>
      <c r="G13" s="11">
        <v>25242696.980700001</v>
      </c>
      <c r="H13" s="11" t="s">
        <v>412</v>
      </c>
      <c r="I13" s="11">
        <v>2144688</v>
      </c>
      <c r="J13" s="11" t="s">
        <v>412</v>
      </c>
      <c r="K13" s="11">
        <v>27387384.980700001</v>
      </c>
      <c r="L13" s="16" t="s">
        <v>412</v>
      </c>
      <c r="M13" s="16">
        <v>34.883499999999998</v>
      </c>
    </row>
    <row r="14" spans="1:13" ht="12" customHeight="1" x14ac:dyDescent="0.2">
      <c r="A14" s="2" t="str">
        <f>"May "&amp;RIGHT(A6,4)</f>
        <v>May 2024</v>
      </c>
      <c r="B14" s="11">
        <v>0</v>
      </c>
      <c r="C14" s="11">
        <v>0</v>
      </c>
      <c r="D14" s="11">
        <v>0</v>
      </c>
      <c r="E14" s="11">
        <v>716927</v>
      </c>
      <c r="F14" s="11">
        <v>716927</v>
      </c>
      <c r="G14" s="11">
        <v>23966901.418699998</v>
      </c>
      <c r="H14" s="11" t="s">
        <v>412</v>
      </c>
      <c r="I14" s="11">
        <v>2144688</v>
      </c>
      <c r="J14" s="11" t="s">
        <v>412</v>
      </c>
      <c r="K14" s="11">
        <v>26111589.418699998</v>
      </c>
      <c r="L14" s="16" t="s">
        <v>412</v>
      </c>
      <c r="M14" s="16">
        <v>33.43</v>
      </c>
    </row>
    <row r="15" spans="1:13" ht="12" customHeight="1" x14ac:dyDescent="0.2">
      <c r="A15" s="2" t="str">
        <f>"Jun "&amp;RIGHT(A6,4)</f>
        <v>Jun 2024</v>
      </c>
      <c r="B15" s="11">
        <v>0</v>
      </c>
      <c r="C15" s="11">
        <v>0</v>
      </c>
      <c r="D15" s="11">
        <v>0</v>
      </c>
      <c r="E15" s="11">
        <v>712616</v>
      </c>
      <c r="F15" s="11">
        <v>712616</v>
      </c>
      <c r="G15" s="11">
        <v>23521015.908599999</v>
      </c>
      <c r="H15" s="11" t="s">
        <v>412</v>
      </c>
      <c r="I15" s="11">
        <v>2144688</v>
      </c>
      <c r="J15" s="11" t="s">
        <v>412</v>
      </c>
      <c r="K15" s="11">
        <v>25665703.908599999</v>
      </c>
      <c r="L15" s="16" t="s">
        <v>412</v>
      </c>
      <c r="M15" s="16">
        <v>33.006599999999999</v>
      </c>
    </row>
    <row r="16" spans="1:13" ht="12" customHeight="1" x14ac:dyDescent="0.2">
      <c r="A16" s="2" t="str">
        <f>"Jul "&amp;RIGHT(A6,4)</f>
        <v>Jul 2024</v>
      </c>
      <c r="B16" s="11">
        <v>0</v>
      </c>
      <c r="C16" s="11">
        <v>0</v>
      </c>
      <c r="D16" s="11">
        <v>0</v>
      </c>
      <c r="E16" s="11">
        <v>705012</v>
      </c>
      <c r="F16" s="11">
        <v>705012</v>
      </c>
      <c r="G16" s="11">
        <v>22489605.730099998</v>
      </c>
      <c r="H16" s="11" t="s">
        <v>412</v>
      </c>
      <c r="I16" s="11">
        <v>2144688</v>
      </c>
      <c r="J16" s="11" t="s">
        <v>412</v>
      </c>
      <c r="K16" s="11">
        <v>24634293.730099998</v>
      </c>
      <c r="L16" s="16" t="s">
        <v>412</v>
      </c>
      <c r="M16" s="16">
        <v>31.8996</v>
      </c>
    </row>
    <row r="17" spans="1:13" ht="12" customHeight="1" x14ac:dyDescent="0.2">
      <c r="A17" s="2" t="str">
        <f>"Aug "&amp;RIGHT(A6,4)</f>
        <v>Aug 2024</v>
      </c>
      <c r="B17" s="11">
        <v>0</v>
      </c>
      <c r="C17" s="11">
        <v>0</v>
      </c>
      <c r="D17" s="11">
        <v>0</v>
      </c>
      <c r="E17" s="11">
        <v>692784</v>
      </c>
      <c r="F17" s="11">
        <v>692784</v>
      </c>
      <c r="G17" s="11">
        <v>23558541.760499999</v>
      </c>
      <c r="H17" s="11" t="s">
        <v>412</v>
      </c>
      <c r="I17" s="11">
        <v>2144688</v>
      </c>
      <c r="J17" s="11" t="s">
        <v>412</v>
      </c>
      <c r="K17" s="11">
        <v>25703229.760499999</v>
      </c>
      <c r="L17" s="16" t="s">
        <v>412</v>
      </c>
      <c r="M17" s="16">
        <v>34.005600000000001</v>
      </c>
    </row>
    <row r="18" spans="1:13" ht="12" customHeight="1" x14ac:dyDescent="0.2">
      <c r="A18" s="2" t="str">
        <f>"Sep "&amp;RIGHT(A6,4)</f>
        <v>Sep 2024</v>
      </c>
      <c r="B18" s="11">
        <v>0</v>
      </c>
      <c r="C18" s="11">
        <v>0</v>
      </c>
      <c r="D18" s="11">
        <v>0</v>
      </c>
      <c r="E18" s="11">
        <v>710714</v>
      </c>
      <c r="F18" s="11">
        <v>710714</v>
      </c>
      <c r="G18" s="11">
        <v>23510216.9793</v>
      </c>
      <c r="H18" s="11">
        <v>71003398</v>
      </c>
      <c r="I18" s="11">
        <v>2144692</v>
      </c>
      <c r="J18" s="11" t="s">
        <v>412</v>
      </c>
      <c r="K18" s="11">
        <v>96658306.979300007</v>
      </c>
      <c r="L18" s="16" t="s">
        <v>412</v>
      </c>
      <c r="M18" s="16">
        <v>33.079700000000003</v>
      </c>
    </row>
    <row r="19" spans="1:13" ht="12" customHeight="1" x14ac:dyDescent="0.2">
      <c r="A19" s="12" t="s">
        <v>55</v>
      </c>
      <c r="B19" s="13">
        <v>0</v>
      </c>
      <c r="C19" s="13">
        <v>0</v>
      </c>
      <c r="D19" s="13">
        <v>0</v>
      </c>
      <c r="E19" s="13">
        <v>716019.58330000006</v>
      </c>
      <c r="F19" s="13">
        <v>716019.58330000006</v>
      </c>
      <c r="G19" s="13">
        <v>287853868.2281</v>
      </c>
      <c r="H19" s="13">
        <v>71003398</v>
      </c>
      <c r="I19" s="13">
        <v>25736260</v>
      </c>
      <c r="J19" s="13" t="s">
        <v>412</v>
      </c>
      <c r="K19" s="13">
        <v>384593526.2281</v>
      </c>
      <c r="L19" s="17" t="s">
        <v>412</v>
      </c>
      <c r="M19" s="17">
        <v>33.501600000000003</v>
      </c>
    </row>
    <row r="20" spans="1:13" ht="12" customHeight="1" x14ac:dyDescent="0.2">
      <c r="A20" s="14" t="s">
        <v>414</v>
      </c>
      <c r="B20" s="15">
        <v>0</v>
      </c>
      <c r="C20" s="15">
        <v>0</v>
      </c>
      <c r="D20" s="15">
        <v>0</v>
      </c>
      <c r="E20" s="15">
        <v>722026</v>
      </c>
      <c r="F20" s="15">
        <v>722026</v>
      </c>
      <c r="G20" s="15">
        <v>170807586.43090001</v>
      </c>
      <c r="H20" s="15" t="s">
        <v>412</v>
      </c>
      <c r="I20" s="15">
        <v>15012816</v>
      </c>
      <c r="J20" s="15" t="s">
        <v>412</v>
      </c>
      <c r="K20" s="15">
        <v>26545771.775842901</v>
      </c>
      <c r="L20" s="18" t="s">
        <v>412</v>
      </c>
      <c r="M20" s="18">
        <v>33.796714285714302</v>
      </c>
    </row>
    <row r="21" spans="1:13" ht="12" customHeight="1" x14ac:dyDescent="0.2">
      <c r="A21" s="3" t="str">
        <f>"FY "&amp;RIGHT(A6,4)+1</f>
        <v>FY 2025</v>
      </c>
    </row>
    <row r="22" spans="1:13" ht="12" customHeight="1" x14ac:dyDescent="0.2">
      <c r="A22" s="2" t="str">
        <f>"Oct "&amp;RIGHT(A6,4)</f>
        <v>Oct 2024</v>
      </c>
      <c r="B22" s="11">
        <v>0</v>
      </c>
      <c r="C22" s="11">
        <v>0</v>
      </c>
      <c r="D22" s="11">
        <v>0</v>
      </c>
      <c r="E22" s="11">
        <v>714324</v>
      </c>
      <c r="F22" s="11">
        <v>714324</v>
      </c>
      <c r="G22" s="11">
        <v>23640029.861499999</v>
      </c>
      <c r="H22" s="11" t="s">
        <v>412</v>
      </c>
      <c r="I22" s="11" t="s">
        <v>412</v>
      </c>
      <c r="J22" s="11" t="s">
        <v>412</v>
      </c>
      <c r="K22" s="11">
        <v>23640029.861499999</v>
      </c>
      <c r="L22" s="16" t="s">
        <v>412</v>
      </c>
      <c r="M22" s="16">
        <v>33.094299999999997</v>
      </c>
    </row>
    <row r="23" spans="1:13" ht="12" customHeight="1" x14ac:dyDescent="0.2">
      <c r="A23" s="2" t="str">
        <f>"Nov "&amp;RIGHT(A6,4)</f>
        <v>Nov 2024</v>
      </c>
      <c r="B23" s="11">
        <v>0</v>
      </c>
      <c r="C23" s="11">
        <v>0</v>
      </c>
      <c r="D23" s="11">
        <v>0</v>
      </c>
      <c r="E23" s="11">
        <v>714907</v>
      </c>
      <c r="F23" s="11">
        <v>714907</v>
      </c>
      <c r="G23" s="11">
        <v>23617313.781399999</v>
      </c>
      <c r="H23" s="11" t="s">
        <v>412</v>
      </c>
      <c r="I23" s="11" t="s">
        <v>412</v>
      </c>
      <c r="J23" s="11" t="s">
        <v>412</v>
      </c>
      <c r="K23" s="11">
        <v>23617313.781399999</v>
      </c>
      <c r="L23" s="16" t="s">
        <v>412</v>
      </c>
      <c r="M23" s="16">
        <v>33.035499999999999</v>
      </c>
    </row>
    <row r="24" spans="1:13" ht="12" customHeight="1" x14ac:dyDescent="0.2">
      <c r="A24" s="2" t="str">
        <f>"Dec "&amp;RIGHT(A6,4)</f>
        <v>Dec 2024</v>
      </c>
      <c r="B24" s="11">
        <v>0</v>
      </c>
      <c r="C24" s="11">
        <v>0</v>
      </c>
      <c r="D24" s="11">
        <v>0</v>
      </c>
      <c r="E24" s="11">
        <v>701058</v>
      </c>
      <c r="F24" s="11">
        <v>701058</v>
      </c>
      <c r="G24" s="11">
        <v>22913652.0517</v>
      </c>
      <c r="H24" s="11">
        <v>22296065</v>
      </c>
      <c r="I24" s="11" t="s">
        <v>412</v>
      </c>
      <c r="J24" s="11" t="s">
        <v>412</v>
      </c>
      <c r="K24" s="11">
        <v>45209717.051700003</v>
      </c>
      <c r="L24" s="16" t="s">
        <v>412</v>
      </c>
      <c r="M24" s="16">
        <v>32.684399999999997</v>
      </c>
    </row>
    <row r="25" spans="1:13" ht="12" customHeight="1" x14ac:dyDescent="0.2">
      <c r="A25" s="2" t="str">
        <f>"Jan "&amp;RIGHT(A6,4)+1</f>
        <v>Jan 2025</v>
      </c>
      <c r="B25" s="11">
        <v>0</v>
      </c>
      <c r="C25" s="11">
        <v>0</v>
      </c>
      <c r="D25" s="11">
        <v>0</v>
      </c>
      <c r="E25" s="11">
        <v>695841</v>
      </c>
      <c r="F25" s="11">
        <v>695841</v>
      </c>
      <c r="G25" s="11">
        <v>23061701.972899999</v>
      </c>
      <c r="H25" s="11" t="s">
        <v>412</v>
      </c>
      <c r="I25" s="11" t="s">
        <v>412</v>
      </c>
      <c r="J25" s="11" t="s">
        <v>412</v>
      </c>
      <c r="K25" s="11">
        <v>23061701.972899999</v>
      </c>
      <c r="L25" s="16" t="s">
        <v>412</v>
      </c>
      <c r="M25" s="16">
        <v>33.142200000000003</v>
      </c>
    </row>
    <row r="26" spans="1:13" ht="12" customHeight="1" x14ac:dyDescent="0.2">
      <c r="A26" s="2" t="str">
        <f>"Feb "&amp;RIGHT(A6,4)+1</f>
        <v>Feb 2025</v>
      </c>
      <c r="B26" s="11">
        <v>0</v>
      </c>
      <c r="C26" s="11">
        <v>0</v>
      </c>
      <c r="D26" s="11">
        <v>0</v>
      </c>
      <c r="E26" s="11">
        <v>696417</v>
      </c>
      <c r="F26" s="11">
        <v>696417</v>
      </c>
      <c r="G26" s="11">
        <v>23140583.756700002</v>
      </c>
      <c r="H26" s="11" t="s">
        <v>412</v>
      </c>
      <c r="I26" s="11" t="s">
        <v>412</v>
      </c>
      <c r="J26" s="11" t="s">
        <v>412</v>
      </c>
      <c r="K26" s="11">
        <v>23140583.756700002</v>
      </c>
      <c r="L26" s="16" t="s">
        <v>412</v>
      </c>
      <c r="M26" s="16">
        <v>33.228099999999998</v>
      </c>
    </row>
    <row r="27" spans="1:13" ht="12" customHeight="1" x14ac:dyDescent="0.2">
      <c r="A27" s="2" t="str">
        <f>"Mar "&amp;RIGHT(A6,4)+1</f>
        <v>Mar 2025</v>
      </c>
      <c r="B27" s="11">
        <v>0</v>
      </c>
      <c r="C27" s="11">
        <v>0</v>
      </c>
      <c r="D27" s="11">
        <v>0</v>
      </c>
      <c r="E27" s="11">
        <v>706687</v>
      </c>
      <c r="F27" s="11">
        <v>706687</v>
      </c>
      <c r="G27" s="11">
        <v>23791010.4483</v>
      </c>
      <c r="H27" s="11">
        <v>22177176</v>
      </c>
      <c r="I27" s="11" t="s">
        <v>412</v>
      </c>
      <c r="J27" s="11" t="s">
        <v>412</v>
      </c>
      <c r="K27" s="11">
        <v>45968186.448299997</v>
      </c>
      <c r="L27" s="16" t="s">
        <v>412</v>
      </c>
      <c r="M27" s="16">
        <v>33.665599999999998</v>
      </c>
    </row>
    <row r="28" spans="1:13" ht="12" customHeight="1" x14ac:dyDescent="0.2">
      <c r="A28" s="2" t="str">
        <f>"Apr "&amp;RIGHT(A6,4)+1</f>
        <v>Apr 2025</v>
      </c>
      <c r="B28" s="11">
        <v>0</v>
      </c>
      <c r="C28" s="11">
        <v>0</v>
      </c>
      <c r="D28" s="11">
        <v>0</v>
      </c>
      <c r="E28" s="11">
        <v>709499</v>
      </c>
      <c r="F28" s="11">
        <v>709499</v>
      </c>
      <c r="G28" s="11">
        <v>23541984.109299999</v>
      </c>
      <c r="H28" s="11" t="s">
        <v>412</v>
      </c>
      <c r="I28" s="11" t="s">
        <v>412</v>
      </c>
      <c r="J28" s="11" t="s">
        <v>412</v>
      </c>
      <c r="K28" s="11">
        <v>23541984.109299999</v>
      </c>
      <c r="L28" s="16" t="s">
        <v>412</v>
      </c>
      <c r="M28" s="16">
        <v>33.181100000000001</v>
      </c>
    </row>
    <row r="29" spans="1:13"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c r="K29" s="11" t="s">
        <v>412</v>
      </c>
      <c r="L29" s="16" t="s">
        <v>412</v>
      </c>
      <c r="M29" s="16" t="s">
        <v>412</v>
      </c>
    </row>
    <row r="30" spans="1:13"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c r="K30" s="11" t="s">
        <v>412</v>
      </c>
      <c r="L30" s="16" t="s">
        <v>412</v>
      </c>
      <c r="M30" s="16" t="s">
        <v>412</v>
      </c>
    </row>
    <row r="31" spans="1:13"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c r="K31" s="11" t="s">
        <v>412</v>
      </c>
      <c r="L31" s="16" t="s">
        <v>412</v>
      </c>
      <c r="M31" s="16" t="s">
        <v>412</v>
      </c>
    </row>
    <row r="32" spans="1:13"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c r="K32" s="11" t="s">
        <v>412</v>
      </c>
      <c r="L32" s="16" t="s">
        <v>412</v>
      </c>
      <c r="M32" s="16" t="s">
        <v>412</v>
      </c>
    </row>
    <row r="33" spans="1:13"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c r="K33" s="11" t="s">
        <v>412</v>
      </c>
      <c r="L33" s="16" t="s">
        <v>412</v>
      </c>
      <c r="M33" s="16" t="s">
        <v>412</v>
      </c>
    </row>
    <row r="34" spans="1:13" ht="12" customHeight="1" x14ac:dyDescent="0.2">
      <c r="A34" s="12" t="s">
        <v>55</v>
      </c>
      <c r="B34" s="13">
        <v>0</v>
      </c>
      <c r="C34" s="13">
        <v>0</v>
      </c>
      <c r="D34" s="13">
        <v>0</v>
      </c>
      <c r="E34" s="13">
        <v>705533.28570000001</v>
      </c>
      <c r="F34" s="13">
        <v>705533.28570000001</v>
      </c>
      <c r="G34" s="13">
        <v>163706275.98179999</v>
      </c>
      <c r="H34" s="13">
        <v>44473241</v>
      </c>
      <c r="I34" s="13" t="s">
        <v>412</v>
      </c>
      <c r="J34" s="13" t="s">
        <v>412</v>
      </c>
      <c r="K34" s="13">
        <v>208179516.98179999</v>
      </c>
      <c r="L34" s="17" t="s">
        <v>412</v>
      </c>
      <c r="M34" s="17">
        <v>33.147399999999998</v>
      </c>
    </row>
    <row r="35" spans="1:13" ht="12" customHeight="1" x14ac:dyDescent="0.2">
      <c r="A35" s="14" t="str">
        <f>"Total "&amp;MID(A20,7,LEN(A20)-13)&amp;" Months"</f>
        <v>Total 7 Months</v>
      </c>
      <c r="B35" s="15">
        <v>0</v>
      </c>
      <c r="C35" s="15">
        <v>0</v>
      </c>
      <c r="D35" s="15">
        <v>0</v>
      </c>
      <c r="E35" s="15">
        <v>705533.28570000001</v>
      </c>
      <c r="F35" s="15">
        <v>705533.28570000001</v>
      </c>
      <c r="G35" s="15">
        <v>163706275.98179999</v>
      </c>
      <c r="H35" s="15">
        <v>44473241</v>
      </c>
      <c r="I35" s="15" t="s">
        <v>412</v>
      </c>
      <c r="J35" s="15" t="s">
        <v>412</v>
      </c>
      <c r="K35" s="15">
        <v>208179516.98179999</v>
      </c>
      <c r="L35" s="18" t="s">
        <v>412</v>
      </c>
      <c r="M35" s="18">
        <v>33.147399999999998</v>
      </c>
    </row>
    <row r="36" spans="1:13" ht="12" customHeight="1" x14ac:dyDescent="0.2">
      <c r="A36" s="83"/>
      <c r="B36" s="83"/>
      <c r="C36" s="83"/>
      <c r="D36" s="83"/>
      <c r="E36" s="83"/>
      <c r="F36" s="83"/>
      <c r="G36" s="83"/>
      <c r="H36" s="83"/>
      <c r="I36" s="83"/>
      <c r="J36" s="83"/>
      <c r="K36" s="83"/>
    </row>
    <row r="37" spans="1:13" ht="79.5" customHeight="1" x14ac:dyDescent="0.2">
      <c r="A37" s="94" t="s">
        <v>392</v>
      </c>
      <c r="B37" s="94"/>
      <c r="C37" s="94"/>
      <c r="D37" s="94"/>
      <c r="E37" s="94"/>
      <c r="F37" s="94"/>
      <c r="G37" s="94"/>
      <c r="H37" s="94"/>
      <c r="I37" s="94"/>
      <c r="J37" s="94"/>
      <c r="K37" s="94"/>
      <c r="L37" s="94"/>
      <c r="M37" s="94"/>
    </row>
    <row r="101" spans="10:10" ht="15" x14ac:dyDescent="0.25">
      <c r="J101" s="56"/>
    </row>
  </sheetData>
  <mergeCells count="13">
    <mergeCell ref="A1:L1"/>
    <mergeCell ref="A2:L2"/>
    <mergeCell ref="K3:K4"/>
    <mergeCell ref="L3:M3"/>
    <mergeCell ref="B5:M5"/>
    <mergeCell ref="A36:K36"/>
    <mergeCell ref="A37:M37"/>
    <mergeCell ref="A3:A4"/>
    <mergeCell ref="B3:F3"/>
    <mergeCell ref="G3:G4"/>
    <mergeCell ref="H3:H4"/>
    <mergeCell ref="J3:J4"/>
    <mergeCell ref="I3:I4"/>
  </mergeCells>
  <phoneticPr fontId="0" type="noConversion"/>
  <pageMargins left="0.75" right="0.5" top="0.75" bottom="0.5" header="0.5" footer="0.25"/>
  <pageSetup scale="3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J37"/>
  <sheetViews>
    <sheetView showGridLines="0" workbookViewId="0">
      <selection sqref="A1:H1"/>
    </sheetView>
  </sheetViews>
  <sheetFormatPr defaultRowHeight="12.75" x14ac:dyDescent="0.2"/>
  <cols>
    <col min="1" max="6" width="11.42578125" customWidth="1"/>
    <col min="7" max="7" width="16.85546875" customWidth="1"/>
    <col min="8" max="8" width="11.42578125" customWidth="1"/>
    <col min="9" max="9" width="11.140625" customWidth="1"/>
    <col min="10" max="10" width="11.42578125" customWidth="1"/>
  </cols>
  <sheetData>
    <row r="1" spans="1:10" ht="12" customHeight="1" x14ac:dyDescent="0.2">
      <c r="A1" s="84" t="s">
        <v>438</v>
      </c>
      <c r="B1" s="84"/>
      <c r="C1" s="84"/>
      <c r="D1" s="84"/>
      <c r="E1" s="84"/>
      <c r="F1" s="84"/>
      <c r="G1" s="84"/>
      <c r="H1" s="84"/>
      <c r="I1" s="136">
        <v>45849</v>
      </c>
      <c r="J1" s="2"/>
    </row>
    <row r="2" spans="1:10" ht="12" customHeight="1" x14ac:dyDescent="0.2">
      <c r="A2" s="86" t="s">
        <v>371</v>
      </c>
      <c r="B2" s="86"/>
      <c r="C2" s="86"/>
      <c r="D2" s="86"/>
      <c r="E2" s="86"/>
      <c r="F2" s="86"/>
      <c r="G2" s="86"/>
      <c r="H2" s="86"/>
      <c r="I2" s="5"/>
      <c r="J2" s="1"/>
    </row>
    <row r="3" spans="1:10" ht="24" customHeight="1" x14ac:dyDescent="0.2">
      <c r="A3" s="88" t="s">
        <v>50</v>
      </c>
      <c r="B3" s="92" t="s">
        <v>197</v>
      </c>
      <c r="C3" s="92"/>
      <c r="D3" s="91"/>
      <c r="E3" s="90" t="s">
        <v>228</v>
      </c>
      <c r="F3" s="90" t="s">
        <v>156</v>
      </c>
      <c r="G3" s="90" t="s">
        <v>374</v>
      </c>
      <c r="H3" s="90" t="s">
        <v>157</v>
      </c>
      <c r="I3" s="90" t="s">
        <v>375</v>
      </c>
      <c r="J3" s="95" t="s">
        <v>58</v>
      </c>
    </row>
    <row r="4" spans="1:10" ht="24" customHeight="1" x14ac:dyDescent="0.2">
      <c r="A4" s="89"/>
      <c r="B4" s="10" t="s">
        <v>158</v>
      </c>
      <c r="C4" s="10" t="s">
        <v>159</v>
      </c>
      <c r="D4" s="10" t="s">
        <v>55</v>
      </c>
      <c r="E4" s="91"/>
      <c r="F4" s="91"/>
      <c r="G4" s="91"/>
      <c r="H4" s="91"/>
      <c r="I4" s="91"/>
      <c r="J4" s="92"/>
    </row>
    <row r="5" spans="1:10" ht="12" customHeight="1" x14ac:dyDescent="0.2">
      <c r="A5" s="1"/>
      <c r="B5" s="83" t="str">
        <f>REPT("-",29)&amp;" Number "&amp;REPT("-",28)&amp;"   "&amp;REPT("-",55)&amp;" Dollars "&amp;REPT("-",155)</f>
        <v>----------------------------- Number ----------------------------   ------------------------------------------------------- Dollars -----------------------------------------------------------------------------------------------------------------------------------------------------------</v>
      </c>
      <c r="C5" s="83"/>
      <c r="D5" s="83"/>
      <c r="E5" s="83"/>
      <c r="F5" s="83"/>
      <c r="G5" s="83"/>
      <c r="H5" s="83"/>
      <c r="I5" s="83"/>
      <c r="J5" s="83"/>
    </row>
    <row r="6" spans="1:10" ht="12" customHeight="1" x14ac:dyDescent="0.2">
      <c r="A6" s="3" t="s">
        <v>413</v>
      </c>
    </row>
    <row r="7" spans="1:10" ht="12" customHeight="1" x14ac:dyDescent="0.2">
      <c r="A7" s="2" t="str">
        <f>"Oct "&amp;RIGHT(A6,4)-1</f>
        <v>Oct 2023</v>
      </c>
      <c r="B7" s="11" t="s">
        <v>412</v>
      </c>
      <c r="C7" s="11">
        <v>53513</v>
      </c>
      <c r="D7" s="11">
        <v>53513</v>
      </c>
      <c r="E7" s="11">
        <v>6900337.4784000004</v>
      </c>
      <c r="F7" s="11" t="s">
        <v>412</v>
      </c>
      <c r="G7" s="11">
        <v>1696214</v>
      </c>
      <c r="H7" s="11" t="s">
        <v>412</v>
      </c>
      <c r="I7" s="11" t="s">
        <v>412</v>
      </c>
      <c r="J7" s="11">
        <v>8596551.4783999994</v>
      </c>
    </row>
    <row r="8" spans="1:10" ht="12" customHeight="1" x14ac:dyDescent="0.2">
      <c r="A8" s="2" t="str">
        <f>"Nov "&amp;RIGHT(A6,4)-1</f>
        <v>Nov 2023</v>
      </c>
      <c r="B8" s="11" t="s">
        <v>412</v>
      </c>
      <c r="C8" s="11">
        <v>53509</v>
      </c>
      <c r="D8" s="11">
        <v>53509</v>
      </c>
      <c r="E8" s="11">
        <v>8634766.1283</v>
      </c>
      <c r="F8" s="11" t="s">
        <v>412</v>
      </c>
      <c r="G8" s="11">
        <v>1696214</v>
      </c>
      <c r="H8" s="11" t="s">
        <v>412</v>
      </c>
      <c r="I8" s="11" t="s">
        <v>412</v>
      </c>
      <c r="J8" s="11">
        <v>10330980.1283</v>
      </c>
    </row>
    <row r="9" spans="1:10" ht="12" customHeight="1" x14ac:dyDescent="0.2">
      <c r="A9" s="2" t="str">
        <f>"Dec "&amp;RIGHT(A6,4)-1</f>
        <v>Dec 2023</v>
      </c>
      <c r="B9" s="11" t="s">
        <v>412</v>
      </c>
      <c r="C9" s="11">
        <v>51006</v>
      </c>
      <c r="D9" s="11">
        <v>51006</v>
      </c>
      <c r="E9" s="11">
        <v>7339400.1985999998</v>
      </c>
      <c r="F9" s="11">
        <v>7523117</v>
      </c>
      <c r="G9" s="11">
        <v>1696214</v>
      </c>
      <c r="H9" s="11" t="s">
        <v>412</v>
      </c>
      <c r="I9" s="11" t="s">
        <v>412</v>
      </c>
      <c r="J9" s="11">
        <v>16558731.1986</v>
      </c>
    </row>
    <row r="10" spans="1:10" ht="12" customHeight="1" x14ac:dyDescent="0.2">
      <c r="A10" s="2" t="str">
        <f>"Jan "&amp;RIGHT(A6,4)</f>
        <v>Jan 2024</v>
      </c>
      <c r="B10" s="11" t="s">
        <v>412</v>
      </c>
      <c r="C10" s="11">
        <v>54000</v>
      </c>
      <c r="D10" s="11">
        <v>54000</v>
      </c>
      <c r="E10" s="11">
        <v>7104532.4271999998</v>
      </c>
      <c r="F10" s="11" t="s">
        <v>412</v>
      </c>
      <c r="G10" s="11">
        <v>1696214</v>
      </c>
      <c r="H10" s="11" t="s">
        <v>412</v>
      </c>
      <c r="I10" s="11" t="s">
        <v>412</v>
      </c>
      <c r="J10" s="11">
        <v>8800746.4272000007</v>
      </c>
    </row>
    <row r="11" spans="1:10" ht="12" customHeight="1" x14ac:dyDescent="0.2">
      <c r="A11" s="2" t="str">
        <f>"Feb "&amp;RIGHT(A6,4)</f>
        <v>Feb 2024</v>
      </c>
      <c r="B11" s="11" t="s">
        <v>412</v>
      </c>
      <c r="C11" s="11">
        <v>52698</v>
      </c>
      <c r="D11" s="11">
        <v>52698</v>
      </c>
      <c r="E11" s="11">
        <v>6781785.7444000002</v>
      </c>
      <c r="F11" s="11" t="s">
        <v>412</v>
      </c>
      <c r="G11" s="11">
        <v>1696214</v>
      </c>
      <c r="H11" s="11" t="s">
        <v>412</v>
      </c>
      <c r="I11" s="11" t="s">
        <v>412</v>
      </c>
      <c r="J11" s="11">
        <v>8477999.7444000002</v>
      </c>
    </row>
    <row r="12" spans="1:10" ht="12" customHeight="1" x14ac:dyDescent="0.2">
      <c r="A12" s="2" t="str">
        <f>"Mar "&amp;RIGHT(A6,4)</f>
        <v>Mar 2024</v>
      </c>
      <c r="B12" s="11" t="s">
        <v>412</v>
      </c>
      <c r="C12" s="11">
        <v>52202</v>
      </c>
      <c r="D12" s="11">
        <v>52202</v>
      </c>
      <c r="E12" s="11">
        <v>7071144.9363000002</v>
      </c>
      <c r="F12" s="11">
        <v>9496388</v>
      </c>
      <c r="G12" s="11">
        <v>1696214</v>
      </c>
      <c r="H12" s="11" t="s">
        <v>412</v>
      </c>
      <c r="I12" s="11" t="s">
        <v>412</v>
      </c>
      <c r="J12" s="11">
        <v>18263746.936299998</v>
      </c>
    </row>
    <row r="13" spans="1:10" ht="12" customHeight="1" x14ac:dyDescent="0.2">
      <c r="A13" s="2" t="str">
        <f>"Apr "&amp;RIGHT(A6,4)</f>
        <v>Apr 2024</v>
      </c>
      <c r="B13" s="11" t="s">
        <v>412</v>
      </c>
      <c r="C13" s="11">
        <v>53783</v>
      </c>
      <c r="D13" s="11">
        <v>53783</v>
      </c>
      <c r="E13" s="11">
        <v>7004751.0747999996</v>
      </c>
      <c r="F13" s="11" t="s">
        <v>412</v>
      </c>
      <c r="G13" s="11">
        <v>1696214</v>
      </c>
      <c r="H13" s="11" t="s">
        <v>412</v>
      </c>
      <c r="I13" s="11" t="s">
        <v>412</v>
      </c>
      <c r="J13" s="11">
        <v>8700965.0747999996</v>
      </c>
    </row>
    <row r="14" spans="1:10" ht="12" customHeight="1" x14ac:dyDescent="0.2">
      <c r="A14" s="2" t="str">
        <f>"May "&amp;RIGHT(A6,4)</f>
        <v>May 2024</v>
      </c>
      <c r="B14" s="11" t="s">
        <v>412</v>
      </c>
      <c r="C14" s="11">
        <v>53781</v>
      </c>
      <c r="D14" s="11">
        <v>53781</v>
      </c>
      <c r="E14" s="11">
        <v>6570830.1951000001</v>
      </c>
      <c r="F14" s="11" t="s">
        <v>412</v>
      </c>
      <c r="G14" s="11">
        <v>1696214</v>
      </c>
      <c r="H14" s="11" t="s">
        <v>412</v>
      </c>
      <c r="I14" s="11" t="s">
        <v>412</v>
      </c>
      <c r="J14" s="11">
        <v>8267044.1951000001</v>
      </c>
    </row>
    <row r="15" spans="1:10" ht="12" customHeight="1" x14ac:dyDescent="0.2">
      <c r="A15" s="2" t="str">
        <f>"Jun "&amp;RIGHT(A6,4)</f>
        <v>Jun 2024</v>
      </c>
      <c r="B15" s="11" t="s">
        <v>412</v>
      </c>
      <c r="C15" s="11">
        <v>52346</v>
      </c>
      <c r="D15" s="11">
        <v>52346</v>
      </c>
      <c r="E15" s="11">
        <v>7329642.1824000003</v>
      </c>
      <c r="F15" s="11">
        <v>13765956.5</v>
      </c>
      <c r="G15" s="11">
        <v>1696214</v>
      </c>
      <c r="H15" s="11" t="s">
        <v>412</v>
      </c>
      <c r="I15" s="11" t="s">
        <v>412</v>
      </c>
      <c r="J15" s="11">
        <v>22791812.682399999</v>
      </c>
    </row>
    <row r="16" spans="1:10" ht="12" customHeight="1" x14ac:dyDescent="0.2">
      <c r="A16" s="2" t="str">
        <f>"Jul "&amp;RIGHT(A6,4)</f>
        <v>Jul 2024</v>
      </c>
      <c r="B16" s="11" t="s">
        <v>412</v>
      </c>
      <c r="C16" s="11">
        <v>55544</v>
      </c>
      <c r="D16" s="11">
        <v>55544</v>
      </c>
      <c r="E16" s="11">
        <v>7858180.0680999998</v>
      </c>
      <c r="F16" s="11" t="s">
        <v>412</v>
      </c>
      <c r="G16" s="11">
        <v>1696214</v>
      </c>
      <c r="H16" s="11" t="s">
        <v>412</v>
      </c>
      <c r="I16" s="11" t="s">
        <v>412</v>
      </c>
      <c r="J16" s="11">
        <v>9554394.0680999998</v>
      </c>
    </row>
    <row r="17" spans="1:10" ht="12" customHeight="1" x14ac:dyDescent="0.2">
      <c r="A17" s="2" t="str">
        <f>"Aug "&amp;RIGHT(A6,4)</f>
        <v>Aug 2024</v>
      </c>
      <c r="B17" s="11" t="s">
        <v>412</v>
      </c>
      <c r="C17" s="11">
        <v>55521</v>
      </c>
      <c r="D17" s="11">
        <v>55521</v>
      </c>
      <c r="E17" s="11">
        <v>7637501.0338000003</v>
      </c>
      <c r="F17" s="11" t="s">
        <v>412</v>
      </c>
      <c r="G17" s="11">
        <v>1696214</v>
      </c>
      <c r="H17" s="11" t="s">
        <v>412</v>
      </c>
      <c r="I17" s="11" t="s">
        <v>412</v>
      </c>
      <c r="J17" s="11">
        <v>9333715.0338000003</v>
      </c>
    </row>
    <row r="18" spans="1:10" ht="12" customHeight="1" x14ac:dyDescent="0.2">
      <c r="A18" s="2" t="str">
        <f>"Sep "&amp;RIGHT(A6,4)</f>
        <v>Sep 2024</v>
      </c>
      <c r="B18" s="11" t="s">
        <v>412</v>
      </c>
      <c r="C18" s="11">
        <v>54204</v>
      </c>
      <c r="D18" s="11">
        <v>54204</v>
      </c>
      <c r="E18" s="11">
        <v>7432703.71</v>
      </c>
      <c r="F18" s="11">
        <v>36118869.833300002</v>
      </c>
      <c r="G18" s="11">
        <v>1696219</v>
      </c>
      <c r="H18" s="11">
        <v>722639</v>
      </c>
      <c r="I18" s="11" t="s">
        <v>412</v>
      </c>
      <c r="J18" s="11">
        <v>45970431.543300003</v>
      </c>
    </row>
    <row r="19" spans="1:10" ht="12" customHeight="1" x14ac:dyDescent="0.2">
      <c r="A19" s="12" t="s">
        <v>55</v>
      </c>
      <c r="B19" s="13" t="s">
        <v>412</v>
      </c>
      <c r="C19" s="13">
        <v>53508.916700000002</v>
      </c>
      <c r="D19" s="13">
        <v>53508.916700000002</v>
      </c>
      <c r="E19" s="13">
        <v>87665575.177399993</v>
      </c>
      <c r="F19" s="13">
        <v>66904331.333300002</v>
      </c>
      <c r="G19" s="13">
        <v>20354573</v>
      </c>
      <c r="H19" s="13">
        <v>722639</v>
      </c>
      <c r="I19" s="13" t="s">
        <v>412</v>
      </c>
      <c r="J19" s="13">
        <v>175647118.51069999</v>
      </c>
    </row>
    <row r="20" spans="1:10" ht="12" customHeight="1" x14ac:dyDescent="0.2">
      <c r="A20" s="14" t="s">
        <v>414</v>
      </c>
      <c r="B20" s="15" t="s">
        <v>412</v>
      </c>
      <c r="C20" s="15">
        <v>52958.7143</v>
      </c>
      <c r="D20" s="15">
        <v>52958.7143</v>
      </c>
      <c r="E20" s="15">
        <v>50836717.987999998</v>
      </c>
      <c r="F20" s="15">
        <v>17019505</v>
      </c>
      <c r="G20" s="15">
        <v>11873498</v>
      </c>
      <c r="H20" s="15" t="s">
        <v>412</v>
      </c>
      <c r="I20" s="15" t="s">
        <v>412</v>
      </c>
      <c r="J20" s="15">
        <v>79729720.988000005</v>
      </c>
    </row>
    <row r="21" spans="1:10" ht="12" customHeight="1" x14ac:dyDescent="0.2">
      <c r="A21" s="3" t="str">
        <f>"FY "&amp;RIGHT(A6,4)+1</f>
        <v>FY 2025</v>
      </c>
    </row>
    <row r="22" spans="1:10" ht="12" customHeight="1" x14ac:dyDescent="0.2">
      <c r="A22" s="2" t="str">
        <f>"Oct "&amp;RIGHT(A6,4)</f>
        <v>Oct 2024</v>
      </c>
      <c r="B22" s="11" t="s">
        <v>412</v>
      </c>
      <c r="C22" s="11">
        <v>56408</v>
      </c>
      <c r="D22" s="11">
        <v>56408</v>
      </c>
      <c r="E22" s="11">
        <v>7839759.0219999999</v>
      </c>
      <c r="F22" s="11" t="s">
        <v>412</v>
      </c>
      <c r="G22" s="11" t="s">
        <v>412</v>
      </c>
      <c r="H22" s="11" t="s">
        <v>412</v>
      </c>
      <c r="I22" s="11" t="s">
        <v>412</v>
      </c>
      <c r="J22" s="11">
        <v>7839759.0219999999</v>
      </c>
    </row>
    <row r="23" spans="1:10" ht="12" customHeight="1" x14ac:dyDescent="0.2">
      <c r="A23" s="2" t="str">
        <f>"Nov "&amp;RIGHT(A6,4)</f>
        <v>Nov 2024</v>
      </c>
      <c r="B23" s="11" t="s">
        <v>412</v>
      </c>
      <c r="C23" s="11">
        <v>54525</v>
      </c>
      <c r="D23" s="11">
        <v>54525</v>
      </c>
      <c r="E23" s="11">
        <v>7816361.5191000002</v>
      </c>
      <c r="F23" s="11" t="s">
        <v>412</v>
      </c>
      <c r="G23" s="11" t="s">
        <v>412</v>
      </c>
      <c r="H23" s="11" t="s">
        <v>412</v>
      </c>
      <c r="I23" s="11" t="s">
        <v>412</v>
      </c>
      <c r="J23" s="11">
        <v>7816361.5191000002</v>
      </c>
    </row>
    <row r="24" spans="1:10" ht="12" customHeight="1" x14ac:dyDescent="0.2">
      <c r="A24" s="2" t="str">
        <f>"Dec "&amp;RIGHT(A6,4)</f>
        <v>Dec 2024</v>
      </c>
      <c r="B24" s="11" t="s">
        <v>412</v>
      </c>
      <c r="C24" s="11">
        <v>53179</v>
      </c>
      <c r="D24" s="11">
        <v>53179</v>
      </c>
      <c r="E24" s="11">
        <v>7627913.0813999996</v>
      </c>
      <c r="F24" s="11">
        <v>6842748.8333000001</v>
      </c>
      <c r="G24" s="11" t="s">
        <v>412</v>
      </c>
      <c r="H24" s="11" t="s">
        <v>412</v>
      </c>
      <c r="I24" s="11" t="s">
        <v>412</v>
      </c>
      <c r="J24" s="11">
        <v>14470661.9147</v>
      </c>
    </row>
    <row r="25" spans="1:10" ht="12" customHeight="1" x14ac:dyDescent="0.2">
      <c r="A25" s="2" t="str">
        <f>"Jan "&amp;RIGHT(A6,4)+1</f>
        <v>Jan 2025</v>
      </c>
      <c r="B25" s="11" t="s">
        <v>412</v>
      </c>
      <c r="C25" s="11">
        <v>58255</v>
      </c>
      <c r="D25" s="11">
        <v>58255</v>
      </c>
      <c r="E25" s="11">
        <v>8318616.6130999997</v>
      </c>
      <c r="F25" s="11" t="s">
        <v>412</v>
      </c>
      <c r="G25" s="11" t="s">
        <v>412</v>
      </c>
      <c r="H25" s="11" t="s">
        <v>412</v>
      </c>
      <c r="I25" s="11" t="s">
        <v>412</v>
      </c>
      <c r="J25" s="11">
        <v>8318616.6130999997</v>
      </c>
    </row>
    <row r="26" spans="1:10" ht="12" customHeight="1" x14ac:dyDescent="0.2">
      <c r="A26" s="2" t="str">
        <f>"Feb "&amp;RIGHT(A6,4)+1</f>
        <v>Feb 2025</v>
      </c>
      <c r="B26" s="11" t="s">
        <v>412</v>
      </c>
      <c r="C26" s="11">
        <v>55061</v>
      </c>
      <c r="D26" s="11">
        <v>55061</v>
      </c>
      <c r="E26" s="11">
        <v>7765784.2051999997</v>
      </c>
      <c r="F26" s="11" t="s">
        <v>412</v>
      </c>
      <c r="G26" s="11" t="s">
        <v>412</v>
      </c>
      <c r="H26" s="11" t="s">
        <v>412</v>
      </c>
      <c r="I26" s="11" t="s">
        <v>412</v>
      </c>
      <c r="J26" s="11">
        <v>7765784.2051999997</v>
      </c>
    </row>
    <row r="27" spans="1:10" ht="12" customHeight="1" x14ac:dyDescent="0.2">
      <c r="A27" s="2" t="str">
        <f>"Mar "&amp;RIGHT(A6,4)+1</f>
        <v>Mar 2025</v>
      </c>
      <c r="B27" s="11" t="s">
        <v>412</v>
      </c>
      <c r="C27" s="11">
        <v>57779</v>
      </c>
      <c r="D27" s="11">
        <v>57779</v>
      </c>
      <c r="E27" s="11">
        <v>8159615.0131999999</v>
      </c>
      <c r="F27" s="11">
        <v>11117844.8333</v>
      </c>
      <c r="G27" s="11" t="s">
        <v>412</v>
      </c>
      <c r="H27" s="11" t="s">
        <v>412</v>
      </c>
      <c r="I27" s="11" t="s">
        <v>412</v>
      </c>
      <c r="J27" s="11">
        <v>19277459.846500002</v>
      </c>
    </row>
    <row r="28" spans="1:10" ht="12" customHeight="1" x14ac:dyDescent="0.2">
      <c r="A28" s="2" t="str">
        <f>"Apr "&amp;RIGHT(A6,4)+1</f>
        <v>Apr 2025</v>
      </c>
      <c r="B28" s="11" t="s">
        <v>412</v>
      </c>
      <c r="C28" s="11">
        <v>58586</v>
      </c>
      <c r="D28" s="11">
        <v>58586</v>
      </c>
      <c r="E28" s="11">
        <v>8357975.4228999997</v>
      </c>
      <c r="F28" s="11" t="s">
        <v>412</v>
      </c>
      <c r="G28" s="11" t="s">
        <v>412</v>
      </c>
      <c r="H28" s="11" t="s">
        <v>412</v>
      </c>
      <c r="I28" s="11" t="s">
        <v>412</v>
      </c>
      <c r="J28" s="11">
        <v>8357975.4228999997</v>
      </c>
    </row>
    <row r="29" spans="1:10"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row>
    <row r="30" spans="1:10"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
      <c r="A34" s="12" t="s">
        <v>55</v>
      </c>
      <c r="B34" s="13" t="s">
        <v>412</v>
      </c>
      <c r="C34" s="13">
        <v>56256.142899999999</v>
      </c>
      <c r="D34" s="13">
        <v>56256.142899999999</v>
      </c>
      <c r="E34" s="13">
        <v>55886024.876900002</v>
      </c>
      <c r="F34" s="13">
        <v>17960593.6666</v>
      </c>
      <c r="G34" s="13" t="s">
        <v>412</v>
      </c>
      <c r="H34" s="13" t="s">
        <v>412</v>
      </c>
      <c r="I34" s="13" t="s">
        <v>412</v>
      </c>
      <c r="J34" s="13">
        <v>73846618.543500006</v>
      </c>
    </row>
    <row r="35" spans="1:10" ht="12" customHeight="1" x14ac:dyDescent="0.2">
      <c r="A35" s="14" t="str">
        <f>"Total "&amp;MID(A20,7,LEN(A20)-13)&amp;" Months"</f>
        <v>Total 7 Months</v>
      </c>
      <c r="B35" s="15" t="s">
        <v>412</v>
      </c>
      <c r="C35" s="15">
        <v>56256.142899999999</v>
      </c>
      <c r="D35" s="15">
        <v>56256.142899999999</v>
      </c>
      <c r="E35" s="15">
        <v>55886024.876900002</v>
      </c>
      <c r="F35" s="15">
        <v>17960593.6666</v>
      </c>
      <c r="G35" s="15" t="s">
        <v>412</v>
      </c>
      <c r="H35" s="15" t="s">
        <v>412</v>
      </c>
      <c r="I35" s="15" t="s">
        <v>412</v>
      </c>
      <c r="J35" s="15">
        <v>73846618.543500006</v>
      </c>
    </row>
    <row r="36" spans="1:10" ht="12" customHeight="1" x14ac:dyDescent="0.2">
      <c r="A36" s="83"/>
      <c r="B36" s="83"/>
      <c r="C36" s="83"/>
      <c r="D36" s="83"/>
      <c r="E36" s="83"/>
      <c r="F36" s="83"/>
      <c r="G36" s="1"/>
    </row>
    <row r="37" spans="1:10" ht="69.95" customHeight="1" x14ac:dyDescent="0.2">
      <c r="A37" s="94" t="s">
        <v>390</v>
      </c>
      <c r="B37" s="94"/>
      <c r="C37" s="94"/>
      <c r="D37" s="94"/>
      <c r="E37" s="94"/>
      <c r="F37" s="94"/>
      <c r="G37" s="94"/>
      <c r="H37" s="94"/>
      <c r="I37" s="94"/>
      <c r="J37" s="94"/>
    </row>
  </sheetData>
  <mergeCells count="13">
    <mergeCell ref="J3:J4"/>
    <mergeCell ref="B5:J5"/>
    <mergeCell ref="A37:J37"/>
    <mergeCell ref="A1:H1"/>
    <mergeCell ref="A2:H2"/>
    <mergeCell ref="A3:A4"/>
    <mergeCell ref="B3:D3"/>
    <mergeCell ref="E3:E4"/>
    <mergeCell ref="F3:F4"/>
    <mergeCell ref="H3:H4"/>
    <mergeCell ref="G3:G4"/>
    <mergeCell ref="I3:I4"/>
    <mergeCell ref="A36:F36"/>
  </mergeCells>
  <phoneticPr fontId="0" type="noConversion"/>
  <pageMargins left="0.75" right="0.5" top="0.75" bottom="0.5" header="0.5" footer="0.25"/>
  <pageSetup scale="3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K37"/>
  <sheetViews>
    <sheetView showGridLines="0" workbookViewId="0">
      <selection sqref="A1:J1"/>
    </sheetView>
  </sheetViews>
  <sheetFormatPr defaultRowHeight="12.75" x14ac:dyDescent="0.2"/>
  <cols>
    <col min="1" max="11" width="11.42578125" customWidth="1"/>
  </cols>
  <sheetData>
    <row r="1" spans="1:11" ht="12" customHeight="1" x14ac:dyDescent="0.2">
      <c r="A1" s="84" t="s">
        <v>436</v>
      </c>
      <c r="B1" s="84"/>
      <c r="C1" s="84"/>
      <c r="D1" s="84"/>
      <c r="E1" s="84"/>
      <c r="F1" s="84"/>
      <c r="G1" s="84"/>
      <c r="H1" s="84"/>
      <c r="I1" s="84"/>
      <c r="J1" s="84"/>
      <c r="K1" s="136">
        <v>45849</v>
      </c>
    </row>
    <row r="2" spans="1:11" ht="12" customHeight="1" x14ac:dyDescent="0.2">
      <c r="A2" s="86" t="s">
        <v>160</v>
      </c>
      <c r="B2" s="86"/>
      <c r="C2" s="86"/>
      <c r="D2" s="86"/>
      <c r="E2" s="86"/>
      <c r="F2" s="86"/>
      <c r="G2" s="86"/>
      <c r="H2" s="86"/>
      <c r="I2" s="86"/>
      <c r="J2" s="86"/>
      <c r="K2" s="1"/>
    </row>
    <row r="3" spans="1:11" ht="24" customHeight="1" x14ac:dyDescent="0.2">
      <c r="A3" s="88" t="s">
        <v>50</v>
      </c>
      <c r="B3" s="92" t="s">
        <v>69</v>
      </c>
      <c r="C3" s="92"/>
      <c r="D3" s="91"/>
      <c r="E3" s="92" t="s">
        <v>134</v>
      </c>
      <c r="F3" s="92"/>
      <c r="G3" s="91"/>
      <c r="H3" s="90" t="s">
        <v>232</v>
      </c>
      <c r="I3" s="92" t="s">
        <v>161</v>
      </c>
      <c r="J3" s="92"/>
      <c r="K3" s="92"/>
    </row>
    <row r="4" spans="1:11" ht="24" customHeight="1" x14ac:dyDescent="0.2">
      <c r="A4" s="89"/>
      <c r="B4" s="10" t="s">
        <v>230</v>
      </c>
      <c r="C4" s="10" t="s">
        <v>162</v>
      </c>
      <c r="D4" s="10" t="s">
        <v>55</v>
      </c>
      <c r="E4" s="10" t="s">
        <v>230</v>
      </c>
      <c r="F4" s="10" t="s">
        <v>231</v>
      </c>
      <c r="G4" s="10" t="s">
        <v>55</v>
      </c>
      <c r="H4" s="91"/>
      <c r="I4" s="10" t="s">
        <v>230</v>
      </c>
      <c r="J4" s="10" t="s">
        <v>231</v>
      </c>
      <c r="K4" s="9" t="s">
        <v>55</v>
      </c>
    </row>
    <row r="5" spans="1:11" ht="12" customHeight="1" x14ac:dyDescent="0.2">
      <c r="A5" s="1"/>
      <c r="B5" s="83" t="str">
        <f>REPT("-",102)&amp;" Dollars "&amp;REPT("-",148)</f>
        <v>------------------------------------------------------------------------------------------------------ Dollars ----------------------------------------------------------------------------------------------------------------------------------------------------</v>
      </c>
      <c r="C5" s="83"/>
      <c r="D5" s="83"/>
      <c r="E5" s="83"/>
      <c r="F5" s="83"/>
      <c r="G5" s="83"/>
      <c r="H5" s="83"/>
      <c r="I5" s="83"/>
      <c r="J5" s="83"/>
      <c r="K5" s="83"/>
    </row>
    <row r="6" spans="1:11" ht="12" customHeight="1" x14ac:dyDescent="0.2">
      <c r="A6" s="3" t="s">
        <v>413</v>
      </c>
    </row>
    <row r="7" spans="1:11" ht="12" customHeight="1" x14ac:dyDescent="0.2">
      <c r="A7" s="2" t="str">
        <f>"Oct "&amp;RIGHT(A6,4)-1</f>
        <v>Oct 2023</v>
      </c>
      <c r="B7" s="11">
        <v>197247631.97999999</v>
      </c>
      <c r="C7" s="11">
        <v>1705574.0649999999</v>
      </c>
      <c r="D7" s="11">
        <v>198953206.04499999</v>
      </c>
      <c r="E7" s="11">
        <v>192700.1</v>
      </c>
      <c r="F7" s="11" t="s">
        <v>412</v>
      </c>
      <c r="G7" s="11">
        <v>192700.1</v>
      </c>
      <c r="H7" s="11">
        <v>84083.87</v>
      </c>
      <c r="I7" s="11">
        <v>197524415.94999999</v>
      </c>
      <c r="J7" s="11">
        <v>1705574.0649999999</v>
      </c>
      <c r="K7" s="11">
        <v>199229990.01499999</v>
      </c>
    </row>
    <row r="8" spans="1:11" ht="12" customHeight="1" x14ac:dyDescent="0.2">
      <c r="A8" s="2" t="str">
        <f>"Nov "&amp;RIGHT(A6,4)-1</f>
        <v>Nov 2023</v>
      </c>
      <c r="B8" s="11">
        <v>154030192.96000001</v>
      </c>
      <c r="C8" s="11">
        <v>1535626.04</v>
      </c>
      <c r="D8" s="11">
        <v>155565819</v>
      </c>
      <c r="E8" s="11">
        <v>65527.13</v>
      </c>
      <c r="F8" s="11" t="s">
        <v>412</v>
      </c>
      <c r="G8" s="11">
        <v>65527.13</v>
      </c>
      <c r="H8" s="11">
        <v>77836.679999999993</v>
      </c>
      <c r="I8" s="11">
        <v>154173556.77000001</v>
      </c>
      <c r="J8" s="11">
        <v>1535626.04</v>
      </c>
      <c r="K8" s="11">
        <v>155709182.81</v>
      </c>
    </row>
    <row r="9" spans="1:11" ht="12" customHeight="1" x14ac:dyDescent="0.2">
      <c r="A9" s="2" t="str">
        <f>"Dec "&amp;RIGHT(A6,4)-1</f>
        <v>Dec 2023</v>
      </c>
      <c r="B9" s="11">
        <v>122274033.75</v>
      </c>
      <c r="C9" s="11">
        <v>1099111.5900000001</v>
      </c>
      <c r="D9" s="11">
        <v>123373145.34</v>
      </c>
      <c r="E9" s="11">
        <v>335775.22</v>
      </c>
      <c r="F9" s="11">
        <v>42948526</v>
      </c>
      <c r="G9" s="11">
        <v>43284301.219999999</v>
      </c>
      <c r="H9" s="11" t="s">
        <v>412</v>
      </c>
      <c r="I9" s="11">
        <v>122609808.97</v>
      </c>
      <c r="J9" s="11">
        <v>44047637.590000004</v>
      </c>
      <c r="K9" s="11">
        <v>166657446.56</v>
      </c>
    </row>
    <row r="10" spans="1:11" ht="12" customHeight="1" x14ac:dyDescent="0.2">
      <c r="A10" s="2" t="str">
        <f>"Jan "&amp;RIGHT(A6,4)</f>
        <v>Jan 2024</v>
      </c>
      <c r="B10" s="11">
        <v>167388204.68000001</v>
      </c>
      <c r="C10" s="11">
        <v>1318528.165</v>
      </c>
      <c r="D10" s="11">
        <v>168706732.845</v>
      </c>
      <c r="E10" s="11">
        <v>146450.84</v>
      </c>
      <c r="F10" s="11" t="s">
        <v>412</v>
      </c>
      <c r="G10" s="11">
        <v>146450.84</v>
      </c>
      <c r="H10" s="11">
        <v>55531.23</v>
      </c>
      <c r="I10" s="11">
        <v>167590186.75</v>
      </c>
      <c r="J10" s="11">
        <v>1318528.165</v>
      </c>
      <c r="K10" s="11">
        <v>168908714.91499999</v>
      </c>
    </row>
    <row r="11" spans="1:11" ht="12" customHeight="1" x14ac:dyDescent="0.2">
      <c r="A11" s="2" t="str">
        <f>"Feb "&amp;RIGHT(A6,4)</f>
        <v>Feb 2024</v>
      </c>
      <c r="B11" s="11">
        <v>121419067.09999999</v>
      </c>
      <c r="C11" s="11">
        <v>1592352.77</v>
      </c>
      <c r="D11" s="11">
        <v>123011419.87</v>
      </c>
      <c r="E11" s="11">
        <v>234992.59</v>
      </c>
      <c r="F11" s="11" t="s">
        <v>412</v>
      </c>
      <c r="G11" s="11">
        <v>234992.59</v>
      </c>
      <c r="H11" s="11">
        <v>110246.25</v>
      </c>
      <c r="I11" s="11">
        <v>121764305.94</v>
      </c>
      <c r="J11" s="11">
        <v>1592352.77</v>
      </c>
      <c r="K11" s="11">
        <v>123356658.70999999</v>
      </c>
    </row>
    <row r="12" spans="1:11" ht="12" customHeight="1" x14ac:dyDescent="0.2">
      <c r="A12" s="2" t="str">
        <f>"Mar "&amp;RIGHT(A6,4)</f>
        <v>Mar 2024</v>
      </c>
      <c r="B12" s="11">
        <v>108877999.3</v>
      </c>
      <c r="C12" s="11">
        <v>1247182.1200000001</v>
      </c>
      <c r="D12" s="11">
        <v>110125181.42</v>
      </c>
      <c r="E12" s="11">
        <v>226808.86</v>
      </c>
      <c r="F12" s="11">
        <v>38493636</v>
      </c>
      <c r="G12" s="11">
        <v>38720444.859999999</v>
      </c>
      <c r="H12" s="11">
        <v>201265.81</v>
      </c>
      <c r="I12" s="11">
        <v>109306073.97</v>
      </c>
      <c r="J12" s="11">
        <v>39740818.119999997</v>
      </c>
      <c r="K12" s="11">
        <v>149046892.09</v>
      </c>
    </row>
    <row r="13" spans="1:11" ht="12" customHeight="1" x14ac:dyDescent="0.2">
      <c r="A13" s="2" t="str">
        <f>"Apr "&amp;RIGHT(A6,4)</f>
        <v>Apr 2024</v>
      </c>
      <c r="B13" s="11">
        <v>72909775.260000005</v>
      </c>
      <c r="C13" s="11">
        <v>1763056.585</v>
      </c>
      <c r="D13" s="11">
        <v>74672831.844999999</v>
      </c>
      <c r="E13" s="11">
        <v>100719.87</v>
      </c>
      <c r="F13" s="11" t="s">
        <v>412</v>
      </c>
      <c r="G13" s="11">
        <v>100719.87</v>
      </c>
      <c r="H13" s="11">
        <v>114382.1</v>
      </c>
      <c r="I13" s="11">
        <v>73124877.230000004</v>
      </c>
      <c r="J13" s="11">
        <v>1763056.585</v>
      </c>
      <c r="K13" s="11">
        <v>74887933.814999998</v>
      </c>
    </row>
    <row r="14" spans="1:11" ht="12" customHeight="1" x14ac:dyDescent="0.2">
      <c r="A14" s="2" t="str">
        <f>"May "&amp;RIGHT(A6,4)</f>
        <v>May 2024</v>
      </c>
      <c r="B14" s="11">
        <v>34300390.329999998</v>
      </c>
      <c r="C14" s="11">
        <v>1231547.71</v>
      </c>
      <c r="D14" s="11">
        <v>35531938.039999999</v>
      </c>
      <c r="E14" s="11">
        <v>220320</v>
      </c>
      <c r="F14" s="11" t="s">
        <v>412</v>
      </c>
      <c r="G14" s="11">
        <v>220320</v>
      </c>
      <c r="H14" s="11">
        <v>-209957.07</v>
      </c>
      <c r="I14" s="11">
        <v>34310753.259999998</v>
      </c>
      <c r="J14" s="11">
        <v>1231547.71</v>
      </c>
      <c r="K14" s="11">
        <v>35542300.969999999</v>
      </c>
    </row>
    <row r="15" spans="1:11" ht="12" customHeight="1" x14ac:dyDescent="0.2">
      <c r="A15" s="2" t="str">
        <f>"Jun "&amp;RIGHT(A6,4)</f>
        <v>Jun 2024</v>
      </c>
      <c r="B15" s="11">
        <v>37993883.259999998</v>
      </c>
      <c r="C15" s="11">
        <v>18579.689999999999</v>
      </c>
      <c r="D15" s="11">
        <v>38012462.950000003</v>
      </c>
      <c r="E15" s="11" t="s">
        <v>412</v>
      </c>
      <c r="F15" s="11">
        <v>53010982</v>
      </c>
      <c r="G15" s="11">
        <v>53010982</v>
      </c>
      <c r="H15" s="11">
        <v>105838.13</v>
      </c>
      <c r="I15" s="11">
        <v>38099721.390000001</v>
      </c>
      <c r="J15" s="11">
        <v>53029561.689999998</v>
      </c>
      <c r="K15" s="11">
        <v>91129283.079999998</v>
      </c>
    </row>
    <row r="16" spans="1:11" ht="12" customHeight="1" x14ac:dyDescent="0.2">
      <c r="A16" s="2" t="str">
        <f>"Jul "&amp;RIGHT(A6,4)</f>
        <v>Jul 2024</v>
      </c>
      <c r="B16" s="11">
        <v>154682350.88</v>
      </c>
      <c r="C16" s="11">
        <v>8535.6</v>
      </c>
      <c r="D16" s="11">
        <v>154690886.47999999</v>
      </c>
      <c r="E16" s="11">
        <v>64844.81</v>
      </c>
      <c r="F16" s="11" t="s">
        <v>412</v>
      </c>
      <c r="G16" s="11">
        <v>64844.81</v>
      </c>
      <c r="H16" s="11">
        <v>56529.38</v>
      </c>
      <c r="I16" s="11">
        <v>154803725.06999999</v>
      </c>
      <c r="J16" s="11">
        <v>8535.6</v>
      </c>
      <c r="K16" s="11">
        <v>154812260.66999999</v>
      </c>
    </row>
    <row r="17" spans="1:11" ht="12" customHeight="1" x14ac:dyDescent="0.2">
      <c r="A17" s="2" t="str">
        <f>"Aug "&amp;RIGHT(A6,4)</f>
        <v>Aug 2024</v>
      </c>
      <c r="B17" s="11">
        <v>192078799.02000001</v>
      </c>
      <c r="C17" s="11">
        <v>1062660</v>
      </c>
      <c r="D17" s="11">
        <v>193141459.02000001</v>
      </c>
      <c r="E17" s="11">
        <v>195053.39</v>
      </c>
      <c r="F17" s="11" t="s">
        <v>412</v>
      </c>
      <c r="G17" s="11">
        <v>195053.39</v>
      </c>
      <c r="H17" s="11">
        <v>43212.36</v>
      </c>
      <c r="I17" s="11">
        <v>192317064.77000001</v>
      </c>
      <c r="J17" s="11">
        <v>1062660</v>
      </c>
      <c r="K17" s="11">
        <v>193379724.77000001</v>
      </c>
    </row>
    <row r="18" spans="1:11" ht="12" customHeight="1" x14ac:dyDescent="0.2">
      <c r="A18" s="2" t="str">
        <f>"Sep "&amp;RIGHT(A6,4)</f>
        <v>Sep 2024</v>
      </c>
      <c r="B18" s="11">
        <v>177000872.65000001</v>
      </c>
      <c r="C18" s="11">
        <v>1708174.2</v>
      </c>
      <c r="D18" s="11">
        <v>178709046.84999999</v>
      </c>
      <c r="E18" s="11">
        <v>110498.27</v>
      </c>
      <c r="F18" s="11">
        <v>47414713</v>
      </c>
      <c r="G18" s="11">
        <v>47525211.270000003</v>
      </c>
      <c r="H18" s="11">
        <v>13054.93</v>
      </c>
      <c r="I18" s="11">
        <v>177124425.84999999</v>
      </c>
      <c r="J18" s="11">
        <v>49122887.200000003</v>
      </c>
      <c r="K18" s="11">
        <v>226247313.05000001</v>
      </c>
    </row>
    <row r="19" spans="1:11" ht="12" customHeight="1" x14ac:dyDescent="0.2">
      <c r="A19" s="12" t="s">
        <v>55</v>
      </c>
      <c r="B19" s="13">
        <v>1540203201.1700001</v>
      </c>
      <c r="C19" s="13">
        <v>14290928.535</v>
      </c>
      <c r="D19" s="13">
        <v>1554494129.7049999</v>
      </c>
      <c r="E19" s="13">
        <v>1893691.08</v>
      </c>
      <c r="F19" s="13">
        <v>181867857</v>
      </c>
      <c r="G19" s="13">
        <v>183761548.08000001</v>
      </c>
      <c r="H19" s="13">
        <v>652023.67000000004</v>
      </c>
      <c r="I19" s="13">
        <v>1542748915.9200001</v>
      </c>
      <c r="J19" s="13">
        <v>196158785.535</v>
      </c>
      <c r="K19" s="13">
        <v>1738907701.4549999</v>
      </c>
    </row>
    <row r="20" spans="1:11" ht="12" customHeight="1" x14ac:dyDescent="0.2">
      <c r="A20" s="14" t="s">
        <v>414</v>
      </c>
      <c r="B20" s="15">
        <v>944146905.02999997</v>
      </c>
      <c r="C20" s="15">
        <v>10261431.335000001</v>
      </c>
      <c r="D20" s="15">
        <v>954408336.36500001</v>
      </c>
      <c r="E20" s="15">
        <v>1302974.6100000001</v>
      </c>
      <c r="F20" s="15">
        <v>81442162</v>
      </c>
      <c r="G20" s="15">
        <v>82745136.609999999</v>
      </c>
      <c r="H20" s="15">
        <v>643345.93999999994</v>
      </c>
      <c r="I20" s="15">
        <v>946093225.58000004</v>
      </c>
      <c r="J20" s="15">
        <v>91703593.334999993</v>
      </c>
      <c r="K20" s="15">
        <v>1037796818.915</v>
      </c>
    </row>
    <row r="21" spans="1:11" ht="12" customHeight="1" x14ac:dyDescent="0.2">
      <c r="A21" s="3" t="str">
        <f>"FY "&amp;RIGHT(A6,4)+1</f>
        <v>FY 2025</v>
      </c>
    </row>
    <row r="22" spans="1:11" ht="12" customHeight="1" x14ac:dyDescent="0.2">
      <c r="A22" s="2" t="str">
        <f>"Oct "&amp;RIGHT(A6,4)</f>
        <v>Oct 2024</v>
      </c>
      <c r="B22" s="11">
        <v>225386506.90000001</v>
      </c>
      <c r="C22" s="11">
        <v>1807062.3</v>
      </c>
      <c r="D22" s="11">
        <v>227193569.19999999</v>
      </c>
      <c r="E22" s="11">
        <v>142358.22</v>
      </c>
      <c r="F22" s="11" t="s">
        <v>412</v>
      </c>
      <c r="G22" s="11">
        <v>142358.22</v>
      </c>
      <c r="H22" s="11">
        <v>531.87</v>
      </c>
      <c r="I22" s="11">
        <v>225529396.99000001</v>
      </c>
      <c r="J22" s="11">
        <v>1807062.3</v>
      </c>
      <c r="K22" s="11">
        <v>227336459.28999999</v>
      </c>
    </row>
    <row r="23" spans="1:11" ht="12" customHeight="1" x14ac:dyDescent="0.2">
      <c r="A23" s="2" t="str">
        <f>"Nov "&amp;RIGHT(A6,4)</f>
        <v>Nov 2024</v>
      </c>
      <c r="B23" s="11">
        <v>164858510.41999999</v>
      </c>
      <c r="C23" s="11">
        <v>1427762.7</v>
      </c>
      <c r="D23" s="11">
        <v>166286273.12</v>
      </c>
      <c r="E23" s="11">
        <v>47811.54</v>
      </c>
      <c r="F23" s="11" t="s">
        <v>412</v>
      </c>
      <c r="G23" s="11">
        <v>47811.54</v>
      </c>
      <c r="H23" s="11">
        <v>4450.1400000000003</v>
      </c>
      <c r="I23" s="11">
        <v>164910772.09999999</v>
      </c>
      <c r="J23" s="11">
        <v>1427762.7</v>
      </c>
      <c r="K23" s="11">
        <v>166338534.80000001</v>
      </c>
    </row>
    <row r="24" spans="1:11" ht="12" customHeight="1" x14ac:dyDescent="0.2">
      <c r="A24" s="2" t="str">
        <f>"Dec "&amp;RIGHT(A6,4)</f>
        <v>Dec 2024</v>
      </c>
      <c r="B24" s="11">
        <v>130132236.98</v>
      </c>
      <c r="C24" s="11">
        <v>1257243.3</v>
      </c>
      <c r="D24" s="11">
        <v>131389480.28</v>
      </c>
      <c r="E24" s="11">
        <v>185934.35</v>
      </c>
      <c r="F24" s="11">
        <v>34460805</v>
      </c>
      <c r="G24" s="11">
        <v>34646739.350000001</v>
      </c>
      <c r="H24" s="11">
        <v>26128.080000000002</v>
      </c>
      <c r="I24" s="11">
        <v>130344299.41</v>
      </c>
      <c r="J24" s="11">
        <v>35718048.299999997</v>
      </c>
      <c r="K24" s="11">
        <v>166062347.71000001</v>
      </c>
    </row>
    <row r="25" spans="1:11" ht="12" customHeight="1" x14ac:dyDescent="0.2">
      <c r="A25" s="2" t="str">
        <f>"Jan "&amp;RIGHT(A6,4)+1</f>
        <v>Jan 2025</v>
      </c>
      <c r="B25" s="11">
        <v>166251739.55000001</v>
      </c>
      <c r="C25" s="11">
        <v>1324603.8</v>
      </c>
      <c r="D25" s="11">
        <v>167576343.34999999</v>
      </c>
      <c r="E25" s="11">
        <v>412214.21</v>
      </c>
      <c r="F25" s="11" t="s">
        <v>412</v>
      </c>
      <c r="G25" s="11">
        <v>412214.21</v>
      </c>
      <c r="H25" s="11">
        <v>12950.1</v>
      </c>
      <c r="I25" s="11">
        <v>166676903.86000001</v>
      </c>
      <c r="J25" s="11">
        <v>1324603.8</v>
      </c>
      <c r="K25" s="11">
        <v>168001507.66</v>
      </c>
    </row>
    <row r="26" spans="1:11" ht="12" customHeight="1" x14ac:dyDescent="0.2">
      <c r="A26" s="2" t="str">
        <f>"Feb "&amp;RIGHT(A6,4)+1</f>
        <v>Feb 2025</v>
      </c>
      <c r="B26" s="11">
        <v>135805269.31</v>
      </c>
      <c r="C26" s="11">
        <v>1099725.3</v>
      </c>
      <c r="D26" s="11">
        <v>136904994.61000001</v>
      </c>
      <c r="E26" s="11">
        <v>283700.49</v>
      </c>
      <c r="F26" s="11" t="s">
        <v>412</v>
      </c>
      <c r="G26" s="11">
        <v>283700.49</v>
      </c>
      <c r="H26" s="11">
        <v>920.32</v>
      </c>
      <c r="I26" s="11">
        <v>136089890.12</v>
      </c>
      <c r="J26" s="11">
        <v>1099725.3</v>
      </c>
      <c r="K26" s="11">
        <v>137189615.41999999</v>
      </c>
    </row>
    <row r="27" spans="1:11" ht="12" customHeight="1" x14ac:dyDescent="0.2">
      <c r="A27" s="2" t="str">
        <f>"Mar "&amp;RIGHT(A6,4)+1</f>
        <v>Mar 2025</v>
      </c>
      <c r="B27" s="11">
        <v>119520998.83</v>
      </c>
      <c r="C27" s="11">
        <v>1201307.1000000001</v>
      </c>
      <c r="D27" s="11">
        <v>120722305.93000001</v>
      </c>
      <c r="E27" s="11">
        <v>95022.1</v>
      </c>
      <c r="F27" s="11">
        <v>44840897</v>
      </c>
      <c r="G27" s="11">
        <v>44935919.100000001</v>
      </c>
      <c r="H27" s="11">
        <v>111307.74</v>
      </c>
      <c r="I27" s="11">
        <v>119727328.67</v>
      </c>
      <c r="J27" s="11">
        <v>46042204.100000001</v>
      </c>
      <c r="K27" s="11">
        <v>165769532.77000001</v>
      </c>
    </row>
    <row r="28" spans="1:11" ht="12" customHeight="1" x14ac:dyDescent="0.2">
      <c r="A28" s="2" t="str">
        <f>"Apr "&amp;RIGHT(A6,4)+1</f>
        <v>Apr 2025</v>
      </c>
      <c r="B28" s="11">
        <v>82507939.859999999</v>
      </c>
      <c r="C28" s="11">
        <v>1688741.4</v>
      </c>
      <c r="D28" s="11">
        <v>84196681.260000005</v>
      </c>
      <c r="E28" s="11">
        <v>187009.91</v>
      </c>
      <c r="F28" s="11" t="s">
        <v>412</v>
      </c>
      <c r="G28" s="11">
        <v>187009.91</v>
      </c>
      <c r="H28" s="11">
        <v>359009.2</v>
      </c>
      <c r="I28" s="11">
        <v>83053958.969999999</v>
      </c>
      <c r="J28" s="11">
        <v>1688741.4</v>
      </c>
      <c r="K28" s="11">
        <v>84742700.370000005</v>
      </c>
    </row>
    <row r="29" spans="1:11"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c r="K29" s="11" t="s">
        <v>412</v>
      </c>
    </row>
    <row r="30" spans="1:11"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c r="K30" s="11" t="s">
        <v>412</v>
      </c>
    </row>
    <row r="31" spans="1:11"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c r="K31" s="11" t="s">
        <v>412</v>
      </c>
    </row>
    <row r="32" spans="1:11"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c r="K32" s="11" t="s">
        <v>412</v>
      </c>
    </row>
    <row r="33" spans="1:11"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c r="K33" s="11" t="s">
        <v>412</v>
      </c>
    </row>
    <row r="34" spans="1:11" ht="12" customHeight="1" x14ac:dyDescent="0.2">
      <c r="A34" s="12" t="s">
        <v>55</v>
      </c>
      <c r="B34" s="13">
        <v>1024463201.85</v>
      </c>
      <c r="C34" s="13">
        <v>9806445.9000000004</v>
      </c>
      <c r="D34" s="13">
        <v>1034269647.75</v>
      </c>
      <c r="E34" s="13">
        <v>1354050.82</v>
      </c>
      <c r="F34" s="13">
        <v>79301702</v>
      </c>
      <c r="G34" s="13">
        <v>80655752.819999993</v>
      </c>
      <c r="H34" s="13">
        <v>515297.45</v>
      </c>
      <c r="I34" s="13">
        <v>1026332550.12</v>
      </c>
      <c r="J34" s="13">
        <v>89108147.900000006</v>
      </c>
      <c r="K34" s="13">
        <v>1115440698.02</v>
      </c>
    </row>
    <row r="35" spans="1:11" ht="12" customHeight="1" x14ac:dyDescent="0.2">
      <c r="A35" s="14" t="str">
        <f>"Total "&amp;MID(A20,7,LEN(A20)-13)&amp;" Months"</f>
        <v>Total 7 Months</v>
      </c>
      <c r="B35" s="15">
        <v>1024463201.85</v>
      </c>
      <c r="C35" s="15">
        <v>9806445.9000000004</v>
      </c>
      <c r="D35" s="15">
        <v>1034269647.75</v>
      </c>
      <c r="E35" s="15">
        <v>1354050.82</v>
      </c>
      <c r="F35" s="15">
        <v>79301702</v>
      </c>
      <c r="G35" s="15">
        <v>80655752.819999993</v>
      </c>
      <c r="H35" s="15">
        <v>515297.45</v>
      </c>
      <c r="I35" s="15">
        <v>1026332550.12</v>
      </c>
      <c r="J35" s="15">
        <v>89108147.900000006</v>
      </c>
      <c r="K35" s="15">
        <v>1115440698.02</v>
      </c>
    </row>
    <row r="36" spans="1:11" ht="12" customHeight="1" x14ac:dyDescent="0.2">
      <c r="A36" s="83"/>
      <c r="B36" s="83"/>
      <c r="C36" s="83"/>
      <c r="D36" s="83"/>
      <c r="E36" s="83"/>
      <c r="F36" s="83"/>
      <c r="G36" s="83"/>
      <c r="H36" s="83"/>
      <c r="I36" s="83"/>
      <c r="J36" s="83"/>
    </row>
    <row r="37" spans="1:11" ht="69.95" customHeight="1" x14ac:dyDescent="0.2">
      <c r="A37" s="94" t="s">
        <v>323</v>
      </c>
      <c r="B37" s="94"/>
      <c r="C37" s="94"/>
      <c r="D37" s="94"/>
      <c r="E37" s="94"/>
      <c r="F37" s="94"/>
      <c r="G37" s="94"/>
      <c r="H37" s="94"/>
      <c r="I37" s="94"/>
      <c r="J37" s="94"/>
    </row>
  </sheetData>
  <mergeCells count="10">
    <mergeCell ref="B5:K5"/>
    <mergeCell ref="A36:J36"/>
    <mergeCell ref="A37:J37"/>
    <mergeCell ref="A1:J1"/>
    <mergeCell ref="A2:J2"/>
    <mergeCell ref="A3:A4"/>
    <mergeCell ref="B3:D3"/>
    <mergeCell ref="E3:G3"/>
    <mergeCell ref="H3:H4"/>
    <mergeCell ref="I3:K3"/>
  </mergeCells>
  <phoneticPr fontId="0" type="noConversion"/>
  <pageMargins left="0.75" right="0.5" top="0.75" bottom="0.5" header="0.5" footer="0.25"/>
  <pageSetup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J37"/>
  <sheetViews>
    <sheetView showGridLines="0" workbookViewId="0">
      <selection sqref="A1:I1"/>
    </sheetView>
  </sheetViews>
  <sheetFormatPr defaultRowHeight="12.75" x14ac:dyDescent="0.2"/>
  <cols>
    <col min="1" max="1" width="11.42578125" customWidth="1"/>
    <col min="2" max="2" width="12.140625" customWidth="1"/>
    <col min="3" max="10" width="11.42578125" customWidth="1"/>
  </cols>
  <sheetData>
    <row r="1" spans="1:10" ht="12" customHeight="1" x14ac:dyDescent="0.2">
      <c r="A1" s="84" t="s">
        <v>436</v>
      </c>
      <c r="B1" s="84"/>
      <c r="C1" s="84"/>
      <c r="D1" s="84"/>
      <c r="E1" s="84"/>
      <c r="F1" s="84"/>
      <c r="G1" s="84"/>
      <c r="H1" s="84"/>
      <c r="I1" s="84"/>
      <c r="J1" s="136">
        <v>45849</v>
      </c>
    </row>
    <row r="2" spans="1:10" ht="12" customHeight="1" x14ac:dyDescent="0.2">
      <c r="A2" s="86" t="s">
        <v>163</v>
      </c>
      <c r="B2" s="86"/>
      <c r="C2" s="86"/>
      <c r="D2" s="86"/>
      <c r="E2" s="86"/>
      <c r="F2" s="86"/>
      <c r="G2" s="86"/>
      <c r="H2" s="86"/>
      <c r="I2" s="86"/>
      <c r="J2" s="1"/>
    </row>
    <row r="3" spans="1:10" ht="24" customHeight="1" x14ac:dyDescent="0.2">
      <c r="A3" s="88" t="s">
        <v>50</v>
      </c>
      <c r="B3" s="90" t="s">
        <v>233</v>
      </c>
      <c r="C3" s="90" t="s">
        <v>234</v>
      </c>
      <c r="D3" s="92" t="s">
        <v>164</v>
      </c>
      <c r="E3" s="92"/>
      <c r="F3" s="91"/>
      <c r="G3" s="92" t="s">
        <v>165</v>
      </c>
      <c r="H3" s="92"/>
      <c r="I3" s="91"/>
      <c r="J3" s="95" t="s">
        <v>238</v>
      </c>
    </row>
    <row r="4" spans="1:10" ht="24" customHeight="1" x14ac:dyDescent="0.2">
      <c r="A4" s="89"/>
      <c r="B4" s="91"/>
      <c r="C4" s="91"/>
      <c r="D4" s="10" t="s">
        <v>235</v>
      </c>
      <c r="E4" s="10" t="s">
        <v>236</v>
      </c>
      <c r="F4" s="10" t="s">
        <v>237</v>
      </c>
      <c r="G4" s="10" t="s">
        <v>154</v>
      </c>
      <c r="H4" s="10" t="s">
        <v>162</v>
      </c>
      <c r="I4" s="10" t="s">
        <v>55</v>
      </c>
      <c r="J4" s="92"/>
    </row>
    <row r="5" spans="1:10" ht="12" customHeight="1" x14ac:dyDescent="0.2">
      <c r="A5" s="1"/>
      <c r="B5" s="83" t="str">
        <f>REPT("-",100)&amp;" Dollars "&amp;REPT("-",136)</f>
        <v>---------------------------------------------------------------------------------------------------- Dollars ----------------------------------------------------------------------------------------------------------------------------------------</v>
      </c>
      <c r="C5" s="83"/>
      <c r="D5" s="83"/>
      <c r="E5" s="83"/>
      <c r="F5" s="83"/>
      <c r="G5" s="83"/>
      <c r="H5" s="83"/>
      <c r="I5" s="83"/>
      <c r="J5" s="83"/>
    </row>
    <row r="6" spans="1:10" ht="12" customHeight="1" x14ac:dyDescent="0.2">
      <c r="A6" s="3" t="s">
        <v>413</v>
      </c>
    </row>
    <row r="7" spans="1:10" ht="12" customHeight="1" x14ac:dyDescent="0.2">
      <c r="A7" s="2" t="str">
        <f>"Oct "&amp;RIGHT(A6,4)-1</f>
        <v>Oct 2023</v>
      </c>
      <c r="B7" s="11">
        <v>24104629.394699998</v>
      </c>
      <c r="C7" s="11">
        <v>6900337.4784000004</v>
      </c>
      <c r="D7" s="11" t="s">
        <v>412</v>
      </c>
      <c r="E7" s="11" t="s">
        <v>412</v>
      </c>
      <c r="F7" s="11" t="s">
        <v>412</v>
      </c>
      <c r="G7" s="11">
        <v>6900337.4784000004</v>
      </c>
      <c r="H7" s="11" t="str">
        <f t="shared" ref="H7:H20" si="0">IF(ISBLANK(E7),"",E7)</f>
        <v>--</v>
      </c>
      <c r="I7" s="11">
        <v>6900337.4784000004</v>
      </c>
      <c r="J7" s="11" t="s">
        <v>412</v>
      </c>
    </row>
    <row r="8" spans="1:10" ht="12" customHeight="1" x14ac:dyDescent="0.2">
      <c r="A8" s="2" t="str">
        <f>"Nov "&amp;RIGHT(A6,4)-1</f>
        <v>Nov 2023</v>
      </c>
      <c r="B8" s="11">
        <v>24344422.8695</v>
      </c>
      <c r="C8" s="11">
        <v>8634766.1283</v>
      </c>
      <c r="D8" s="11">
        <v>39313.31</v>
      </c>
      <c r="E8" s="11">
        <v>0</v>
      </c>
      <c r="F8" s="11">
        <v>39313.31</v>
      </c>
      <c r="G8" s="11">
        <v>8674079.4383000005</v>
      </c>
      <c r="H8" s="11">
        <f t="shared" si="0"/>
        <v>0</v>
      </c>
      <c r="I8" s="11">
        <v>8674079.4383000005</v>
      </c>
      <c r="J8" s="11" t="s">
        <v>412</v>
      </c>
    </row>
    <row r="9" spans="1:10" ht="12" customHeight="1" x14ac:dyDescent="0.2">
      <c r="A9" s="2" t="str">
        <f>"Dec "&amp;RIGHT(A6,4)-1</f>
        <v>Dec 2023</v>
      </c>
      <c r="B9" s="11">
        <v>23774365.5121</v>
      </c>
      <c r="C9" s="11">
        <v>7339400.1985999998</v>
      </c>
      <c r="D9" s="11" t="s">
        <v>412</v>
      </c>
      <c r="E9" s="11" t="s">
        <v>412</v>
      </c>
      <c r="F9" s="11" t="s">
        <v>412</v>
      </c>
      <c r="G9" s="11">
        <v>7339400.1985999998</v>
      </c>
      <c r="H9" s="11" t="str">
        <f t="shared" si="0"/>
        <v>--</v>
      </c>
      <c r="I9" s="11">
        <v>7339400.1985999998</v>
      </c>
      <c r="J9" s="11" t="s">
        <v>412</v>
      </c>
    </row>
    <row r="10" spans="1:10" ht="12" customHeight="1" x14ac:dyDescent="0.2">
      <c r="A10" s="2" t="str">
        <f>"Jan "&amp;RIGHT(A6,4)</f>
        <v>Jan 2024</v>
      </c>
      <c r="B10" s="11">
        <v>23964722.269200001</v>
      </c>
      <c r="C10" s="11">
        <v>7104532.4271999998</v>
      </c>
      <c r="D10" s="11" t="s">
        <v>412</v>
      </c>
      <c r="E10" s="11" t="s">
        <v>412</v>
      </c>
      <c r="F10" s="11" t="s">
        <v>412</v>
      </c>
      <c r="G10" s="11">
        <v>7104532.4271999998</v>
      </c>
      <c r="H10" s="11" t="str">
        <f t="shared" si="0"/>
        <v>--</v>
      </c>
      <c r="I10" s="11">
        <v>7104532.4271999998</v>
      </c>
      <c r="J10" s="11" t="s">
        <v>412</v>
      </c>
    </row>
    <row r="11" spans="1:10" ht="12" customHeight="1" x14ac:dyDescent="0.2">
      <c r="A11" s="2" t="str">
        <f>"Feb "&amp;RIGHT(A6,4)</f>
        <v>Feb 2024</v>
      </c>
      <c r="B11" s="11">
        <v>23579549.5436</v>
      </c>
      <c r="C11" s="11">
        <v>6781785.7444000002</v>
      </c>
      <c r="D11" s="11" t="s">
        <v>412</v>
      </c>
      <c r="E11" s="11" t="s">
        <v>412</v>
      </c>
      <c r="F11" s="11" t="s">
        <v>412</v>
      </c>
      <c r="G11" s="11">
        <v>6781785.7444000002</v>
      </c>
      <c r="H11" s="11" t="str">
        <f t="shared" si="0"/>
        <v>--</v>
      </c>
      <c r="I11" s="11">
        <v>6781785.7444000002</v>
      </c>
      <c r="J11" s="11" t="s">
        <v>412</v>
      </c>
    </row>
    <row r="12" spans="1:10" ht="12" customHeight="1" x14ac:dyDescent="0.2">
      <c r="A12" s="2" t="str">
        <f>"Mar "&amp;RIGHT(A6,4)</f>
        <v>Mar 2024</v>
      </c>
      <c r="B12" s="11">
        <v>25797199.861099999</v>
      </c>
      <c r="C12" s="11">
        <v>7071144.9363000002</v>
      </c>
      <c r="D12" s="11" t="s">
        <v>412</v>
      </c>
      <c r="E12" s="11" t="s">
        <v>412</v>
      </c>
      <c r="F12" s="11" t="s">
        <v>412</v>
      </c>
      <c r="G12" s="11">
        <v>7071144.9363000002</v>
      </c>
      <c r="H12" s="11" t="str">
        <f t="shared" si="0"/>
        <v>--</v>
      </c>
      <c r="I12" s="11">
        <v>7071144.9363000002</v>
      </c>
      <c r="J12" s="11" t="s">
        <v>412</v>
      </c>
    </row>
    <row r="13" spans="1:10" ht="12" customHeight="1" x14ac:dyDescent="0.2">
      <c r="A13" s="2" t="str">
        <f>"Apr "&amp;RIGHT(A6,4)</f>
        <v>Apr 2024</v>
      </c>
      <c r="B13" s="11">
        <v>25242696.980700001</v>
      </c>
      <c r="C13" s="11">
        <v>7004751.0747999996</v>
      </c>
      <c r="D13" s="11" t="s">
        <v>412</v>
      </c>
      <c r="E13" s="11" t="s">
        <v>412</v>
      </c>
      <c r="F13" s="11" t="s">
        <v>412</v>
      </c>
      <c r="G13" s="11">
        <v>7004751.0747999996</v>
      </c>
      <c r="H13" s="11" t="str">
        <f t="shared" si="0"/>
        <v>--</v>
      </c>
      <c r="I13" s="11">
        <v>7004751.0747999996</v>
      </c>
      <c r="J13" s="11" t="s">
        <v>412</v>
      </c>
    </row>
    <row r="14" spans="1:10" ht="12" customHeight="1" x14ac:dyDescent="0.2">
      <c r="A14" s="2" t="str">
        <f>"May "&amp;RIGHT(A6,4)</f>
        <v>May 2024</v>
      </c>
      <c r="B14" s="11">
        <v>23966901.418699998</v>
      </c>
      <c r="C14" s="11">
        <v>6570830.1951000001</v>
      </c>
      <c r="D14" s="11" t="s">
        <v>412</v>
      </c>
      <c r="E14" s="11" t="s">
        <v>412</v>
      </c>
      <c r="F14" s="11" t="s">
        <v>412</v>
      </c>
      <c r="G14" s="11">
        <v>6570830.1951000001</v>
      </c>
      <c r="H14" s="11" t="str">
        <f t="shared" si="0"/>
        <v>--</v>
      </c>
      <c r="I14" s="11">
        <v>6570830.1951000001</v>
      </c>
      <c r="J14" s="11" t="s">
        <v>412</v>
      </c>
    </row>
    <row r="15" spans="1:10" ht="12" customHeight="1" x14ac:dyDescent="0.2">
      <c r="A15" s="2" t="str">
        <f>"Jun "&amp;RIGHT(A6,4)</f>
        <v>Jun 2024</v>
      </c>
      <c r="B15" s="11">
        <v>23521015.908599999</v>
      </c>
      <c r="C15" s="11">
        <v>7329642.1824000003</v>
      </c>
      <c r="D15" s="11" t="s">
        <v>412</v>
      </c>
      <c r="E15" s="11" t="s">
        <v>412</v>
      </c>
      <c r="F15" s="11" t="s">
        <v>412</v>
      </c>
      <c r="G15" s="11">
        <v>7329642.1824000003</v>
      </c>
      <c r="H15" s="11" t="str">
        <f t="shared" si="0"/>
        <v>--</v>
      </c>
      <c r="I15" s="11">
        <v>7329642.1824000003</v>
      </c>
      <c r="J15" s="11" t="s">
        <v>412</v>
      </c>
    </row>
    <row r="16" spans="1:10" ht="12" customHeight="1" x14ac:dyDescent="0.2">
      <c r="A16" s="2" t="str">
        <f>"Jul "&amp;RIGHT(A6,4)</f>
        <v>Jul 2024</v>
      </c>
      <c r="B16" s="11">
        <v>22489605.730099998</v>
      </c>
      <c r="C16" s="11">
        <v>7858180.0680999998</v>
      </c>
      <c r="D16" s="11">
        <v>893679.77</v>
      </c>
      <c r="E16" s="11">
        <v>0</v>
      </c>
      <c r="F16" s="11">
        <v>893679.77</v>
      </c>
      <c r="G16" s="11">
        <v>8751859.8380999994</v>
      </c>
      <c r="H16" s="11">
        <f t="shared" si="0"/>
        <v>0</v>
      </c>
      <c r="I16" s="11">
        <v>8751859.8380999994</v>
      </c>
      <c r="J16" s="11" t="s">
        <v>412</v>
      </c>
    </row>
    <row r="17" spans="1:10" ht="12" customHeight="1" x14ac:dyDescent="0.2">
      <c r="A17" s="2" t="str">
        <f>"Aug "&amp;RIGHT(A6,4)</f>
        <v>Aug 2024</v>
      </c>
      <c r="B17" s="11">
        <v>23558541.760499999</v>
      </c>
      <c r="C17" s="11">
        <v>7637501.0338000003</v>
      </c>
      <c r="D17" s="11">
        <v>477136.28</v>
      </c>
      <c r="E17" s="11">
        <v>0</v>
      </c>
      <c r="F17" s="11">
        <v>477136.28</v>
      </c>
      <c r="G17" s="11">
        <v>8114637.3137999997</v>
      </c>
      <c r="H17" s="11">
        <f t="shared" si="0"/>
        <v>0</v>
      </c>
      <c r="I17" s="11">
        <v>8114637.3137999997</v>
      </c>
      <c r="J17" s="11" t="s">
        <v>412</v>
      </c>
    </row>
    <row r="18" spans="1:10" ht="12" customHeight="1" x14ac:dyDescent="0.2">
      <c r="A18" s="2" t="str">
        <f>"Sep "&amp;RIGHT(A6,4)</f>
        <v>Sep 2024</v>
      </c>
      <c r="B18" s="11">
        <v>23510216.9793</v>
      </c>
      <c r="C18" s="11">
        <v>7432703.71</v>
      </c>
      <c r="D18" s="11">
        <v>475949.44</v>
      </c>
      <c r="E18" s="11">
        <v>0</v>
      </c>
      <c r="F18" s="11">
        <v>475949.44</v>
      </c>
      <c r="G18" s="11">
        <v>7908653.1500000004</v>
      </c>
      <c r="H18" s="11">
        <f t="shared" si="0"/>
        <v>0</v>
      </c>
      <c r="I18" s="11">
        <v>7908653.1500000004</v>
      </c>
      <c r="J18" s="11" t="s">
        <v>412</v>
      </c>
    </row>
    <row r="19" spans="1:10" ht="12" customHeight="1" x14ac:dyDescent="0.2">
      <c r="A19" s="12" t="s">
        <v>55</v>
      </c>
      <c r="B19" s="13">
        <v>287853868.2281</v>
      </c>
      <c r="C19" s="13">
        <v>87665575.177399993</v>
      </c>
      <c r="D19" s="13">
        <v>1886078.8</v>
      </c>
      <c r="E19" s="13">
        <v>0</v>
      </c>
      <c r="F19" s="13">
        <v>1886078.8</v>
      </c>
      <c r="G19" s="13">
        <v>89551653.977400005</v>
      </c>
      <c r="H19" s="13">
        <f t="shared" si="0"/>
        <v>0</v>
      </c>
      <c r="I19" s="13">
        <v>89551653.977400005</v>
      </c>
      <c r="J19" s="13" t="s">
        <v>412</v>
      </c>
    </row>
    <row r="20" spans="1:10" ht="12" customHeight="1" x14ac:dyDescent="0.2">
      <c r="A20" s="14" t="s">
        <v>414</v>
      </c>
      <c r="B20" s="15">
        <v>170807586.43090001</v>
      </c>
      <c r="C20" s="15">
        <v>50836717.987999998</v>
      </c>
      <c r="D20" s="15">
        <v>39313.31</v>
      </c>
      <c r="E20" s="15">
        <v>0</v>
      </c>
      <c r="F20" s="15">
        <v>39313.31</v>
      </c>
      <c r="G20" s="15">
        <v>50876031.298</v>
      </c>
      <c r="H20" s="15">
        <f t="shared" si="0"/>
        <v>0</v>
      </c>
      <c r="I20" s="15">
        <v>50876031.298</v>
      </c>
      <c r="J20" s="15" t="s">
        <v>412</v>
      </c>
    </row>
    <row r="21" spans="1:10" ht="12" customHeight="1" x14ac:dyDescent="0.2">
      <c r="A21" s="3" t="str">
        <f>"FY "&amp;RIGHT(A6,4)+1</f>
        <v>FY 2025</v>
      </c>
    </row>
    <row r="22" spans="1:10" ht="12" customHeight="1" x14ac:dyDescent="0.2">
      <c r="A22" s="2" t="str">
        <f>"Oct "&amp;RIGHT(A6,4)</f>
        <v>Oct 2024</v>
      </c>
      <c r="B22" s="11">
        <v>23640029.861499999</v>
      </c>
      <c r="C22" s="11">
        <v>7839759.0219999999</v>
      </c>
      <c r="D22" s="11" t="s">
        <v>412</v>
      </c>
      <c r="E22" s="11" t="s">
        <v>412</v>
      </c>
      <c r="F22" s="11" t="s">
        <v>412</v>
      </c>
      <c r="G22" s="11">
        <v>7839759.0219999999</v>
      </c>
      <c r="H22" s="11" t="str">
        <f t="shared" ref="H22:H35" si="1">IF(ISBLANK(E22),"",E22)</f>
        <v>--</v>
      </c>
      <c r="I22" s="11">
        <v>7839759.0219999999</v>
      </c>
      <c r="J22" s="11" t="s">
        <v>412</v>
      </c>
    </row>
    <row r="23" spans="1:10" ht="12" customHeight="1" x14ac:dyDescent="0.2">
      <c r="A23" s="2" t="str">
        <f>"Nov "&amp;RIGHT(A6,4)</f>
        <v>Nov 2024</v>
      </c>
      <c r="B23" s="11">
        <v>23617313.781399999</v>
      </c>
      <c r="C23" s="11">
        <v>7816361.5191000002</v>
      </c>
      <c r="D23" s="11" t="s">
        <v>412</v>
      </c>
      <c r="E23" s="11" t="s">
        <v>412</v>
      </c>
      <c r="F23" s="11" t="s">
        <v>412</v>
      </c>
      <c r="G23" s="11">
        <v>7816361.5191000002</v>
      </c>
      <c r="H23" s="11" t="str">
        <f t="shared" si="1"/>
        <v>--</v>
      </c>
      <c r="I23" s="11">
        <v>7816361.5191000002</v>
      </c>
      <c r="J23" s="11" t="s">
        <v>412</v>
      </c>
    </row>
    <row r="24" spans="1:10" ht="12" customHeight="1" x14ac:dyDescent="0.2">
      <c r="A24" s="2" t="str">
        <f>"Dec "&amp;RIGHT(A6,4)</f>
        <v>Dec 2024</v>
      </c>
      <c r="B24" s="11">
        <v>22913652.0517</v>
      </c>
      <c r="C24" s="11">
        <v>7627913.0813999996</v>
      </c>
      <c r="D24" s="11" t="s">
        <v>412</v>
      </c>
      <c r="E24" s="11" t="s">
        <v>412</v>
      </c>
      <c r="F24" s="11" t="s">
        <v>412</v>
      </c>
      <c r="G24" s="11">
        <v>7627913.0813999996</v>
      </c>
      <c r="H24" s="11" t="str">
        <f t="shared" si="1"/>
        <v>--</v>
      </c>
      <c r="I24" s="11">
        <v>7627913.0813999996</v>
      </c>
      <c r="J24" s="11" t="s">
        <v>412</v>
      </c>
    </row>
    <row r="25" spans="1:10" ht="12" customHeight="1" x14ac:dyDescent="0.2">
      <c r="A25" s="2" t="str">
        <f>"Jan "&amp;RIGHT(A6,4)+1</f>
        <v>Jan 2025</v>
      </c>
      <c r="B25" s="11">
        <v>23061701.972899999</v>
      </c>
      <c r="C25" s="11">
        <v>8318616.6130999997</v>
      </c>
      <c r="D25" s="11" t="s">
        <v>412</v>
      </c>
      <c r="E25" s="11" t="s">
        <v>412</v>
      </c>
      <c r="F25" s="11" t="s">
        <v>412</v>
      </c>
      <c r="G25" s="11">
        <v>8318616.6130999997</v>
      </c>
      <c r="H25" s="11" t="str">
        <f t="shared" si="1"/>
        <v>--</v>
      </c>
      <c r="I25" s="11">
        <v>8318616.6130999997</v>
      </c>
      <c r="J25" s="11" t="s">
        <v>412</v>
      </c>
    </row>
    <row r="26" spans="1:10" ht="12" customHeight="1" x14ac:dyDescent="0.2">
      <c r="A26" s="2" t="str">
        <f>"Feb "&amp;RIGHT(A6,4)+1</f>
        <v>Feb 2025</v>
      </c>
      <c r="B26" s="11">
        <v>23140583.756700002</v>
      </c>
      <c r="C26" s="11">
        <v>7765784.2051999997</v>
      </c>
      <c r="D26" s="11" t="s">
        <v>412</v>
      </c>
      <c r="E26" s="11" t="s">
        <v>412</v>
      </c>
      <c r="F26" s="11" t="s">
        <v>412</v>
      </c>
      <c r="G26" s="11">
        <v>7765784.2051999997</v>
      </c>
      <c r="H26" s="11" t="str">
        <f t="shared" si="1"/>
        <v>--</v>
      </c>
      <c r="I26" s="11">
        <v>7765784.2051999997</v>
      </c>
      <c r="J26" s="11" t="s">
        <v>412</v>
      </c>
    </row>
    <row r="27" spans="1:10" ht="12" customHeight="1" x14ac:dyDescent="0.2">
      <c r="A27" s="2" t="str">
        <f>"Mar "&amp;RIGHT(A6,4)+1</f>
        <v>Mar 2025</v>
      </c>
      <c r="B27" s="11">
        <v>23791010.4483</v>
      </c>
      <c r="C27" s="11">
        <v>8159615.0131999999</v>
      </c>
      <c r="D27" s="11" t="s">
        <v>412</v>
      </c>
      <c r="E27" s="11" t="s">
        <v>412</v>
      </c>
      <c r="F27" s="11" t="s">
        <v>412</v>
      </c>
      <c r="G27" s="11">
        <v>8159615.0131999999</v>
      </c>
      <c r="H27" s="11" t="str">
        <f t="shared" si="1"/>
        <v>--</v>
      </c>
      <c r="I27" s="11">
        <v>8159615.0131999999</v>
      </c>
      <c r="J27" s="11" t="s">
        <v>412</v>
      </c>
    </row>
    <row r="28" spans="1:10" ht="12" customHeight="1" x14ac:dyDescent="0.2">
      <c r="A28" s="2" t="str">
        <f>"Apr "&amp;RIGHT(A6,4)+1</f>
        <v>Apr 2025</v>
      </c>
      <c r="B28" s="11">
        <v>23541984.109299999</v>
      </c>
      <c r="C28" s="11">
        <v>8357975.4228999997</v>
      </c>
      <c r="D28" s="11">
        <v>104687.7</v>
      </c>
      <c r="E28" s="11">
        <v>0</v>
      </c>
      <c r="F28" s="11">
        <v>104687.7</v>
      </c>
      <c r="G28" s="11">
        <v>8462663.1228999998</v>
      </c>
      <c r="H28" s="11">
        <f t="shared" si="1"/>
        <v>0</v>
      </c>
      <c r="I28" s="11">
        <v>8462663.1228999998</v>
      </c>
      <c r="J28" s="11" t="s">
        <v>412</v>
      </c>
    </row>
    <row r="29" spans="1:10" ht="12" customHeight="1" x14ac:dyDescent="0.2">
      <c r="A29" s="2" t="str">
        <f>"May "&amp;RIGHT(A6,4)+1</f>
        <v>May 2025</v>
      </c>
      <c r="B29" s="11" t="s">
        <v>412</v>
      </c>
      <c r="C29" s="11" t="s">
        <v>412</v>
      </c>
      <c r="D29" s="11" t="s">
        <v>412</v>
      </c>
      <c r="E29" s="11" t="s">
        <v>412</v>
      </c>
      <c r="F29" s="11" t="s">
        <v>412</v>
      </c>
      <c r="G29" s="11" t="s">
        <v>412</v>
      </c>
      <c r="H29" s="11" t="str">
        <f t="shared" si="1"/>
        <v>--</v>
      </c>
      <c r="I29" s="11" t="s">
        <v>412</v>
      </c>
      <c r="J29" s="11" t="s">
        <v>412</v>
      </c>
    </row>
    <row r="30" spans="1:10" ht="12" customHeight="1" x14ac:dyDescent="0.2">
      <c r="A30" s="2" t="str">
        <f>"Jun "&amp;RIGHT(A6,4)+1</f>
        <v>Jun 2025</v>
      </c>
      <c r="B30" s="11" t="s">
        <v>412</v>
      </c>
      <c r="C30" s="11" t="s">
        <v>412</v>
      </c>
      <c r="D30" s="11" t="s">
        <v>412</v>
      </c>
      <c r="E30" s="11" t="s">
        <v>412</v>
      </c>
      <c r="F30" s="11" t="s">
        <v>412</v>
      </c>
      <c r="G30" s="11" t="s">
        <v>412</v>
      </c>
      <c r="H30" s="11" t="str">
        <f t="shared" si="1"/>
        <v>--</v>
      </c>
      <c r="I30" s="11" t="s">
        <v>412</v>
      </c>
      <c r="J30" s="11" t="s">
        <v>412</v>
      </c>
    </row>
    <row r="31" spans="1:10" ht="12" customHeight="1" x14ac:dyDescent="0.2">
      <c r="A31" s="2" t="str">
        <f>"Jul "&amp;RIGHT(A6,4)+1</f>
        <v>Jul 2025</v>
      </c>
      <c r="B31" s="11" t="s">
        <v>412</v>
      </c>
      <c r="C31" s="11" t="s">
        <v>412</v>
      </c>
      <c r="D31" s="11" t="s">
        <v>412</v>
      </c>
      <c r="E31" s="11" t="s">
        <v>412</v>
      </c>
      <c r="F31" s="11" t="s">
        <v>412</v>
      </c>
      <c r="G31" s="11" t="s">
        <v>412</v>
      </c>
      <c r="H31" s="11" t="str">
        <f t="shared" si="1"/>
        <v>--</v>
      </c>
      <c r="I31" s="11" t="s">
        <v>412</v>
      </c>
      <c r="J31" s="11" t="s">
        <v>412</v>
      </c>
    </row>
    <row r="32" spans="1:10" ht="12" customHeight="1" x14ac:dyDescent="0.2">
      <c r="A32" s="2" t="str">
        <f>"Aug "&amp;RIGHT(A6,4)+1</f>
        <v>Aug 2025</v>
      </c>
      <c r="B32" s="11" t="s">
        <v>412</v>
      </c>
      <c r="C32" s="11" t="s">
        <v>412</v>
      </c>
      <c r="D32" s="11" t="s">
        <v>412</v>
      </c>
      <c r="E32" s="11" t="s">
        <v>412</v>
      </c>
      <c r="F32" s="11" t="s">
        <v>412</v>
      </c>
      <c r="G32" s="11" t="s">
        <v>412</v>
      </c>
      <c r="H32" s="11" t="str">
        <f t="shared" si="1"/>
        <v>--</v>
      </c>
      <c r="I32" s="11" t="s">
        <v>412</v>
      </c>
      <c r="J32" s="11" t="s">
        <v>412</v>
      </c>
    </row>
    <row r="33" spans="1:10" ht="12" customHeight="1" x14ac:dyDescent="0.2">
      <c r="A33" s="2" t="str">
        <f>"Sep "&amp;RIGHT(A6,4)+1</f>
        <v>Sep 2025</v>
      </c>
      <c r="B33" s="11" t="s">
        <v>412</v>
      </c>
      <c r="C33" s="11" t="s">
        <v>412</v>
      </c>
      <c r="D33" s="11" t="s">
        <v>412</v>
      </c>
      <c r="E33" s="11" t="s">
        <v>412</v>
      </c>
      <c r="F33" s="11" t="s">
        <v>412</v>
      </c>
      <c r="G33" s="11" t="s">
        <v>412</v>
      </c>
      <c r="H33" s="11" t="str">
        <f t="shared" si="1"/>
        <v>--</v>
      </c>
      <c r="I33" s="11" t="s">
        <v>412</v>
      </c>
      <c r="J33" s="11" t="s">
        <v>412</v>
      </c>
    </row>
    <row r="34" spans="1:10" ht="12" customHeight="1" x14ac:dyDescent="0.2">
      <c r="A34" s="12" t="s">
        <v>55</v>
      </c>
      <c r="B34" s="13">
        <v>163706275.98179999</v>
      </c>
      <c r="C34" s="13">
        <v>55886024.876900002</v>
      </c>
      <c r="D34" s="13">
        <v>104687.7</v>
      </c>
      <c r="E34" s="13">
        <v>0</v>
      </c>
      <c r="F34" s="13">
        <v>104687.7</v>
      </c>
      <c r="G34" s="13">
        <v>55990712.576899998</v>
      </c>
      <c r="H34" s="13">
        <f t="shared" si="1"/>
        <v>0</v>
      </c>
      <c r="I34" s="13">
        <v>55990712.576899998</v>
      </c>
      <c r="J34" s="13" t="s">
        <v>412</v>
      </c>
    </row>
    <row r="35" spans="1:10" ht="12" customHeight="1" x14ac:dyDescent="0.2">
      <c r="A35" s="14" t="str">
        <f>"Total "&amp;MID(A20,7,LEN(A20)-13)&amp;" Months"</f>
        <v>Total 7 Months</v>
      </c>
      <c r="B35" s="15">
        <v>163706275.98179999</v>
      </c>
      <c r="C35" s="15">
        <v>55886024.876900002</v>
      </c>
      <c r="D35" s="15">
        <v>104687.7</v>
      </c>
      <c r="E35" s="15">
        <v>0</v>
      </c>
      <c r="F35" s="15">
        <v>104687.7</v>
      </c>
      <c r="G35" s="15">
        <v>55990712.576899998</v>
      </c>
      <c r="H35" s="15">
        <f t="shared" si="1"/>
        <v>0</v>
      </c>
      <c r="I35" s="15">
        <v>55990712.576899998</v>
      </c>
      <c r="J35" s="15" t="s">
        <v>412</v>
      </c>
    </row>
    <row r="36" spans="1:10" ht="12" customHeight="1" x14ac:dyDescent="0.2">
      <c r="A36" s="83"/>
      <c r="B36" s="83"/>
      <c r="C36" s="83"/>
      <c r="D36" s="83"/>
      <c r="E36" s="83"/>
      <c r="F36" s="83"/>
      <c r="G36" s="83"/>
      <c r="H36" s="83"/>
      <c r="I36" s="83"/>
      <c r="J36" s="83"/>
    </row>
    <row r="37" spans="1:10" ht="69.95" customHeight="1" x14ac:dyDescent="0.2">
      <c r="A37" s="94" t="s">
        <v>389</v>
      </c>
      <c r="B37" s="94"/>
      <c r="C37" s="94"/>
      <c r="D37" s="94"/>
      <c r="E37" s="94"/>
      <c r="F37" s="94"/>
      <c r="G37" s="94"/>
      <c r="H37" s="94"/>
      <c r="I37" s="94"/>
      <c r="J37" s="94"/>
    </row>
  </sheetData>
  <mergeCells count="11">
    <mergeCell ref="J3:J4"/>
    <mergeCell ref="B5:J5"/>
    <mergeCell ref="A36:J36"/>
    <mergeCell ref="A37:J37"/>
    <mergeCell ref="A1:I1"/>
    <mergeCell ref="A2:I2"/>
    <mergeCell ref="A3:A4"/>
    <mergeCell ref="B3:B4"/>
    <mergeCell ref="C3:C4"/>
    <mergeCell ref="D3:F3"/>
    <mergeCell ref="G3:I3"/>
  </mergeCells>
  <phoneticPr fontId="0" type="noConversion"/>
  <pageMargins left="0.75" right="0.5" top="0.75" bottom="0.5" header="0.5" footer="0.25"/>
  <pageSetup orientation="landscape"/>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37"/>
  <sheetViews>
    <sheetView showGridLines="0" workbookViewId="0">
      <selection sqref="A1:H1"/>
    </sheetView>
  </sheetViews>
  <sheetFormatPr defaultRowHeight="12.75" x14ac:dyDescent="0.2"/>
  <cols>
    <col min="1" max="1" width="12.140625" customWidth="1"/>
    <col min="2" max="9" width="11.42578125" customWidth="1"/>
  </cols>
  <sheetData>
    <row r="1" spans="1:9" ht="12" customHeight="1" x14ac:dyDescent="0.2">
      <c r="A1" s="84" t="s">
        <v>436</v>
      </c>
      <c r="B1" s="84"/>
      <c r="C1" s="84"/>
      <c r="D1" s="84"/>
      <c r="E1" s="84"/>
      <c r="F1" s="84"/>
      <c r="G1" s="84"/>
      <c r="H1" s="84"/>
      <c r="I1" s="136">
        <v>45849</v>
      </c>
    </row>
    <row r="2" spans="1:9" ht="12" customHeight="1" x14ac:dyDescent="0.2">
      <c r="A2" s="86" t="s">
        <v>166</v>
      </c>
      <c r="B2" s="86"/>
      <c r="C2" s="86"/>
      <c r="D2" s="86"/>
      <c r="E2" s="86"/>
      <c r="F2" s="86"/>
      <c r="G2" s="86"/>
      <c r="H2" s="86"/>
      <c r="I2" s="1"/>
    </row>
    <row r="3" spans="1:9" ht="24" customHeight="1" x14ac:dyDescent="0.2">
      <c r="A3" s="88" t="s">
        <v>50</v>
      </c>
      <c r="B3" s="90" t="s">
        <v>240</v>
      </c>
      <c r="C3" s="92" t="s">
        <v>167</v>
      </c>
      <c r="D3" s="92"/>
      <c r="E3" s="91"/>
      <c r="F3" s="92" t="s">
        <v>239</v>
      </c>
      <c r="G3" s="92"/>
      <c r="H3" s="91"/>
      <c r="I3" s="95" t="s">
        <v>241</v>
      </c>
    </row>
    <row r="4" spans="1:9" ht="24" customHeight="1" x14ac:dyDescent="0.2">
      <c r="A4" s="89"/>
      <c r="B4" s="91"/>
      <c r="C4" s="10" t="s">
        <v>154</v>
      </c>
      <c r="D4" s="10" t="s">
        <v>162</v>
      </c>
      <c r="E4" s="10" t="s">
        <v>55</v>
      </c>
      <c r="F4" s="10" t="s">
        <v>141</v>
      </c>
      <c r="G4" s="10" t="s">
        <v>168</v>
      </c>
      <c r="H4" s="10" t="s">
        <v>55</v>
      </c>
      <c r="I4" s="92"/>
    </row>
    <row r="5" spans="1:9" ht="12" customHeight="1" x14ac:dyDescent="0.2">
      <c r="A5" s="1"/>
      <c r="B5" s="83" t="str">
        <f>REPT("-",88)&amp;" Dollars "&amp;REPT("-",148)</f>
        <v>---------------------------------------------------------------------------------------- Dollars ----------------------------------------------------------------------------------------------------------------------------------------------------</v>
      </c>
      <c r="C5" s="83"/>
      <c r="D5" s="83"/>
      <c r="E5" s="83"/>
      <c r="F5" s="83"/>
      <c r="G5" s="83"/>
      <c r="H5" s="83"/>
      <c r="I5" s="83"/>
    </row>
    <row r="6" spans="1:9" ht="12" customHeight="1" x14ac:dyDescent="0.2">
      <c r="A6" s="3" t="s">
        <v>413</v>
      </c>
    </row>
    <row r="7" spans="1:9" ht="12" customHeight="1" x14ac:dyDescent="0.2">
      <c r="A7" s="2" t="str">
        <f>"Oct "&amp;RIGHT(A6,4)-1</f>
        <v>Oct 2023</v>
      </c>
      <c r="B7" s="11" t="s">
        <v>412</v>
      </c>
      <c r="C7" s="11">
        <v>228529382.8231</v>
      </c>
      <c r="D7" s="11">
        <v>1705574.0649999999</v>
      </c>
      <c r="E7" s="11">
        <v>230234956.8881</v>
      </c>
      <c r="F7" s="11" t="s">
        <v>412</v>
      </c>
      <c r="G7" s="11" t="s">
        <v>412</v>
      </c>
      <c r="H7" s="11" t="s">
        <v>412</v>
      </c>
      <c r="I7" s="11">
        <v>230234956.8881</v>
      </c>
    </row>
    <row r="8" spans="1:9" ht="12" customHeight="1" x14ac:dyDescent="0.2">
      <c r="A8" s="2" t="str">
        <f>"Nov "&amp;RIGHT(A6,4)-1</f>
        <v>Nov 2023</v>
      </c>
      <c r="B8" s="11" t="s">
        <v>412</v>
      </c>
      <c r="C8" s="11">
        <v>187192059.07780001</v>
      </c>
      <c r="D8" s="11">
        <v>1535626.04</v>
      </c>
      <c r="E8" s="11">
        <v>188727685.1178</v>
      </c>
      <c r="F8" s="11" t="s">
        <v>412</v>
      </c>
      <c r="G8" s="11" t="s">
        <v>412</v>
      </c>
      <c r="H8" s="11" t="s">
        <v>412</v>
      </c>
      <c r="I8" s="11">
        <v>188727685.1178</v>
      </c>
    </row>
    <row r="9" spans="1:9" ht="12" customHeight="1" x14ac:dyDescent="0.2">
      <c r="A9" s="2" t="str">
        <f>"Dec "&amp;RIGHT(A6,4)-1</f>
        <v>Dec 2023</v>
      </c>
      <c r="B9" s="11" t="s">
        <v>412</v>
      </c>
      <c r="C9" s="11">
        <v>153723574.6807</v>
      </c>
      <c r="D9" s="11">
        <v>44047637.590000004</v>
      </c>
      <c r="E9" s="11">
        <v>197771212.27070001</v>
      </c>
      <c r="F9" s="11" t="s">
        <v>412</v>
      </c>
      <c r="G9" s="11" t="s">
        <v>412</v>
      </c>
      <c r="H9" s="11" t="s">
        <v>412</v>
      </c>
      <c r="I9" s="11">
        <v>197771212.27070001</v>
      </c>
    </row>
    <row r="10" spans="1:9" ht="12" customHeight="1" x14ac:dyDescent="0.2">
      <c r="A10" s="2" t="str">
        <f>"Jan "&amp;RIGHT(A6,4)</f>
        <v>Jan 2024</v>
      </c>
      <c r="B10" s="11" t="s">
        <v>412</v>
      </c>
      <c r="C10" s="11">
        <v>198659441.44639999</v>
      </c>
      <c r="D10" s="11">
        <v>1318528.165</v>
      </c>
      <c r="E10" s="11">
        <v>199977969.61140001</v>
      </c>
      <c r="F10" s="11" t="s">
        <v>412</v>
      </c>
      <c r="G10" s="11" t="s">
        <v>412</v>
      </c>
      <c r="H10" s="11" t="s">
        <v>412</v>
      </c>
      <c r="I10" s="11">
        <v>199977969.61140001</v>
      </c>
    </row>
    <row r="11" spans="1:9" ht="12" customHeight="1" x14ac:dyDescent="0.2">
      <c r="A11" s="2" t="str">
        <f>"Feb "&amp;RIGHT(A6,4)</f>
        <v>Feb 2024</v>
      </c>
      <c r="B11" s="11" t="s">
        <v>412</v>
      </c>
      <c r="C11" s="11">
        <v>152125641.22799999</v>
      </c>
      <c r="D11" s="11">
        <v>1592352.77</v>
      </c>
      <c r="E11" s="11">
        <v>153717993.998</v>
      </c>
      <c r="F11" s="11" t="s">
        <v>412</v>
      </c>
      <c r="G11" s="11" t="s">
        <v>412</v>
      </c>
      <c r="H11" s="11" t="s">
        <v>412</v>
      </c>
      <c r="I11" s="11">
        <v>153717993.998</v>
      </c>
    </row>
    <row r="12" spans="1:9" ht="12" customHeight="1" x14ac:dyDescent="0.2">
      <c r="A12" s="2" t="str">
        <f>"Mar "&amp;RIGHT(A6,4)</f>
        <v>Mar 2024</v>
      </c>
      <c r="B12" s="11" t="s">
        <v>412</v>
      </c>
      <c r="C12" s="11">
        <v>142174418.7674</v>
      </c>
      <c r="D12" s="11">
        <v>39740818.119999997</v>
      </c>
      <c r="E12" s="11">
        <v>181915236.8874</v>
      </c>
      <c r="F12" s="11" t="s">
        <v>412</v>
      </c>
      <c r="G12" s="11" t="s">
        <v>412</v>
      </c>
      <c r="H12" s="11" t="s">
        <v>412</v>
      </c>
      <c r="I12" s="11">
        <v>181915236.8874</v>
      </c>
    </row>
    <row r="13" spans="1:9" ht="12" customHeight="1" x14ac:dyDescent="0.2">
      <c r="A13" s="2" t="str">
        <f>"Apr "&amp;RIGHT(A6,4)</f>
        <v>Apr 2024</v>
      </c>
      <c r="B13" s="11" t="s">
        <v>412</v>
      </c>
      <c r="C13" s="11">
        <v>105372325.2855</v>
      </c>
      <c r="D13" s="11">
        <v>1763056.585</v>
      </c>
      <c r="E13" s="11">
        <v>107135381.8705</v>
      </c>
      <c r="F13" s="11" t="s">
        <v>412</v>
      </c>
      <c r="G13" s="11" t="s">
        <v>412</v>
      </c>
      <c r="H13" s="11" t="s">
        <v>412</v>
      </c>
      <c r="I13" s="11">
        <v>107135381.8705</v>
      </c>
    </row>
    <row r="14" spans="1:9" ht="12" customHeight="1" x14ac:dyDescent="0.2">
      <c r="A14" s="2" t="str">
        <f>"May "&amp;RIGHT(A6,4)</f>
        <v>May 2024</v>
      </c>
      <c r="B14" s="11" t="s">
        <v>412</v>
      </c>
      <c r="C14" s="11">
        <v>64848484.873800002</v>
      </c>
      <c r="D14" s="11">
        <v>1231547.71</v>
      </c>
      <c r="E14" s="11">
        <v>66080032.583800003</v>
      </c>
      <c r="F14" s="11" t="s">
        <v>412</v>
      </c>
      <c r="G14" s="11" t="s">
        <v>412</v>
      </c>
      <c r="H14" s="11" t="s">
        <v>412</v>
      </c>
      <c r="I14" s="11">
        <v>66080032.583800003</v>
      </c>
    </row>
    <row r="15" spans="1:9" ht="12" customHeight="1" x14ac:dyDescent="0.2">
      <c r="A15" s="2" t="str">
        <f>"Jun "&amp;RIGHT(A6,4)</f>
        <v>Jun 2024</v>
      </c>
      <c r="B15" s="11" t="s">
        <v>412</v>
      </c>
      <c r="C15" s="11">
        <v>68950379.481000006</v>
      </c>
      <c r="D15" s="11">
        <v>53029561.689999998</v>
      </c>
      <c r="E15" s="11">
        <v>121979941.171</v>
      </c>
      <c r="F15" s="11" t="s">
        <v>412</v>
      </c>
      <c r="G15" s="11" t="s">
        <v>412</v>
      </c>
      <c r="H15" s="11" t="s">
        <v>412</v>
      </c>
      <c r="I15" s="11">
        <v>121979941.171</v>
      </c>
    </row>
    <row r="16" spans="1:9" ht="12" customHeight="1" x14ac:dyDescent="0.2">
      <c r="A16" s="2" t="str">
        <f>"Jul "&amp;RIGHT(A6,4)</f>
        <v>Jul 2024</v>
      </c>
      <c r="B16" s="11" t="s">
        <v>412</v>
      </c>
      <c r="C16" s="11">
        <v>186045190.63820001</v>
      </c>
      <c r="D16" s="11">
        <v>8535.6</v>
      </c>
      <c r="E16" s="11">
        <v>186053726.23820001</v>
      </c>
      <c r="F16" s="11" t="s">
        <v>412</v>
      </c>
      <c r="G16" s="11" t="s">
        <v>412</v>
      </c>
      <c r="H16" s="11" t="s">
        <v>412</v>
      </c>
      <c r="I16" s="11">
        <v>186053726.23820001</v>
      </c>
    </row>
    <row r="17" spans="1:9" ht="12" customHeight="1" x14ac:dyDescent="0.2">
      <c r="A17" s="2" t="str">
        <f>"Aug "&amp;RIGHT(A6,4)</f>
        <v>Aug 2024</v>
      </c>
      <c r="B17" s="11" t="s">
        <v>412</v>
      </c>
      <c r="C17" s="11">
        <v>223990243.8443</v>
      </c>
      <c r="D17" s="11">
        <v>1062660</v>
      </c>
      <c r="E17" s="11">
        <v>225052903.8443</v>
      </c>
      <c r="F17" s="11" t="s">
        <v>412</v>
      </c>
      <c r="G17" s="11" t="s">
        <v>412</v>
      </c>
      <c r="H17" s="11" t="s">
        <v>412</v>
      </c>
      <c r="I17" s="11">
        <v>225052903.8443</v>
      </c>
    </row>
    <row r="18" spans="1:9" ht="12" customHeight="1" x14ac:dyDescent="0.2">
      <c r="A18" s="2" t="str">
        <f>"Sep "&amp;RIGHT(A6,4)</f>
        <v>Sep 2024</v>
      </c>
      <c r="B18" s="11" t="s">
        <v>412</v>
      </c>
      <c r="C18" s="11">
        <v>208543295.97929999</v>
      </c>
      <c r="D18" s="11">
        <v>49122887.200000003</v>
      </c>
      <c r="E18" s="11">
        <v>257666183.17930001</v>
      </c>
      <c r="F18" s="11" t="s">
        <v>412</v>
      </c>
      <c r="G18" s="11" t="s">
        <v>412</v>
      </c>
      <c r="H18" s="11" t="s">
        <v>412</v>
      </c>
      <c r="I18" s="11">
        <v>257666183.17930001</v>
      </c>
    </row>
    <row r="19" spans="1:9" ht="12" customHeight="1" x14ac:dyDescent="0.2">
      <c r="A19" s="12" t="s">
        <v>55</v>
      </c>
      <c r="B19" s="13" t="s">
        <v>412</v>
      </c>
      <c r="C19" s="13">
        <v>1920154438.1255</v>
      </c>
      <c r="D19" s="13">
        <v>196158785.535</v>
      </c>
      <c r="E19" s="13">
        <v>2116313223.6605</v>
      </c>
      <c r="F19" s="13" t="s">
        <v>412</v>
      </c>
      <c r="G19" s="13" t="s">
        <v>412</v>
      </c>
      <c r="H19" s="13" t="s">
        <v>412</v>
      </c>
      <c r="I19" s="13">
        <v>2116313223.6605</v>
      </c>
    </row>
    <row r="20" spans="1:9" ht="12" customHeight="1" x14ac:dyDescent="0.2">
      <c r="A20" s="14" t="s">
        <v>414</v>
      </c>
      <c r="B20" s="15" t="s">
        <v>412</v>
      </c>
      <c r="C20" s="15">
        <v>1167776843.3089001</v>
      </c>
      <c r="D20" s="15">
        <v>91703593.334999993</v>
      </c>
      <c r="E20" s="15">
        <v>1259480436.6438999</v>
      </c>
      <c r="F20" s="15" t="s">
        <v>412</v>
      </c>
      <c r="G20" s="15" t="s">
        <v>412</v>
      </c>
      <c r="H20" s="15" t="s">
        <v>412</v>
      </c>
      <c r="I20" s="15">
        <v>1259480436.6438999</v>
      </c>
    </row>
    <row r="21" spans="1:9" ht="12" customHeight="1" x14ac:dyDescent="0.2">
      <c r="A21" s="3" t="str">
        <f>"FY "&amp;RIGHT(A6,4)+1</f>
        <v>FY 2025</v>
      </c>
    </row>
    <row r="22" spans="1:9" ht="12" customHeight="1" x14ac:dyDescent="0.2">
      <c r="A22" s="2" t="str">
        <f>"Oct "&amp;RIGHT(A6,4)</f>
        <v>Oct 2024</v>
      </c>
      <c r="B22" s="11" t="s">
        <v>412</v>
      </c>
      <c r="C22" s="11">
        <v>257009185.87349999</v>
      </c>
      <c r="D22" s="11">
        <v>1807062.3</v>
      </c>
      <c r="E22" s="11">
        <v>258816248.1735</v>
      </c>
      <c r="F22" s="11" t="s">
        <v>412</v>
      </c>
      <c r="G22" s="11" t="s">
        <v>412</v>
      </c>
      <c r="H22" s="11" t="s">
        <v>412</v>
      </c>
      <c r="I22" s="11">
        <v>258816248.1735</v>
      </c>
    </row>
    <row r="23" spans="1:9" ht="12" customHeight="1" x14ac:dyDescent="0.2">
      <c r="A23" s="2" t="str">
        <f>"Nov "&amp;RIGHT(A6,4)</f>
        <v>Nov 2024</v>
      </c>
      <c r="B23" s="11" t="s">
        <v>412</v>
      </c>
      <c r="C23" s="11">
        <v>196344447.4005</v>
      </c>
      <c r="D23" s="11">
        <v>1427762.7</v>
      </c>
      <c r="E23" s="11">
        <v>197772210.10049999</v>
      </c>
      <c r="F23" s="11" t="s">
        <v>412</v>
      </c>
      <c r="G23" s="11" t="s">
        <v>412</v>
      </c>
      <c r="H23" s="11" t="s">
        <v>412</v>
      </c>
      <c r="I23" s="11">
        <v>197772210.10049999</v>
      </c>
    </row>
    <row r="24" spans="1:9" ht="12" customHeight="1" x14ac:dyDescent="0.2">
      <c r="A24" s="2" t="str">
        <f>"Dec "&amp;RIGHT(A6,4)</f>
        <v>Dec 2024</v>
      </c>
      <c r="B24" s="11" t="s">
        <v>412</v>
      </c>
      <c r="C24" s="11">
        <v>160885864.5431</v>
      </c>
      <c r="D24" s="11">
        <v>35718048.299999997</v>
      </c>
      <c r="E24" s="11">
        <v>196603912.84310001</v>
      </c>
      <c r="F24" s="11" t="s">
        <v>412</v>
      </c>
      <c r="G24" s="11" t="s">
        <v>412</v>
      </c>
      <c r="H24" s="11" t="s">
        <v>412</v>
      </c>
      <c r="I24" s="11">
        <v>196603912.84310001</v>
      </c>
    </row>
    <row r="25" spans="1:9" ht="12" customHeight="1" x14ac:dyDescent="0.2">
      <c r="A25" s="2" t="str">
        <f>"Jan "&amp;RIGHT(A6,4)+1</f>
        <v>Jan 2025</v>
      </c>
      <c r="B25" s="11" t="s">
        <v>412</v>
      </c>
      <c r="C25" s="11">
        <v>198057222.44600001</v>
      </c>
      <c r="D25" s="11">
        <v>1324603.8</v>
      </c>
      <c r="E25" s="11">
        <v>199381826.24599999</v>
      </c>
      <c r="F25" s="11" t="s">
        <v>412</v>
      </c>
      <c r="G25" s="11" t="s">
        <v>412</v>
      </c>
      <c r="H25" s="11" t="s">
        <v>412</v>
      </c>
      <c r="I25" s="11">
        <v>199381826.24599999</v>
      </c>
    </row>
    <row r="26" spans="1:9" ht="12" customHeight="1" x14ac:dyDescent="0.2">
      <c r="A26" s="2" t="str">
        <f>"Feb "&amp;RIGHT(A6,4)+1</f>
        <v>Feb 2025</v>
      </c>
      <c r="B26" s="11" t="s">
        <v>412</v>
      </c>
      <c r="C26" s="11">
        <v>166996258.0819</v>
      </c>
      <c r="D26" s="11">
        <v>1099725.3</v>
      </c>
      <c r="E26" s="11">
        <v>168095983.38190001</v>
      </c>
      <c r="F26" s="11" t="s">
        <v>412</v>
      </c>
      <c r="G26" s="11" t="s">
        <v>412</v>
      </c>
      <c r="H26" s="11" t="s">
        <v>412</v>
      </c>
      <c r="I26" s="11">
        <v>168095983.38190001</v>
      </c>
    </row>
    <row r="27" spans="1:9" ht="12" customHeight="1" x14ac:dyDescent="0.2">
      <c r="A27" s="2" t="str">
        <f>"Mar "&amp;RIGHT(A6,4)+1</f>
        <v>Mar 2025</v>
      </c>
      <c r="B27" s="11" t="s">
        <v>412</v>
      </c>
      <c r="C27" s="11">
        <v>151677954.13150001</v>
      </c>
      <c r="D27" s="11">
        <v>46042204.100000001</v>
      </c>
      <c r="E27" s="11">
        <v>197720158.2315</v>
      </c>
      <c r="F27" s="11" t="s">
        <v>412</v>
      </c>
      <c r="G27" s="11" t="s">
        <v>412</v>
      </c>
      <c r="H27" s="11" t="s">
        <v>412</v>
      </c>
      <c r="I27" s="11">
        <v>197720158.2315</v>
      </c>
    </row>
    <row r="28" spans="1:9" ht="12" customHeight="1" x14ac:dyDescent="0.2">
      <c r="A28" s="2" t="str">
        <f>"Apr "&amp;RIGHT(A6,4)+1</f>
        <v>Apr 2025</v>
      </c>
      <c r="B28" s="11" t="s">
        <v>412</v>
      </c>
      <c r="C28" s="11">
        <v>115058606.2022</v>
      </c>
      <c r="D28" s="11">
        <v>1688741.4</v>
      </c>
      <c r="E28" s="11">
        <v>116747347.6022</v>
      </c>
      <c r="F28" s="11" t="s">
        <v>412</v>
      </c>
      <c r="G28" s="11" t="s">
        <v>412</v>
      </c>
      <c r="H28" s="11" t="s">
        <v>412</v>
      </c>
      <c r="I28" s="11">
        <v>116747347.6022</v>
      </c>
    </row>
    <row r="29" spans="1:9" ht="12" customHeight="1" x14ac:dyDescent="0.2">
      <c r="A29" s="2" t="str">
        <f>"May "&amp;RIGHT(A6,4)+1</f>
        <v>May 2025</v>
      </c>
      <c r="B29" s="11" t="s">
        <v>412</v>
      </c>
      <c r="C29" s="11" t="s">
        <v>412</v>
      </c>
      <c r="D29" s="11" t="s">
        <v>412</v>
      </c>
      <c r="E29" s="11" t="s">
        <v>412</v>
      </c>
      <c r="F29" s="11" t="s">
        <v>412</v>
      </c>
      <c r="G29" s="11" t="s">
        <v>412</v>
      </c>
      <c r="H29" s="11" t="s">
        <v>412</v>
      </c>
      <c r="I29" s="11" t="s">
        <v>412</v>
      </c>
    </row>
    <row r="30" spans="1:9" ht="12" customHeight="1" x14ac:dyDescent="0.2">
      <c r="A30" s="2" t="str">
        <f>"Jun "&amp;RIGHT(A6,4)+1</f>
        <v>Jun 2025</v>
      </c>
      <c r="B30" s="11" t="s">
        <v>412</v>
      </c>
      <c r="C30" s="11" t="s">
        <v>412</v>
      </c>
      <c r="D30" s="11" t="s">
        <v>412</v>
      </c>
      <c r="E30" s="11" t="s">
        <v>412</v>
      </c>
      <c r="F30" s="11" t="s">
        <v>412</v>
      </c>
      <c r="G30" s="11" t="s">
        <v>412</v>
      </c>
      <c r="H30" s="11" t="s">
        <v>412</v>
      </c>
      <c r="I30" s="11" t="s">
        <v>412</v>
      </c>
    </row>
    <row r="31" spans="1:9" ht="12" customHeight="1" x14ac:dyDescent="0.2">
      <c r="A31" s="2" t="str">
        <f>"Jul "&amp;RIGHT(A6,4)+1</f>
        <v>Jul 2025</v>
      </c>
      <c r="B31" s="11" t="s">
        <v>412</v>
      </c>
      <c r="C31" s="11" t="s">
        <v>412</v>
      </c>
      <c r="D31" s="11" t="s">
        <v>412</v>
      </c>
      <c r="E31" s="11" t="s">
        <v>412</v>
      </c>
      <c r="F31" s="11" t="s">
        <v>412</v>
      </c>
      <c r="G31" s="11" t="s">
        <v>412</v>
      </c>
      <c r="H31" s="11" t="s">
        <v>412</v>
      </c>
      <c r="I31" s="11" t="s">
        <v>412</v>
      </c>
    </row>
    <row r="32" spans="1:9" ht="12" customHeight="1" x14ac:dyDescent="0.2">
      <c r="A32" s="2" t="str">
        <f>"Aug "&amp;RIGHT(A6,4)+1</f>
        <v>Aug 2025</v>
      </c>
      <c r="B32" s="11" t="s">
        <v>412</v>
      </c>
      <c r="C32" s="11" t="s">
        <v>412</v>
      </c>
      <c r="D32" s="11" t="s">
        <v>412</v>
      </c>
      <c r="E32" s="11" t="s">
        <v>412</v>
      </c>
      <c r="F32" s="11" t="s">
        <v>412</v>
      </c>
      <c r="G32" s="11" t="s">
        <v>412</v>
      </c>
      <c r="H32" s="11" t="s">
        <v>412</v>
      </c>
      <c r="I32" s="11" t="s">
        <v>412</v>
      </c>
    </row>
    <row r="33" spans="1:9" ht="12" customHeight="1" x14ac:dyDescent="0.2">
      <c r="A33" s="2" t="str">
        <f>"Sep "&amp;RIGHT(A6,4)+1</f>
        <v>Sep 2025</v>
      </c>
      <c r="B33" s="11" t="s">
        <v>412</v>
      </c>
      <c r="C33" s="11" t="s">
        <v>412</v>
      </c>
      <c r="D33" s="11" t="s">
        <v>412</v>
      </c>
      <c r="E33" s="11" t="s">
        <v>412</v>
      </c>
      <c r="F33" s="11" t="s">
        <v>412</v>
      </c>
      <c r="G33" s="11" t="s">
        <v>412</v>
      </c>
      <c r="H33" s="11" t="s">
        <v>412</v>
      </c>
      <c r="I33" s="11" t="s">
        <v>412</v>
      </c>
    </row>
    <row r="34" spans="1:9" ht="12" customHeight="1" x14ac:dyDescent="0.2">
      <c r="A34" s="12" t="s">
        <v>55</v>
      </c>
      <c r="B34" s="13" t="s">
        <v>412</v>
      </c>
      <c r="C34" s="13">
        <v>1246029538.6787</v>
      </c>
      <c r="D34" s="13">
        <v>89108147.900000006</v>
      </c>
      <c r="E34" s="13">
        <v>1335137686.5787001</v>
      </c>
      <c r="F34" s="13" t="s">
        <v>412</v>
      </c>
      <c r="G34" s="13" t="s">
        <v>412</v>
      </c>
      <c r="H34" s="13" t="s">
        <v>412</v>
      </c>
      <c r="I34" s="13">
        <v>1335137686.5787001</v>
      </c>
    </row>
    <row r="35" spans="1:9" ht="12" customHeight="1" x14ac:dyDescent="0.2">
      <c r="A35" s="14" t="str">
        <f>"Total "&amp;MID(A20,7,LEN(A20)-13)&amp;" Months"</f>
        <v>Total 7 Months</v>
      </c>
      <c r="B35" s="15" t="s">
        <v>412</v>
      </c>
      <c r="C35" s="15">
        <v>1246029538.6787</v>
      </c>
      <c r="D35" s="15">
        <v>89108147.900000006</v>
      </c>
      <c r="E35" s="15">
        <v>1335137686.5787001</v>
      </c>
      <c r="F35" s="15" t="s">
        <v>412</v>
      </c>
      <c r="G35" s="15" t="s">
        <v>412</v>
      </c>
      <c r="H35" s="15" t="s">
        <v>412</v>
      </c>
      <c r="I35" s="15">
        <v>1335137686.5787001</v>
      </c>
    </row>
    <row r="36" spans="1:9" ht="12" customHeight="1" x14ac:dyDescent="0.2">
      <c r="A36" s="83"/>
      <c r="B36" s="83"/>
      <c r="C36" s="83"/>
      <c r="D36" s="83"/>
      <c r="E36" s="83"/>
      <c r="F36" s="83"/>
      <c r="G36" s="83"/>
      <c r="H36" s="83"/>
      <c r="I36" s="83"/>
    </row>
    <row r="37" spans="1:9" ht="69.95" customHeight="1" x14ac:dyDescent="0.2">
      <c r="A37" s="94" t="s">
        <v>325</v>
      </c>
      <c r="B37" s="94"/>
      <c r="C37" s="94"/>
      <c r="D37" s="94"/>
      <c r="E37" s="94"/>
      <c r="F37" s="94"/>
      <c r="G37" s="94"/>
      <c r="H37" s="94"/>
      <c r="I37" s="94"/>
    </row>
  </sheetData>
  <mergeCells count="10">
    <mergeCell ref="I3:I4"/>
    <mergeCell ref="B5:I5"/>
    <mergeCell ref="A36:I36"/>
    <mergeCell ref="A37:I37"/>
    <mergeCell ref="A1:H1"/>
    <mergeCell ref="A2:H2"/>
    <mergeCell ref="A3:A4"/>
    <mergeCell ref="B3:B4"/>
    <mergeCell ref="C3:E3"/>
    <mergeCell ref="F3:H3"/>
  </mergeCells>
  <phoneticPr fontId="0" type="noConversion"/>
  <pageMargins left="0.75" right="0.5" top="0.75" bottom="0.5" header="0.5" footer="0.25"/>
  <pageSetup orientation="landscape"/>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H37"/>
  <sheetViews>
    <sheetView showGridLines="0" workbookViewId="0">
      <selection sqref="A1:G1"/>
    </sheetView>
  </sheetViews>
  <sheetFormatPr defaultRowHeight="12.75" x14ac:dyDescent="0.2"/>
  <cols>
    <col min="1" max="1" width="12.140625" customWidth="1"/>
    <col min="2" max="6" width="11.42578125" customWidth="1"/>
    <col min="7" max="7" width="12.28515625" customWidth="1"/>
    <col min="8" max="8" width="12.140625" customWidth="1"/>
  </cols>
  <sheetData>
    <row r="1" spans="1:8" ht="12" customHeight="1" x14ac:dyDescent="0.2">
      <c r="A1" s="84" t="s">
        <v>436</v>
      </c>
      <c r="B1" s="84"/>
      <c r="C1" s="84"/>
      <c r="D1" s="84"/>
      <c r="E1" s="84"/>
      <c r="F1" s="84"/>
      <c r="G1" s="84"/>
      <c r="H1" s="136">
        <v>45849</v>
      </c>
    </row>
    <row r="2" spans="1:8" ht="12" customHeight="1" x14ac:dyDescent="0.2">
      <c r="A2" s="86" t="s">
        <v>169</v>
      </c>
      <c r="B2" s="86"/>
      <c r="C2" s="86"/>
      <c r="D2" s="86"/>
      <c r="E2" s="86"/>
      <c r="F2" s="86"/>
      <c r="G2" s="86"/>
      <c r="H2" s="1"/>
    </row>
    <row r="3" spans="1:8" ht="24" customHeight="1" x14ac:dyDescent="0.2">
      <c r="A3" s="88" t="s">
        <v>50</v>
      </c>
      <c r="B3" s="92" t="s">
        <v>242</v>
      </c>
      <c r="C3" s="92"/>
      <c r="D3" s="92"/>
      <c r="E3" s="91"/>
      <c r="F3" s="90" t="s">
        <v>243</v>
      </c>
      <c r="G3" s="90" t="s">
        <v>244</v>
      </c>
      <c r="H3" s="95" t="s">
        <v>245</v>
      </c>
    </row>
    <row r="4" spans="1:8" ht="24" customHeight="1" x14ac:dyDescent="0.2">
      <c r="A4" s="89"/>
      <c r="B4" s="10" t="s">
        <v>170</v>
      </c>
      <c r="C4" s="10" t="s">
        <v>171</v>
      </c>
      <c r="D4" s="10" t="s">
        <v>135</v>
      </c>
      <c r="E4" s="10" t="s">
        <v>55</v>
      </c>
      <c r="F4" s="91"/>
      <c r="G4" s="91"/>
      <c r="H4" s="92"/>
    </row>
    <row r="5" spans="1:8" ht="12" customHeight="1" x14ac:dyDescent="0.2">
      <c r="A5" s="1"/>
      <c r="B5" s="83" t="str">
        <f>REPT("-",80)&amp;" Dollars "&amp;REPT("-",80)</f>
        <v>-------------------------------------------------------------------------------- Dollars --------------------------------------------------------------------------------</v>
      </c>
      <c r="C5" s="83"/>
      <c r="D5" s="83"/>
      <c r="E5" s="83"/>
      <c r="F5" s="83"/>
      <c r="G5" s="83"/>
      <c r="H5" s="83"/>
    </row>
    <row r="6" spans="1:8" ht="12" customHeight="1" x14ac:dyDescent="0.2">
      <c r="A6" s="3" t="s">
        <v>413</v>
      </c>
    </row>
    <row r="7" spans="1:8" ht="12" customHeight="1" x14ac:dyDescent="0.2">
      <c r="A7" s="2" t="str">
        <f>"Oct "&amp;RIGHT(A6,4)-1</f>
        <v>Oct 2023</v>
      </c>
      <c r="B7" s="11">
        <v>0</v>
      </c>
      <c r="C7" s="11" t="s">
        <v>412</v>
      </c>
      <c r="D7" s="11" t="s">
        <v>412</v>
      </c>
      <c r="E7" s="11">
        <v>0</v>
      </c>
      <c r="F7" s="11" t="s">
        <v>412</v>
      </c>
      <c r="G7" s="11">
        <v>0</v>
      </c>
      <c r="H7" s="11" t="s">
        <v>412</v>
      </c>
    </row>
    <row r="8" spans="1:8" ht="12" customHeight="1" x14ac:dyDescent="0.2">
      <c r="A8" s="2" t="str">
        <f>"Nov "&amp;RIGHT(A6,4)-1</f>
        <v>Nov 2023</v>
      </c>
      <c r="B8" s="11">
        <v>686154</v>
      </c>
      <c r="C8" s="11" t="s">
        <v>412</v>
      </c>
      <c r="D8" s="11" t="s">
        <v>412</v>
      </c>
      <c r="E8" s="11">
        <v>686154</v>
      </c>
      <c r="F8" s="11" t="s">
        <v>412</v>
      </c>
      <c r="G8" s="11">
        <v>0</v>
      </c>
      <c r="H8" s="11" t="s">
        <v>412</v>
      </c>
    </row>
    <row r="9" spans="1:8" ht="12" customHeight="1" x14ac:dyDescent="0.2">
      <c r="A9" s="2" t="str">
        <f>"Dec "&amp;RIGHT(A6,4)-1</f>
        <v>Dec 2023</v>
      </c>
      <c r="B9" s="11" t="s">
        <v>412</v>
      </c>
      <c r="C9" s="11" t="s">
        <v>412</v>
      </c>
      <c r="D9" s="11" t="s">
        <v>412</v>
      </c>
      <c r="E9" s="11" t="s">
        <v>412</v>
      </c>
      <c r="F9" s="11" t="s">
        <v>412</v>
      </c>
      <c r="G9" s="11">
        <v>0</v>
      </c>
      <c r="H9" s="11" t="s">
        <v>412</v>
      </c>
    </row>
    <row r="10" spans="1:8" ht="12" customHeight="1" x14ac:dyDescent="0.2">
      <c r="A10" s="2" t="str">
        <f>"Jan "&amp;RIGHT(A6,4)</f>
        <v>Jan 2024</v>
      </c>
      <c r="B10" s="11" t="s">
        <v>412</v>
      </c>
      <c r="C10" s="11" t="s">
        <v>412</v>
      </c>
      <c r="D10" s="11" t="s">
        <v>412</v>
      </c>
      <c r="E10" s="11" t="s">
        <v>412</v>
      </c>
      <c r="F10" s="11" t="s">
        <v>412</v>
      </c>
      <c r="G10" s="11">
        <v>0</v>
      </c>
      <c r="H10" s="11" t="s">
        <v>412</v>
      </c>
    </row>
    <row r="11" spans="1:8" ht="12" customHeight="1" x14ac:dyDescent="0.2">
      <c r="A11" s="2" t="str">
        <f>"Feb "&amp;RIGHT(A6,4)</f>
        <v>Feb 2024</v>
      </c>
      <c r="B11" s="11">
        <v>981927.81</v>
      </c>
      <c r="C11" s="11" t="s">
        <v>412</v>
      </c>
      <c r="D11" s="11" t="s">
        <v>412</v>
      </c>
      <c r="E11" s="11">
        <v>981927.81</v>
      </c>
      <c r="F11" s="11" t="s">
        <v>412</v>
      </c>
      <c r="G11" s="11">
        <v>0</v>
      </c>
      <c r="H11" s="11" t="s">
        <v>412</v>
      </c>
    </row>
    <row r="12" spans="1:8" ht="12" customHeight="1" x14ac:dyDescent="0.2">
      <c r="A12" s="2" t="str">
        <f>"Mar "&amp;RIGHT(A6,4)</f>
        <v>Mar 2024</v>
      </c>
      <c r="B12" s="11">
        <v>1760059.3</v>
      </c>
      <c r="C12" s="11" t="s">
        <v>412</v>
      </c>
      <c r="D12" s="11" t="s">
        <v>412</v>
      </c>
      <c r="E12" s="11">
        <v>1760059.3</v>
      </c>
      <c r="F12" s="11" t="s">
        <v>412</v>
      </c>
      <c r="G12" s="11">
        <v>0</v>
      </c>
      <c r="H12" s="11" t="s">
        <v>412</v>
      </c>
    </row>
    <row r="13" spans="1:8" ht="12" customHeight="1" x14ac:dyDescent="0.2">
      <c r="A13" s="2" t="str">
        <f>"Apr "&amp;RIGHT(A6,4)</f>
        <v>Apr 2024</v>
      </c>
      <c r="B13" s="11">
        <v>1760059.31</v>
      </c>
      <c r="C13" s="11" t="s">
        <v>412</v>
      </c>
      <c r="D13" s="11" t="s">
        <v>412</v>
      </c>
      <c r="E13" s="11">
        <v>1760059.31</v>
      </c>
      <c r="F13" s="11" t="s">
        <v>412</v>
      </c>
      <c r="G13" s="11">
        <v>0</v>
      </c>
      <c r="H13" s="11" t="s">
        <v>412</v>
      </c>
    </row>
    <row r="14" spans="1:8" ht="12" customHeight="1" x14ac:dyDescent="0.2">
      <c r="A14" s="2" t="str">
        <f>"May "&amp;RIGHT(A6,4)</f>
        <v>May 2024</v>
      </c>
      <c r="B14" s="11">
        <v>1537736.03</v>
      </c>
      <c r="C14" s="11" t="s">
        <v>412</v>
      </c>
      <c r="D14" s="11" t="s">
        <v>412</v>
      </c>
      <c r="E14" s="11">
        <v>1537736.03</v>
      </c>
      <c r="F14" s="11" t="s">
        <v>412</v>
      </c>
      <c r="G14" s="11">
        <v>0</v>
      </c>
      <c r="H14" s="11" t="s">
        <v>412</v>
      </c>
    </row>
    <row r="15" spans="1:8" ht="12" customHeight="1" x14ac:dyDescent="0.2">
      <c r="A15" s="2" t="str">
        <f>"Jun "&amp;RIGHT(A6,4)</f>
        <v>Jun 2024</v>
      </c>
      <c r="B15" s="11">
        <v>722550.67</v>
      </c>
      <c r="C15" s="11" t="s">
        <v>412</v>
      </c>
      <c r="D15" s="11" t="s">
        <v>412</v>
      </c>
      <c r="E15" s="11">
        <v>722550.67</v>
      </c>
      <c r="F15" s="11" t="s">
        <v>412</v>
      </c>
      <c r="G15" s="11">
        <v>0</v>
      </c>
      <c r="H15" s="11" t="s">
        <v>412</v>
      </c>
    </row>
    <row r="16" spans="1:8" ht="12" customHeight="1" x14ac:dyDescent="0.2">
      <c r="A16" s="2" t="str">
        <f>"Jul "&amp;RIGHT(A6,4)</f>
        <v>Jul 2024</v>
      </c>
      <c r="B16" s="11">
        <v>389065.74</v>
      </c>
      <c r="C16" s="11" t="s">
        <v>412</v>
      </c>
      <c r="D16" s="11" t="s">
        <v>412</v>
      </c>
      <c r="E16" s="11">
        <v>389065.74</v>
      </c>
      <c r="F16" s="11" t="s">
        <v>412</v>
      </c>
      <c r="G16" s="11">
        <v>2559.06</v>
      </c>
      <c r="H16" s="11" t="s">
        <v>412</v>
      </c>
    </row>
    <row r="17" spans="1:8" ht="12" customHeight="1" x14ac:dyDescent="0.2">
      <c r="A17" s="2" t="str">
        <f>"Aug "&amp;RIGHT(A6,4)</f>
        <v>Aug 2024</v>
      </c>
      <c r="B17" s="11">
        <v>1000454.76</v>
      </c>
      <c r="C17" s="11" t="s">
        <v>412</v>
      </c>
      <c r="D17" s="11" t="s">
        <v>412</v>
      </c>
      <c r="E17" s="11">
        <v>1000454.76</v>
      </c>
      <c r="F17" s="11" t="s">
        <v>412</v>
      </c>
      <c r="G17" s="11">
        <v>0</v>
      </c>
      <c r="H17" s="11" t="s">
        <v>412</v>
      </c>
    </row>
    <row r="18" spans="1:8" ht="12" customHeight="1" x14ac:dyDescent="0.2">
      <c r="A18" s="2" t="str">
        <f>"Sep "&amp;RIGHT(A6,4)</f>
        <v>Sep 2024</v>
      </c>
      <c r="B18" s="11" t="s">
        <v>412</v>
      </c>
      <c r="C18" s="11" t="s">
        <v>412</v>
      </c>
      <c r="D18" s="11" t="s">
        <v>412</v>
      </c>
      <c r="E18" s="11" t="s">
        <v>412</v>
      </c>
      <c r="F18" s="11" t="s">
        <v>412</v>
      </c>
      <c r="G18" s="11">
        <v>0</v>
      </c>
      <c r="H18" s="11" t="s">
        <v>412</v>
      </c>
    </row>
    <row r="19" spans="1:8" ht="12" customHeight="1" x14ac:dyDescent="0.2">
      <c r="A19" s="12" t="s">
        <v>55</v>
      </c>
      <c r="B19" s="13">
        <v>8838007.6199999992</v>
      </c>
      <c r="C19" s="13" t="s">
        <v>412</v>
      </c>
      <c r="D19" s="13" t="s">
        <v>412</v>
      </c>
      <c r="E19" s="13">
        <v>8838007.6199999992</v>
      </c>
      <c r="F19" s="13" t="s">
        <v>412</v>
      </c>
      <c r="G19" s="13">
        <v>2559.06</v>
      </c>
      <c r="H19" s="13" t="s">
        <v>412</v>
      </c>
    </row>
    <row r="20" spans="1:8" ht="12" customHeight="1" x14ac:dyDescent="0.2">
      <c r="A20" s="14" t="s">
        <v>414</v>
      </c>
      <c r="B20" s="15">
        <v>5188200.42</v>
      </c>
      <c r="C20" s="15" t="s">
        <v>412</v>
      </c>
      <c r="D20" s="15" t="s">
        <v>412</v>
      </c>
      <c r="E20" s="15">
        <v>5188200.42</v>
      </c>
      <c r="F20" s="15" t="s">
        <v>412</v>
      </c>
      <c r="G20" s="15">
        <v>0</v>
      </c>
      <c r="H20" s="15" t="s">
        <v>412</v>
      </c>
    </row>
    <row r="21" spans="1:8" ht="12" customHeight="1" x14ac:dyDescent="0.2">
      <c r="A21" s="3" t="str">
        <f>"FY "&amp;RIGHT(A6,4)+1</f>
        <v>FY 2025</v>
      </c>
    </row>
    <row r="22" spans="1:8" ht="12" customHeight="1" x14ac:dyDescent="0.2">
      <c r="A22" s="2" t="str">
        <f>"Oct "&amp;RIGHT(A6,4)</f>
        <v>Oct 2024</v>
      </c>
      <c r="B22" s="11" t="s">
        <v>412</v>
      </c>
      <c r="C22" s="11" t="s">
        <v>412</v>
      </c>
      <c r="D22" s="11" t="s">
        <v>412</v>
      </c>
      <c r="E22" s="11" t="s">
        <v>412</v>
      </c>
      <c r="F22" s="11" t="s">
        <v>412</v>
      </c>
      <c r="G22" s="11">
        <v>0</v>
      </c>
      <c r="H22" s="11" t="s">
        <v>412</v>
      </c>
    </row>
    <row r="23" spans="1:8" ht="12" customHeight="1" x14ac:dyDescent="0.2">
      <c r="A23" s="2" t="str">
        <f>"Nov "&amp;RIGHT(A6,4)</f>
        <v>Nov 2024</v>
      </c>
      <c r="B23" s="11" t="s">
        <v>412</v>
      </c>
      <c r="C23" s="11" t="s">
        <v>412</v>
      </c>
      <c r="D23" s="11" t="s">
        <v>412</v>
      </c>
      <c r="E23" s="11" t="s">
        <v>412</v>
      </c>
      <c r="F23" s="11">
        <v>80481.600000000006</v>
      </c>
      <c r="G23" s="11">
        <v>0</v>
      </c>
      <c r="H23" s="11" t="s">
        <v>412</v>
      </c>
    </row>
    <row r="24" spans="1:8" ht="12" customHeight="1" x14ac:dyDescent="0.2">
      <c r="A24" s="2" t="str">
        <f>"Dec "&amp;RIGHT(A6,4)</f>
        <v>Dec 2024</v>
      </c>
      <c r="B24" s="11" t="s">
        <v>412</v>
      </c>
      <c r="C24" s="11" t="s">
        <v>412</v>
      </c>
      <c r="D24" s="11" t="s">
        <v>412</v>
      </c>
      <c r="E24" s="11" t="s">
        <v>412</v>
      </c>
      <c r="F24" s="11">
        <v>20102.02</v>
      </c>
      <c r="G24" s="11">
        <v>0</v>
      </c>
      <c r="H24" s="11" t="s">
        <v>412</v>
      </c>
    </row>
    <row r="25" spans="1:8" ht="12" customHeight="1" x14ac:dyDescent="0.2">
      <c r="A25" s="2" t="str">
        <f>"Jan "&amp;RIGHT(A6,4)+1</f>
        <v>Jan 2025</v>
      </c>
      <c r="B25" s="11" t="s">
        <v>412</v>
      </c>
      <c r="C25" s="11" t="s">
        <v>412</v>
      </c>
      <c r="D25" s="11" t="s">
        <v>412</v>
      </c>
      <c r="E25" s="11" t="s">
        <v>412</v>
      </c>
      <c r="F25" s="11" t="s">
        <v>412</v>
      </c>
      <c r="G25" s="11">
        <v>0</v>
      </c>
      <c r="H25" s="11" t="s">
        <v>412</v>
      </c>
    </row>
    <row r="26" spans="1:8" ht="12" customHeight="1" x14ac:dyDescent="0.2">
      <c r="A26" s="2" t="str">
        <f>"Feb "&amp;RIGHT(A6,4)+1</f>
        <v>Feb 2025</v>
      </c>
      <c r="B26" s="11" t="s">
        <v>412</v>
      </c>
      <c r="C26" s="11" t="s">
        <v>412</v>
      </c>
      <c r="D26" s="11" t="s">
        <v>412</v>
      </c>
      <c r="E26" s="11" t="s">
        <v>412</v>
      </c>
      <c r="F26" s="11" t="s">
        <v>412</v>
      </c>
      <c r="G26" s="11">
        <v>0</v>
      </c>
      <c r="H26" s="11" t="s">
        <v>412</v>
      </c>
    </row>
    <row r="27" spans="1:8" ht="12" customHeight="1" x14ac:dyDescent="0.2">
      <c r="A27" s="2" t="str">
        <f>"Mar "&amp;RIGHT(A6,4)+1</f>
        <v>Mar 2025</v>
      </c>
      <c r="B27" s="11" t="s">
        <v>412</v>
      </c>
      <c r="C27" s="11" t="s">
        <v>412</v>
      </c>
      <c r="D27" s="11" t="s">
        <v>412</v>
      </c>
      <c r="E27" s="11" t="s">
        <v>412</v>
      </c>
      <c r="F27" s="11" t="s">
        <v>412</v>
      </c>
      <c r="G27" s="11">
        <v>0</v>
      </c>
      <c r="H27" s="11" t="s">
        <v>412</v>
      </c>
    </row>
    <row r="28" spans="1:8" ht="12" customHeight="1" x14ac:dyDescent="0.2">
      <c r="A28" s="2" t="str">
        <f>"Apr "&amp;RIGHT(A6,4)+1</f>
        <v>Apr 2025</v>
      </c>
      <c r="B28" s="11" t="s">
        <v>412</v>
      </c>
      <c r="C28" s="11" t="s">
        <v>412</v>
      </c>
      <c r="D28" s="11" t="s">
        <v>412</v>
      </c>
      <c r="E28" s="11" t="s">
        <v>412</v>
      </c>
      <c r="F28" s="11" t="s">
        <v>412</v>
      </c>
      <c r="G28" s="11">
        <v>0</v>
      </c>
      <c r="H28" s="11" t="s">
        <v>412</v>
      </c>
    </row>
    <row r="29" spans="1:8" ht="12" customHeight="1" x14ac:dyDescent="0.2">
      <c r="A29" s="2" t="str">
        <f>"May "&amp;RIGHT(A6,4)+1</f>
        <v>May 2025</v>
      </c>
      <c r="B29" s="11" t="s">
        <v>412</v>
      </c>
      <c r="C29" s="11" t="s">
        <v>412</v>
      </c>
      <c r="D29" s="11" t="s">
        <v>412</v>
      </c>
      <c r="E29" s="11" t="s">
        <v>412</v>
      </c>
      <c r="F29" s="11" t="s">
        <v>412</v>
      </c>
      <c r="G29" s="11" t="s">
        <v>412</v>
      </c>
      <c r="H29" s="11" t="s">
        <v>412</v>
      </c>
    </row>
    <row r="30" spans="1:8" ht="12" customHeight="1" x14ac:dyDescent="0.2">
      <c r="A30" s="2" t="str">
        <f>"Jun "&amp;RIGHT(A6,4)+1</f>
        <v>Jun 2025</v>
      </c>
      <c r="B30" s="11" t="s">
        <v>412</v>
      </c>
      <c r="C30" s="11" t="s">
        <v>412</v>
      </c>
      <c r="D30" s="11" t="s">
        <v>412</v>
      </c>
      <c r="E30" s="11" t="s">
        <v>412</v>
      </c>
      <c r="F30" s="11" t="s">
        <v>412</v>
      </c>
      <c r="G30" s="11" t="s">
        <v>412</v>
      </c>
      <c r="H30" s="11" t="s">
        <v>412</v>
      </c>
    </row>
    <row r="31" spans="1:8" ht="12" customHeight="1" x14ac:dyDescent="0.2">
      <c r="A31" s="2" t="str">
        <f>"Jul "&amp;RIGHT(A6,4)+1</f>
        <v>Jul 2025</v>
      </c>
      <c r="B31" s="11" t="s">
        <v>412</v>
      </c>
      <c r="C31" s="11" t="s">
        <v>412</v>
      </c>
      <c r="D31" s="11" t="s">
        <v>412</v>
      </c>
      <c r="E31" s="11" t="s">
        <v>412</v>
      </c>
      <c r="F31" s="11" t="s">
        <v>412</v>
      </c>
      <c r="G31" s="11" t="s">
        <v>412</v>
      </c>
      <c r="H31" s="11" t="s">
        <v>412</v>
      </c>
    </row>
    <row r="32" spans="1:8" ht="12" customHeight="1" x14ac:dyDescent="0.2">
      <c r="A32" s="2" t="str">
        <f>"Aug "&amp;RIGHT(A6,4)+1</f>
        <v>Aug 2025</v>
      </c>
      <c r="B32" s="11" t="s">
        <v>412</v>
      </c>
      <c r="C32" s="11" t="s">
        <v>412</v>
      </c>
      <c r="D32" s="11" t="s">
        <v>412</v>
      </c>
      <c r="E32" s="11" t="s">
        <v>412</v>
      </c>
      <c r="F32" s="11" t="s">
        <v>412</v>
      </c>
      <c r="G32" s="11" t="s">
        <v>412</v>
      </c>
      <c r="H32" s="11" t="s">
        <v>412</v>
      </c>
    </row>
    <row r="33" spans="1:8" ht="12" customHeight="1" x14ac:dyDescent="0.2">
      <c r="A33" s="2" t="str">
        <f>"Sep "&amp;RIGHT(A6,4)+1</f>
        <v>Sep 2025</v>
      </c>
      <c r="B33" s="11" t="s">
        <v>412</v>
      </c>
      <c r="C33" s="11" t="s">
        <v>412</v>
      </c>
      <c r="D33" s="11" t="s">
        <v>412</v>
      </c>
      <c r="E33" s="11" t="s">
        <v>412</v>
      </c>
      <c r="F33" s="11" t="s">
        <v>412</v>
      </c>
      <c r="G33" s="11" t="s">
        <v>412</v>
      </c>
      <c r="H33" s="11" t="s">
        <v>412</v>
      </c>
    </row>
    <row r="34" spans="1:8" ht="12" customHeight="1" x14ac:dyDescent="0.2">
      <c r="A34" s="12" t="s">
        <v>55</v>
      </c>
      <c r="B34" s="13" t="s">
        <v>412</v>
      </c>
      <c r="C34" s="13" t="s">
        <v>412</v>
      </c>
      <c r="D34" s="13" t="s">
        <v>412</v>
      </c>
      <c r="E34" s="13" t="s">
        <v>412</v>
      </c>
      <c r="F34" s="13">
        <v>100583.62</v>
      </c>
      <c r="G34" s="13">
        <v>0</v>
      </c>
      <c r="H34" s="13" t="s">
        <v>412</v>
      </c>
    </row>
    <row r="35" spans="1:8" ht="12" customHeight="1" x14ac:dyDescent="0.2">
      <c r="A35" s="14" t="str">
        <f>"Total "&amp;MID(A20,7,LEN(A20)-13)&amp;" Months"</f>
        <v>Total 7 Months</v>
      </c>
      <c r="B35" s="15" t="s">
        <v>412</v>
      </c>
      <c r="C35" s="15" t="s">
        <v>412</v>
      </c>
      <c r="D35" s="15" t="s">
        <v>412</v>
      </c>
      <c r="E35" s="15" t="s">
        <v>412</v>
      </c>
      <c r="F35" s="15">
        <v>100583.62</v>
      </c>
      <c r="G35" s="15">
        <v>0</v>
      </c>
      <c r="H35" s="15" t="s">
        <v>412</v>
      </c>
    </row>
    <row r="36" spans="1:8" ht="12" customHeight="1" x14ac:dyDescent="0.2">
      <c r="A36" s="83"/>
      <c r="B36" s="83"/>
      <c r="C36" s="83"/>
      <c r="D36" s="83"/>
      <c r="E36" s="83"/>
      <c r="F36" s="83"/>
      <c r="G36" s="83"/>
      <c r="H36" s="83"/>
    </row>
    <row r="37" spans="1:8" ht="69.95" customHeight="1" x14ac:dyDescent="0.2">
      <c r="A37" s="94" t="s">
        <v>388</v>
      </c>
      <c r="B37" s="94"/>
      <c r="C37" s="94"/>
      <c r="D37" s="94"/>
      <c r="E37" s="94"/>
      <c r="F37" s="94"/>
      <c r="G37" s="94"/>
      <c r="H37" s="94"/>
    </row>
  </sheetData>
  <mergeCells count="10">
    <mergeCell ref="H3:H4"/>
    <mergeCell ref="B5:H5"/>
    <mergeCell ref="A36:H36"/>
    <mergeCell ref="A37:H37"/>
    <mergeCell ref="A1:G1"/>
    <mergeCell ref="A2:G2"/>
    <mergeCell ref="A3:A4"/>
    <mergeCell ref="B3:E3"/>
    <mergeCell ref="F3:F4"/>
    <mergeCell ref="G3:G4"/>
  </mergeCells>
  <phoneticPr fontId="0" type="noConversion"/>
  <pageMargins left="0.75" right="0.5" top="0.75" bottom="0.5" header="0.5" footer="0.25"/>
  <pageSetup orientation="landscape"/>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J37"/>
  <sheetViews>
    <sheetView showGridLines="0" workbookViewId="0">
      <selection sqref="A1:H1"/>
    </sheetView>
  </sheetViews>
  <sheetFormatPr defaultRowHeight="12.75" x14ac:dyDescent="0.2"/>
  <cols>
    <col min="1" max="1" width="12.140625" customWidth="1"/>
    <col min="2" max="9" width="11.42578125" customWidth="1"/>
    <col min="10" max="10" width="27.42578125" customWidth="1"/>
  </cols>
  <sheetData>
    <row r="1" spans="1:9" ht="12" customHeight="1" x14ac:dyDescent="0.2">
      <c r="A1" s="84" t="s">
        <v>436</v>
      </c>
      <c r="B1" s="84"/>
      <c r="C1" s="84"/>
      <c r="D1" s="84"/>
      <c r="E1" s="84"/>
      <c r="F1" s="84"/>
      <c r="G1" s="84"/>
      <c r="H1" s="84"/>
      <c r="I1" s="136">
        <v>45849</v>
      </c>
    </row>
    <row r="2" spans="1:9" ht="12" customHeight="1" x14ac:dyDescent="0.2">
      <c r="A2" s="86" t="s">
        <v>247</v>
      </c>
      <c r="B2" s="86"/>
      <c r="C2" s="86"/>
      <c r="D2" s="86"/>
      <c r="E2" s="86"/>
      <c r="F2" s="86"/>
      <c r="G2" s="86"/>
      <c r="H2" s="86"/>
      <c r="I2" s="1"/>
    </row>
    <row r="3" spans="1:9" ht="24" customHeight="1" x14ac:dyDescent="0.2">
      <c r="A3" s="88" t="s">
        <v>50</v>
      </c>
      <c r="B3" s="92" t="s">
        <v>172</v>
      </c>
      <c r="C3" s="92"/>
      <c r="D3" s="91"/>
      <c r="E3" s="90" t="s">
        <v>173</v>
      </c>
      <c r="F3" s="90" t="s">
        <v>174</v>
      </c>
      <c r="G3" s="90" t="s">
        <v>175</v>
      </c>
      <c r="H3" s="90" t="s">
        <v>248</v>
      </c>
      <c r="I3" s="95" t="s">
        <v>176</v>
      </c>
    </row>
    <row r="4" spans="1:9" ht="24" customHeight="1" x14ac:dyDescent="0.2">
      <c r="A4" s="89"/>
      <c r="B4" s="10" t="s">
        <v>246</v>
      </c>
      <c r="C4" s="10" t="s">
        <v>177</v>
      </c>
      <c r="D4" s="10" t="s">
        <v>55</v>
      </c>
      <c r="E4" s="91"/>
      <c r="F4" s="91"/>
      <c r="G4" s="91"/>
      <c r="H4" s="91"/>
      <c r="I4" s="92"/>
    </row>
    <row r="5" spans="1:9" ht="12" customHeight="1" x14ac:dyDescent="0.2">
      <c r="A5" s="1"/>
      <c r="B5" s="83" t="str">
        <f>REPT("-",88)&amp;" Dollars "&amp;REPT("-",148)</f>
        <v>---------------------------------------------------------------------------------------- Dollars ----------------------------------------------------------------------------------------------------------------------------------------------------</v>
      </c>
      <c r="C5" s="83"/>
      <c r="D5" s="83"/>
      <c r="E5" s="83"/>
      <c r="F5" s="83"/>
      <c r="G5" s="83"/>
      <c r="H5" s="83"/>
      <c r="I5" s="83"/>
    </row>
    <row r="6" spans="1:9" ht="12" customHeight="1" x14ac:dyDescent="0.2">
      <c r="A6" s="3" t="s">
        <v>413</v>
      </c>
    </row>
    <row r="7" spans="1:9" ht="12" customHeight="1" x14ac:dyDescent="0.2">
      <c r="A7" s="2" t="str">
        <f>"Oct "&amp;RIGHT(A6,4)-1</f>
        <v>Oct 2023</v>
      </c>
      <c r="B7" s="11">
        <v>1741.76</v>
      </c>
      <c r="C7" s="11" t="s">
        <v>412</v>
      </c>
      <c r="D7" s="11">
        <v>1741.76</v>
      </c>
      <c r="E7" s="11" t="s">
        <v>412</v>
      </c>
      <c r="F7" s="11" t="s">
        <v>412</v>
      </c>
      <c r="G7" s="11">
        <v>1741.76</v>
      </c>
      <c r="H7" s="11">
        <v>264760602.53999999</v>
      </c>
      <c r="I7" s="11">
        <v>264762344.30000001</v>
      </c>
    </row>
    <row r="8" spans="1:9" ht="12" customHeight="1" x14ac:dyDescent="0.2">
      <c r="A8" s="2" t="str">
        <f>"Nov "&amp;RIGHT(A6,4)-1</f>
        <v>Nov 2023</v>
      </c>
      <c r="B8" s="11">
        <v>1738.1842999999999</v>
      </c>
      <c r="C8" s="11" t="s">
        <v>412</v>
      </c>
      <c r="D8" s="11">
        <v>1738.1842999999999</v>
      </c>
      <c r="E8" s="11" t="s">
        <v>412</v>
      </c>
      <c r="F8" s="11" t="s">
        <v>412</v>
      </c>
      <c r="G8" s="11">
        <v>687892.18429999996</v>
      </c>
      <c r="H8" s="11">
        <v>213931127.71000001</v>
      </c>
      <c r="I8" s="11">
        <v>214619019.89430001</v>
      </c>
    </row>
    <row r="9" spans="1:9" ht="12" customHeight="1" x14ac:dyDescent="0.2">
      <c r="A9" s="2" t="str">
        <f>"Dec "&amp;RIGHT(A6,4)-1</f>
        <v>Dec 2023</v>
      </c>
      <c r="B9" s="11">
        <v>1196.807</v>
      </c>
      <c r="C9" s="11" t="s">
        <v>412</v>
      </c>
      <c r="D9" s="11">
        <v>1196.807</v>
      </c>
      <c r="E9" s="11" t="s">
        <v>412</v>
      </c>
      <c r="F9" s="11" t="s">
        <v>412</v>
      </c>
      <c r="G9" s="11">
        <v>1196.807</v>
      </c>
      <c r="H9" s="11">
        <v>186028620.72</v>
      </c>
      <c r="I9" s="11">
        <v>186029817.52700001</v>
      </c>
    </row>
    <row r="10" spans="1:9" ht="12" customHeight="1" x14ac:dyDescent="0.2">
      <c r="A10" s="2" t="str">
        <f>"Jan "&amp;RIGHT(A6,4)</f>
        <v>Jan 2024</v>
      </c>
      <c r="B10" s="11">
        <v>1366.88</v>
      </c>
      <c r="C10" s="11" t="s">
        <v>412</v>
      </c>
      <c r="D10" s="11">
        <v>1366.88</v>
      </c>
      <c r="E10" s="11" t="s">
        <v>412</v>
      </c>
      <c r="F10" s="11" t="s">
        <v>412</v>
      </c>
      <c r="G10" s="11">
        <v>1366.88</v>
      </c>
      <c r="H10" s="11">
        <v>163115760.66</v>
      </c>
      <c r="I10" s="11">
        <v>163117127.53999999</v>
      </c>
    </row>
    <row r="11" spans="1:9" ht="12" customHeight="1" x14ac:dyDescent="0.2">
      <c r="A11" s="2" t="str">
        <f>"Feb "&amp;RIGHT(A6,4)</f>
        <v>Feb 2024</v>
      </c>
      <c r="B11" s="11">
        <v>1973.62</v>
      </c>
      <c r="C11" s="11" t="s">
        <v>412</v>
      </c>
      <c r="D11" s="11">
        <v>1973.62</v>
      </c>
      <c r="E11" s="11" t="s">
        <v>412</v>
      </c>
      <c r="F11" s="11" t="s">
        <v>412</v>
      </c>
      <c r="G11" s="11">
        <v>983901.43</v>
      </c>
      <c r="H11" s="11">
        <v>157404464.28999999</v>
      </c>
      <c r="I11" s="11">
        <v>158388365.72</v>
      </c>
    </row>
    <row r="12" spans="1:9" ht="12" customHeight="1" x14ac:dyDescent="0.2">
      <c r="A12" s="2" t="str">
        <f>"Mar "&amp;RIGHT(A6,4)</f>
        <v>Mar 2024</v>
      </c>
      <c r="B12" s="11">
        <v>1286.2143000000001</v>
      </c>
      <c r="C12" s="11" t="s">
        <v>412</v>
      </c>
      <c r="D12" s="11">
        <v>1286.2143000000001</v>
      </c>
      <c r="E12" s="11" t="s">
        <v>412</v>
      </c>
      <c r="F12" s="11" t="s">
        <v>412</v>
      </c>
      <c r="G12" s="11">
        <v>1761345.5142999999</v>
      </c>
      <c r="H12" s="11">
        <v>163657342.93000001</v>
      </c>
      <c r="I12" s="11">
        <v>165418688.4443</v>
      </c>
    </row>
    <row r="13" spans="1:9" ht="12" customHeight="1" x14ac:dyDescent="0.2">
      <c r="A13" s="2" t="str">
        <f>"Apr "&amp;RIGHT(A6,4)</f>
        <v>Apr 2024</v>
      </c>
      <c r="B13" s="11">
        <v>1091.9449</v>
      </c>
      <c r="C13" s="11" t="s">
        <v>412</v>
      </c>
      <c r="D13" s="11">
        <v>1091.9449</v>
      </c>
      <c r="E13" s="11" t="s">
        <v>412</v>
      </c>
      <c r="F13" s="11" t="s">
        <v>412</v>
      </c>
      <c r="G13" s="11">
        <v>1761151.2549000001</v>
      </c>
      <c r="H13" s="11">
        <v>202410621.16</v>
      </c>
      <c r="I13" s="11">
        <v>204171772.4149</v>
      </c>
    </row>
    <row r="14" spans="1:9" ht="12" customHeight="1" x14ac:dyDescent="0.2">
      <c r="A14" s="2" t="str">
        <f>"May "&amp;RIGHT(A6,4)</f>
        <v>May 2024</v>
      </c>
      <c r="B14" s="11">
        <v>1043.0373</v>
      </c>
      <c r="C14" s="11">
        <v>36712.19</v>
      </c>
      <c r="D14" s="11">
        <v>37755.227299999999</v>
      </c>
      <c r="E14" s="11" t="s">
        <v>412</v>
      </c>
      <c r="F14" s="11" t="s">
        <v>412</v>
      </c>
      <c r="G14" s="11">
        <v>1575491.2572999999</v>
      </c>
      <c r="H14" s="11">
        <v>181387408.72999999</v>
      </c>
      <c r="I14" s="11">
        <v>182962899.98730001</v>
      </c>
    </row>
    <row r="15" spans="1:9" ht="12" customHeight="1" x14ac:dyDescent="0.2">
      <c r="A15" s="2" t="str">
        <f>"Jun "&amp;RIGHT(A6,4)</f>
        <v>Jun 2024</v>
      </c>
      <c r="B15" s="11">
        <v>1172.8047999999999</v>
      </c>
      <c r="C15" s="11" t="s">
        <v>412</v>
      </c>
      <c r="D15" s="11">
        <v>1172.8047999999999</v>
      </c>
      <c r="E15" s="11" t="s">
        <v>412</v>
      </c>
      <c r="F15" s="11" t="s">
        <v>412</v>
      </c>
      <c r="G15" s="11">
        <v>723723.47479999997</v>
      </c>
      <c r="H15" s="11">
        <v>179073920.41999999</v>
      </c>
      <c r="I15" s="11">
        <v>179797643.89480001</v>
      </c>
    </row>
    <row r="16" spans="1:9" ht="12" customHeight="1" x14ac:dyDescent="0.2">
      <c r="A16" s="2" t="str">
        <f>"Jul "&amp;RIGHT(A6,4)</f>
        <v>Jul 2024</v>
      </c>
      <c r="B16" s="11">
        <v>1943.915</v>
      </c>
      <c r="C16" s="11">
        <v>73424.38</v>
      </c>
      <c r="D16" s="11">
        <v>75368.294999999998</v>
      </c>
      <c r="E16" s="11" t="s">
        <v>412</v>
      </c>
      <c r="F16" s="11" t="s">
        <v>412</v>
      </c>
      <c r="G16" s="11">
        <v>466993.09499999997</v>
      </c>
      <c r="H16" s="11">
        <v>186099807.97999999</v>
      </c>
      <c r="I16" s="11">
        <v>186566801.07499999</v>
      </c>
    </row>
    <row r="17" spans="1:9" ht="12" customHeight="1" x14ac:dyDescent="0.2">
      <c r="A17" s="2" t="str">
        <f>"Aug "&amp;RIGHT(A6,4)</f>
        <v>Aug 2024</v>
      </c>
      <c r="B17" s="11">
        <v>1981.71</v>
      </c>
      <c r="C17" s="11">
        <v>179324.52</v>
      </c>
      <c r="D17" s="11">
        <v>181306.23</v>
      </c>
      <c r="E17" s="11" t="s">
        <v>412</v>
      </c>
      <c r="F17" s="11" t="s">
        <v>412</v>
      </c>
      <c r="G17" s="11">
        <v>1181760.99</v>
      </c>
      <c r="H17" s="11">
        <v>215728349.19</v>
      </c>
      <c r="I17" s="11">
        <v>216910110.18000001</v>
      </c>
    </row>
    <row r="18" spans="1:9" ht="12" customHeight="1" x14ac:dyDescent="0.2">
      <c r="A18" s="2" t="str">
        <f>"Sep "&amp;RIGHT(A6,4)</f>
        <v>Sep 2024</v>
      </c>
      <c r="B18" s="11">
        <v>504.38240000000002</v>
      </c>
      <c r="C18" s="11">
        <v>73424.38</v>
      </c>
      <c r="D18" s="11">
        <v>73928.762400000007</v>
      </c>
      <c r="E18" s="11" t="s">
        <v>412</v>
      </c>
      <c r="F18" s="11" t="s">
        <v>412</v>
      </c>
      <c r="G18" s="11">
        <v>73928.762400000007</v>
      </c>
      <c r="H18" s="11">
        <v>165544880.43000001</v>
      </c>
      <c r="I18" s="11">
        <v>165618809.19240001</v>
      </c>
    </row>
    <row r="19" spans="1:9" ht="12" customHeight="1" x14ac:dyDescent="0.2">
      <c r="A19" s="12" t="s">
        <v>55</v>
      </c>
      <c r="B19" s="13">
        <v>17041.259999999998</v>
      </c>
      <c r="C19" s="13">
        <v>362885.47</v>
      </c>
      <c r="D19" s="13">
        <v>379926.73</v>
      </c>
      <c r="E19" s="13" t="s">
        <v>412</v>
      </c>
      <c r="F19" s="13" t="s">
        <v>412</v>
      </c>
      <c r="G19" s="13">
        <v>9220493.4100000001</v>
      </c>
      <c r="H19" s="13">
        <v>2279142906.7600002</v>
      </c>
      <c r="I19" s="13">
        <v>2288363400.1700001</v>
      </c>
    </row>
    <row r="20" spans="1:9" ht="12" customHeight="1" x14ac:dyDescent="0.2">
      <c r="A20" s="14" t="s">
        <v>414</v>
      </c>
      <c r="B20" s="15">
        <v>10395.4105</v>
      </c>
      <c r="C20" s="15" t="s">
        <v>412</v>
      </c>
      <c r="D20" s="15">
        <v>10395.4105</v>
      </c>
      <c r="E20" s="15" t="s">
        <v>412</v>
      </c>
      <c r="F20" s="15" t="s">
        <v>412</v>
      </c>
      <c r="G20" s="15">
        <v>5198595.8305000002</v>
      </c>
      <c r="H20" s="15">
        <v>1351308540.01</v>
      </c>
      <c r="I20" s="15">
        <v>1356507135.8405001</v>
      </c>
    </row>
    <row r="21" spans="1:9" ht="12" customHeight="1" x14ac:dyDescent="0.2">
      <c r="A21" s="3" t="str">
        <f>"FY "&amp;RIGHT(A6,4)+1</f>
        <v>FY 2025</v>
      </c>
    </row>
    <row r="22" spans="1:9" ht="12" customHeight="1" x14ac:dyDescent="0.2">
      <c r="A22" s="2" t="str">
        <f>"Oct "&amp;RIGHT(A6,4)</f>
        <v>Oct 2024</v>
      </c>
      <c r="B22" s="11">
        <v>793.22</v>
      </c>
      <c r="C22" s="11">
        <v>112322.34</v>
      </c>
      <c r="D22" s="11">
        <v>113115.56</v>
      </c>
      <c r="E22" s="11" t="s">
        <v>412</v>
      </c>
      <c r="F22" s="11" t="s">
        <v>412</v>
      </c>
      <c r="G22" s="11">
        <v>113115.56</v>
      </c>
      <c r="H22" s="11">
        <v>198081553.69999999</v>
      </c>
      <c r="I22" s="11">
        <v>198194669.25999999</v>
      </c>
    </row>
    <row r="23" spans="1:9" ht="12" customHeight="1" x14ac:dyDescent="0.2">
      <c r="A23" s="2" t="str">
        <f>"Nov "&amp;RIGHT(A6,4)</f>
        <v>Nov 2024</v>
      </c>
      <c r="B23" s="11">
        <v>1103.1849</v>
      </c>
      <c r="C23" s="11">
        <v>157733.42000000001</v>
      </c>
      <c r="D23" s="11">
        <v>158836.60490000001</v>
      </c>
      <c r="E23" s="11" t="s">
        <v>412</v>
      </c>
      <c r="F23" s="11" t="s">
        <v>412</v>
      </c>
      <c r="G23" s="11">
        <v>239318.20490000001</v>
      </c>
      <c r="H23" s="11">
        <v>175741344.49000001</v>
      </c>
      <c r="I23" s="11">
        <v>175980662.69490001</v>
      </c>
    </row>
    <row r="24" spans="1:9" ht="12" customHeight="1" x14ac:dyDescent="0.2">
      <c r="A24" s="2" t="str">
        <f>"Dec "&amp;RIGHT(A6,4)</f>
        <v>Dec 2024</v>
      </c>
      <c r="B24" s="11">
        <v>844.51229999999998</v>
      </c>
      <c r="C24" s="11">
        <v>77135.5</v>
      </c>
      <c r="D24" s="11">
        <v>77980.012300000002</v>
      </c>
      <c r="E24" s="11" t="s">
        <v>412</v>
      </c>
      <c r="F24" s="11" t="s">
        <v>412</v>
      </c>
      <c r="G24" s="11">
        <v>98082.032300000006</v>
      </c>
      <c r="H24" s="11">
        <v>163044351.71000001</v>
      </c>
      <c r="I24" s="11">
        <v>163142433.7423</v>
      </c>
    </row>
    <row r="25" spans="1:9" ht="12" customHeight="1" x14ac:dyDescent="0.2">
      <c r="A25" s="2" t="str">
        <f>"Jan "&amp;RIGHT(A6,4)+1</f>
        <v>Jan 2025</v>
      </c>
      <c r="B25" s="11">
        <v>662.03</v>
      </c>
      <c r="C25" s="11">
        <v>44887.12</v>
      </c>
      <c r="D25" s="11">
        <v>45549.15</v>
      </c>
      <c r="E25" s="11" t="s">
        <v>412</v>
      </c>
      <c r="F25" s="11" t="s">
        <v>412</v>
      </c>
      <c r="G25" s="11">
        <v>45549.15</v>
      </c>
      <c r="H25" s="11">
        <v>128402606.91</v>
      </c>
      <c r="I25" s="11">
        <v>128448156.06</v>
      </c>
    </row>
    <row r="26" spans="1:9" ht="12" customHeight="1" x14ac:dyDescent="0.2">
      <c r="A26" s="2" t="str">
        <f>"Feb "&amp;RIGHT(A6,4)+1</f>
        <v>Feb 2025</v>
      </c>
      <c r="B26" s="11">
        <v>728.30499999999995</v>
      </c>
      <c r="C26" s="11" t="s">
        <v>412</v>
      </c>
      <c r="D26" s="11">
        <v>728.30499999999995</v>
      </c>
      <c r="E26" s="11" t="s">
        <v>412</v>
      </c>
      <c r="F26" s="11" t="s">
        <v>412</v>
      </c>
      <c r="G26" s="11">
        <v>728.30499999999995</v>
      </c>
      <c r="H26" s="11">
        <v>96539729.920000002</v>
      </c>
      <c r="I26" s="11">
        <v>96540458.224999994</v>
      </c>
    </row>
    <row r="27" spans="1:9" ht="12" customHeight="1" x14ac:dyDescent="0.2">
      <c r="A27" s="2" t="str">
        <f>"Mar "&amp;RIGHT(A6,4)+1</f>
        <v>Mar 2025</v>
      </c>
      <c r="B27" s="11">
        <v>854.75</v>
      </c>
      <c r="C27" s="11" t="s">
        <v>412</v>
      </c>
      <c r="D27" s="11">
        <v>854.75</v>
      </c>
      <c r="E27" s="11" t="s">
        <v>412</v>
      </c>
      <c r="F27" s="11" t="s">
        <v>412</v>
      </c>
      <c r="G27" s="11">
        <v>854.75</v>
      </c>
      <c r="H27" s="11">
        <v>95781082.329999998</v>
      </c>
      <c r="I27" s="11">
        <v>95781937.079999998</v>
      </c>
    </row>
    <row r="28" spans="1:9" ht="12" customHeight="1" x14ac:dyDescent="0.2">
      <c r="A28" s="2" t="str">
        <f>"Apr "&amp;RIGHT(A6,4)+1</f>
        <v>Apr 2025</v>
      </c>
      <c r="B28" s="11">
        <v>728.72</v>
      </c>
      <c r="C28" s="11">
        <v>24570</v>
      </c>
      <c r="D28" s="11">
        <v>25298.720000000001</v>
      </c>
      <c r="E28" s="11" t="s">
        <v>412</v>
      </c>
      <c r="F28" s="11" t="s">
        <v>412</v>
      </c>
      <c r="G28" s="11">
        <v>25298.720000000001</v>
      </c>
      <c r="H28" s="11">
        <v>95424167.959999993</v>
      </c>
      <c r="I28" s="11">
        <v>95449466.680000007</v>
      </c>
    </row>
    <row r="29" spans="1:9" ht="12" customHeight="1" x14ac:dyDescent="0.2">
      <c r="A29" s="2" t="str">
        <f>"May "&amp;RIGHT(A6,4)+1</f>
        <v>May 2025</v>
      </c>
      <c r="B29" s="11" t="s">
        <v>412</v>
      </c>
      <c r="C29" s="11" t="s">
        <v>412</v>
      </c>
      <c r="D29" s="11" t="s">
        <v>412</v>
      </c>
      <c r="E29" s="11" t="s">
        <v>412</v>
      </c>
      <c r="F29" s="11" t="s">
        <v>412</v>
      </c>
      <c r="G29" s="11" t="s">
        <v>412</v>
      </c>
      <c r="H29" s="11" t="s">
        <v>412</v>
      </c>
      <c r="I29" s="11" t="s">
        <v>412</v>
      </c>
    </row>
    <row r="30" spans="1:9" ht="12" customHeight="1" x14ac:dyDescent="0.2">
      <c r="A30" s="2" t="str">
        <f>"Jun "&amp;RIGHT(A6,4)+1</f>
        <v>Jun 2025</v>
      </c>
      <c r="B30" s="11" t="s">
        <v>412</v>
      </c>
      <c r="C30" s="11" t="s">
        <v>412</v>
      </c>
      <c r="D30" s="11" t="s">
        <v>412</v>
      </c>
      <c r="E30" s="11" t="s">
        <v>412</v>
      </c>
      <c r="F30" s="11" t="s">
        <v>412</v>
      </c>
      <c r="G30" s="11" t="s">
        <v>412</v>
      </c>
      <c r="H30" s="11" t="s">
        <v>412</v>
      </c>
      <c r="I30" s="11" t="s">
        <v>412</v>
      </c>
    </row>
    <row r="31" spans="1:9" ht="12" customHeight="1" x14ac:dyDescent="0.2">
      <c r="A31" s="2" t="str">
        <f>"Jul "&amp;RIGHT(A6,4)+1</f>
        <v>Jul 2025</v>
      </c>
      <c r="B31" s="11" t="s">
        <v>412</v>
      </c>
      <c r="C31" s="11" t="s">
        <v>412</v>
      </c>
      <c r="D31" s="11" t="s">
        <v>412</v>
      </c>
      <c r="E31" s="11" t="s">
        <v>412</v>
      </c>
      <c r="F31" s="11" t="s">
        <v>412</v>
      </c>
      <c r="G31" s="11" t="s">
        <v>412</v>
      </c>
      <c r="H31" s="11" t="s">
        <v>412</v>
      </c>
      <c r="I31" s="11" t="s">
        <v>412</v>
      </c>
    </row>
    <row r="32" spans="1:9" ht="12" customHeight="1" x14ac:dyDescent="0.2">
      <c r="A32" s="2" t="str">
        <f>"Aug "&amp;RIGHT(A6,4)+1</f>
        <v>Aug 2025</v>
      </c>
      <c r="B32" s="11" t="s">
        <v>412</v>
      </c>
      <c r="C32" s="11" t="s">
        <v>412</v>
      </c>
      <c r="D32" s="11" t="s">
        <v>412</v>
      </c>
      <c r="E32" s="11" t="s">
        <v>412</v>
      </c>
      <c r="F32" s="11" t="s">
        <v>412</v>
      </c>
      <c r="G32" s="11" t="s">
        <v>412</v>
      </c>
      <c r="H32" s="11" t="s">
        <v>412</v>
      </c>
      <c r="I32" s="11" t="s">
        <v>412</v>
      </c>
    </row>
    <row r="33" spans="1:10" ht="12" customHeight="1" x14ac:dyDescent="0.2">
      <c r="A33" s="2" t="str">
        <f>"Sep "&amp;RIGHT(A6,4)+1</f>
        <v>Sep 2025</v>
      </c>
      <c r="B33" s="11" t="s">
        <v>412</v>
      </c>
      <c r="C33" s="11" t="s">
        <v>412</v>
      </c>
      <c r="D33" s="11" t="s">
        <v>412</v>
      </c>
      <c r="E33" s="11" t="s">
        <v>412</v>
      </c>
      <c r="F33" s="11" t="s">
        <v>412</v>
      </c>
      <c r="G33" s="11" t="s">
        <v>412</v>
      </c>
      <c r="H33" s="11" t="s">
        <v>412</v>
      </c>
      <c r="I33" s="11" t="s">
        <v>412</v>
      </c>
    </row>
    <row r="34" spans="1:10" ht="12" customHeight="1" x14ac:dyDescent="0.2">
      <c r="A34" s="12" t="s">
        <v>55</v>
      </c>
      <c r="B34" s="13">
        <v>5714.7222000000002</v>
      </c>
      <c r="C34" s="13">
        <v>416648.38</v>
      </c>
      <c r="D34" s="13">
        <v>422363.10220000002</v>
      </c>
      <c r="E34" s="13" t="s">
        <v>412</v>
      </c>
      <c r="F34" s="13" t="s">
        <v>412</v>
      </c>
      <c r="G34" s="13">
        <v>522946.72220000002</v>
      </c>
      <c r="H34" s="13">
        <v>953014837.01999998</v>
      </c>
      <c r="I34" s="13">
        <v>953537783.74220002</v>
      </c>
    </row>
    <row r="35" spans="1:10" ht="12" customHeight="1" x14ac:dyDescent="0.2">
      <c r="A35" s="14" t="str">
        <f>"Total "&amp;MID(A20,7,LEN(A20)-13)&amp;" Months"</f>
        <v>Total 7 Months</v>
      </c>
      <c r="B35" s="15">
        <v>5714.7222000000002</v>
      </c>
      <c r="C35" s="15">
        <v>416648.38</v>
      </c>
      <c r="D35" s="15">
        <v>422363.10220000002</v>
      </c>
      <c r="E35" s="15" t="s">
        <v>412</v>
      </c>
      <c r="F35" s="15" t="s">
        <v>412</v>
      </c>
      <c r="G35" s="15">
        <v>522946.72220000002</v>
      </c>
      <c r="H35" s="15">
        <v>953014837.01999998</v>
      </c>
      <c r="I35" s="15">
        <v>953537783.74220002</v>
      </c>
    </row>
    <row r="36" spans="1:10" ht="12" customHeight="1" x14ac:dyDescent="0.2">
      <c r="A36" s="109"/>
      <c r="B36" s="109"/>
      <c r="C36" s="109"/>
      <c r="D36" s="109"/>
      <c r="E36" s="109"/>
      <c r="F36" s="109"/>
      <c r="G36" s="109"/>
      <c r="H36" s="109"/>
      <c r="I36" s="109"/>
      <c r="J36" s="109"/>
    </row>
    <row r="37" spans="1:10" ht="69.95" customHeight="1" x14ac:dyDescent="0.2">
      <c r="A37" s="94" t="s">
        <v>387</v>
      </c>
      <c r="B37" s="94"/>
      <c r="C37" s="94"/>
      <c r="D37" s="94"/>
      <c r="E37" s="94"/>
      <c r="F37" s="94"/>
      <c r="G37" s="94"/>
      <c r="H37" s="94"/>
      <c r="I37" s="94"/>
      <c r="J37" s="94"/>
    </row>
  </sheetData>
  <mergeCells count="12">
    <mergeCell ref="A37:J37"/>
    <mergeCell ref="A1:H1"/>
    <mergeCell ref="A2:H2"/>
    <mergeCell ref="A3:A4"/>
    <mergeCell ref="B3:D3"/>
    <mergeCell ref="E3:E4"/>
    <mergeCell ref="F3:F4"/>
    <mergeCell ref="G3:G4"/>
    <mergeCell ref="H3:H4"/>
    <mergeCell ref="I3:I4"/>
    <mergeCell ref="B5:I5"/>
    <mergeCell ref="A36:J36"/>
  </mergeCells>
  <phoneticPr fontId="0" type="noConversion"/>
  <pageMargins left="0.75" right="0.5" top="0.75" bottom="0.5" header="0.5" footer="0.25"/>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J37"/>
  <sheetViews>
    <sheetView showGridLines="0" zoomScaleNormal="100" workbookViewId="0">
      <selection sqref="A1:I1"/>
    </sheetView>
  </sheetViews>
  <sheetFormatPr defaultRowHeight="12.75" x14ac:dyDescent="0.2"/>
  <cols>
    <col min="1" max="5" width="11.42578125" customWidth="1"/>
    <col min="6" max="7" width="12.28515625" customWidth="1"/>
    <col min="8" max="8" width="12.42578125" customWidth="1"/>
    <col min="9" max="9" width="11.42578125" customWidth="1"/>
    <col min="10" max="10" width="12.5703125" bestFit="1" customWidth="1"/>
  </cols>
  <sheetData>
    <row r="1" spans="1:10" ht="12" customHeight="1" x14ac:dyDescent="0.2">
      <c r="A1" s="84" t="s">
        <v>436</v>
      </c>
      <c r="B1" s="84"/>
      <c r="C1" s="84"/>
      <c r="D1" s="84"/>
      <c r="E1" s="84"/>
      <c r="F1" s="84"/>
      <c r="G1" s="84"/>
      <c r="H1" s="84"/>
      <c r="I1" s="84"/>
      <c r="J1" s="136">
        <v>45849</v>
      </c>
    </row>
    <row r="2" spans="1:10" ht="12" customHeight="1" x14ac:dyDescent="0.2">
      <c r="A2" s="86" t="s">
        <v>315</v>
      </c>
      <c r="B2" s="86"/>
      <c r="C2" s="86"/>
      <c r="D2" s="86"/>
      <c r="E2" s="86"/>
      <c r="F2" s="86"/>
      <c r="G2" s="86"/>
      <c r="H2" s="86"/>
      <c r="I2" s="86"/>
      <c r="J2" s="1"/>
    </row>
    <row r="3" spans="1:10" ht="24" customHeight="1" x14ac:dyDescent="0.2">
      <c r="A3" s="88" t="s">
        <v>50</v>
      </c>
      <c r="B3" s="92" t="s">
        <v>194</v>
      </c>
      <c r="C3" s="91"/>
      <c r="D3" s="92" t="s">
        <v>56</v>
      </c>
      <c r="E3" s="91"/>
      <c r="F3" s="90" t="s">
        <v>195</v>
      </c>
      <c r="G3" s="90" t="s">
        <v>327</v>
      </c>
      <c r="H3" s="90" t="s">
        <v>57</v>
      </c>
      <c r="I3" s="90" t="s">
        <v>326</v>
      </c>
      <c r="J3" s="95" t="s">
        <v>58</v>
      </c>
    </row>
    <row r="4" spans="1:10" ht="24" customHeight="1" x14ac:dyDescent="0.2">
      <c r="A4" s="89"/>
      <c r="B4" s="10" t="s">
        <v>59</v>
      </c>
      <c r="C4" s="10" t="s">
        <v>60</v>
      </c>
      <c r="D4" s="10" t="s">
        <v>61</v>
      </c>
      <c r="E4" s="10" t="s">
        <v>201</v>
      </c>
      <c r="F4" s="91"/>
      <c r="G4" s="93"/>
      <c r="H4" s="91"/>
      <c r="I4" s="91"/>
      <c r="J4" s="92"/>
    </row>
    <row r="5" spans="1:10" ht="12" customHeight="1" x14ac:dyDescent="0.2">
      <c r="A5" s="1"/>
      <c r="B5" s="83" t="str">
        <f>REPT("-",17)&amp;" Number "&amp;REPT("-",17)</f>
        <v>----------------- Number -----------------</v>
      </c>
      <c r="C5" s="83"/>
      <c r="D5" s="83" t="str">
        <f>REPT("-",67)&amp;" Dollars "&amp;REPT("-",67)</f>
        <v>------------------------------------------------------------------- Dollars -------------------------------------------------------------------</v>
      </c>
      <c r="E5" s="83"/>
      <c r="F5" s="83"/>
      <c r="G5" s="83"/>
      <c r="H5" s="83"/>
      <c r="I5" s="83"/>
      <c r="J5" s="83"/>
    </row>
    <row r="6" spans="1:10" ht="12" customHeight="1" x14ac:dyDescent="0.2">
      <c r="A6" s="3" t="s">
        <v>413</v>
      </c>
    </row>
    <row r="7" spans="1:10" ht="12" customHeight="1" x14ac:dyDescent="0.2">
      <c r="A7" s="2" t="str">
        <f>"Oct "&amp;RIGHT(A6,4)-1</f>
        <v>Oct 2023</v>
      </c>
      <c r="B7" s="11">
        <v>22126282</v>
      </c>
      <c r="C7" s="11">
        <v>41694229</v>
      </c>
      <c r="D7" s="16">
        <v>188.1191</v>
      </c>
      <c r="E7" s="11">
        <v>7843479192</v>
      </c>
      <c r="F7" s="11" t="s">
        <v>412</v>
      </c>
      <c r="G7" s="11" t="s">
        <v>412</v>
      </c>
      <c r="H7" s="11" t="s">
        <v>412</v>
      </c>
      <c r="I7" s="11">
        <v>33112666</v>
      </c>
      <c r="J7" s="11">
        <v>7876591858</v>
      </c>
    </row>
    <row r="8" spans="1:10" ht="12" customHeight="1" x14ac:dyDescent="0.2">
      <c r="A8" s="2" t="str">
        <f>"Nov "&amp;RIGHT(A6,4)-1</f>
        <v>Nov 2023</v>
      </c>
      <c r="B8" s="11">
        <v>21989417</v>
      </c>
      <c r="C8" s="11">
        <v>41464728</v>
      </c>
      <c r="D8" s="16">
        <v>188.52670000000001</v>
      </c>
      <c r="E8" s="11">
        <v>7817209403</v>
      </c>
      <c r="F8" s="11" t="s">
        <v>412</v>
      </c>
      <c r="G8" s="11" t="s">
        <v>412</v>
      </c>
      <c r="H8" s="11" t="s">
        <v>412</v>
      </c>
      <c r="I8" s="11">
        <v>33112666</v>
      </c>
      <c r="J8" s="11">
        <v>7850322069</v>
      </c>
    </row>
    <row r="9" spans="1:10" ht="12" customHeight="1" x14ac:dyDescent="0.2">
      <c r="A9" s="2" t="str">
        <f>"Dec "&amp;RIGHT(A6,4)-1</f>
        <v>Dec 2023</v>
      </c>
      <c r="B9" s="11">
        <v>21950141</v>
      </c>
      <c r="C9" s="11">
        <v>41335813</v>
      </c>
      <c r="D9" s="16">
        <v>189.99109999999999</v>
      </c>
      <c r="E9" s="11">
        <v>7853437047</v>
      </c>
      <c r="F9" s="11">
        <v>1203134886</v>
      </c>
      <c r="G9" s="11">
        <v>78478330</v>
      </c>
      <c r="H9" s="11">
        <v>105446850</v>
      </c>
      <c r="I9" s="11">
        <v>33112666</v>
      </c>
      <c r="J9" s="11">
        <v>9273609779</v>
      </c>
    </row>
    <row r="10" spans="1:10" ht="12" customHeight="1" x14ac:dyDescent="0.2">
      <c r="A10" s="2" t="str">
        <f>"Jan "&amp;RIGHT(A6,4)</f>
        <v>Jan 2024</v>
      </c>
      <c r="B10" s="11">
        <v>21955757</v>
      </c>
      <c r="C10" s="11">
        <v>41279845</v>
      </c>
      <c r="D10" s="16">
        <v>187.69040000000001</v>
      </c>
      <c r="E10" s="11">
        <v>7747831511</v>
      </c>
      <c r="F10" s="11" t="s">
        <v>412</v>
      </c>
      <c r="G10" s="11" t="s">
        <v>412</v>
      </c>
      <c r="H10" s="11" t="s">
        <v>412</v>
      </c>
      <c r="I10" s="11">
        <v>33112666</v>
      </c>
      <c r="J10" s="11">
        <v>7780944177</v>
      </c>
    </row>
    <row r="11" spans="1:10" ht="12" customHeight="1" x14ac:dyDescent="0.2">
      <c r="A11" s="2" t="str">
        <f>"Feb "&amp;RIGHT(A6,4)</f>
        <v>Feb 2024</v>
      </c>
      <c r="B11" s="11">
        <v>21958843</v>
      </c>
      <c r="C11" s="11">
        <v>41261754</v>
      </c>
      <c r="D11" s="16">
        <v>183.0822</v>
      </c>
      <c r="E11" s="11">
        <v>7554293403</v>
      </c>
      <c r="F11" s="11" t="s">
        <v>412</v>
      </c>
      <c r="G11" s="11" t="s">
        <v>412</v>
      </c>
      <c r="H11" s="11" t="s">
        <v>412</v>
      </c>
      <c r="I11" s="11">
        <v>33112666</v>
      </c>
      <c r="J11" s="11">
        <v>7587406069</v>
      </c>
    </row>
    <row r="12" spans="1:10" ht="12" customHeight="1" x14ac:dyDescent="0.2">
      <c r="A12" s="2" t="str">
        <f>"Mar "&amp;RIGHT(A6,4)</f>
        <v>Mar 2024</v>
      </c>
      <c r="B12" s="11">
        <v>22157600</v>
      </c>
      <c r="C12" s="11">
        <v>41571972</v>
      </c>
      <c r="D12" s="16">
        <v>186.11879999999999</v>
      </c>
      <c r="E12" s="11">
        <v>7737326496</v>
      </c>
      <c r="F12" s="11">
        <v>1185440464</v>
      </c>
      <c r="G12" s="11">
        <v>72035594</v>
      </c>
      <c r="H12" s="11">
        <v>75233836</v>
      </c>
      <c r="I12" s="11">
        <v>33112666</v>
      </c>
      <c r="J12" s="11">
        <v>9103149056</v>
      </c>
    </row>
    <row r="13" spans="1:10" ht="12" customHeight="1" x14ac:dyDescent="0.2">
      <c r="A13" s="2" t="str">
        <f>"Apr "&amp;RIGHT(A6,4)</f>
        <v>Apr 2024</v>
      </c>
      <c r="B13" s="11">
        <v>22210789</v>
      </c>
      <c r="C13" s="11">
        <v>41596806</v>
      </c>
      <c r="D13" s="16">
        <v>179.3664</v>
      </c>
      <c r="E13" s="11">
        <v>7461068165</v>
      </c>
      <c r="F13" s="11" t="s">
        <v>412</v>
      </c>
      <c r="G13" s="11" t="s">
        <v>412</v>
      </c>
      <c r="H13" s="11" t="s">
        <v>412</v>
      </c>
      <c r="I13" s="11">
        <v>33112666</v>
      </c>
      <c r="J13" s="11">
        <v>7494180831</v>
      </c>
    </row>
    <row r="14" spans="1:10" ht="12" customHeight="1" x14ac:dyDescent="0.2">
      <c r="A14" s="2" t="str">
        <f>"May "&amp;RIGHT(A6,4)</f>
        <v>May 2024</v>
      </c>
      <c r="B14" s="11">
        <v>22280987</v>
      </c>
      <c r="C14" s="11">
        <v>41742557</v>
      </c>
      <c r="D14" s="16">
        <v>184.9007</v>
      </c>
      <c r="E14" s="11">
        <v>7718229226</v>
      </c>
      <c r="F14" s="11" t="s">
        <v>412</v>
      </c>
      <c r="G14" s="11" t="s">
        <v>412</v>
      </c>
      <c r="H14" s="11" t="s">
        <v>412</v>
      </c>
      <c r="I14" s="11">
        <v>33112666</v>
      </c>
      <c r="J14" s="11">
        <v>7751341892</v>
      </c>
    </row>
    <row r="15" spans="1:10" ht="12" customHeight="1" x14ac:dyDescent="0.2">
      <c r="A15" s="2" t="str">
        <f>"Jun "&amp;RIGHT(A6,4)</f>
        <v>Jun 2024</v>
      </c>
      <c r="B15" s="11">
        <v>22314252</v>
      </c>
      <c r="C15" s="11">
        <v>41871618</v>
      </c>
      <c r="D15" s="16">
        <v>187.0136</v>
      </c>
      <c r="E15" s="11">
        <v>7830561305</v>
      </c>
      <c r="F15" s="11">
        <v>1315037958</v>
      </c>
      <c r="G15" s="11">
        <v>80991597</v>
      </c>
      <c r="H15" s="11">
        <v>88600555</v>
      </c>
      <c r="I15" s="11">
        <v>33112666</v>
      </c>
      <c r="J15" s="11">
        <v>9348304081</v>
      </c>
    </row>
    <row r="16" spans="1:10" ht="12" customHeight="1" x14ac:dyDescent="0.2">
      <c r="A16" s="2" t="str">
        <f>"Jul "&amp;RIGHT(A6,4)</f>
        <v>Jul 2024</v>
      </c>
      <c r="B16" s="11">
        <v>22424680</v>
      </c>
      <c r="C16" s="11">
        <v>42027532</v>
      </c>
      <c r="D16" s="16">
        <v>191.29640000000001</v>
      </c>
      <c r="E16" s="11">
        <v>8039717185</v>
      </c>
      <c r="F16" s="11" t="s">
        <v>412</v>
      </c>
      <c r="G16" s="11" t="s">
        <v>412</v>
      </c>
      <c r="H16" s="11" t="s">
        <v>412</v>
      </c>
      <c r="I16" s="11">
        <v>33112666</v>
      </c>
      <c r="J16" s="11">
        <v>8072829851</v>
      </c>
    </row>
    <row r="17" spans="1:10" ht="12" customHeight="1" x14ac:dyDescent="0.2">
      <c r="A17" s="2" t="str">
        <f>"Aug "&amp;RIGHT(A6,4)</f>
        <v>Aug 2024</v>
      </c>
      <c r="B17" s="11">
        <v>22514971</v>
      </c>
      <c r="C17" s="11">
        <v>42247349</v>
      </c>
      <c r="D17" s="16">
        <v>191.58779999999999</v>
      </c>
      <c r="E17" s="11">
        <v>8094077326</v>
      </c>
      <c r="F17" s="11" t="s">
        <v>412</v>
      </c>
      <c r="G17" s="11" t="s">
        <v>412</v>
      </c>
      <c r="H17" s="11" t="s">
        <v>412</v>
      </c>
      <c r="I17" s="11">
        <v>33112666</v>
      </c>
      <c r="J17" s="11">
        <v>8127189992</v>
      </c>
    </row>
    <row r="18" spans="1:10" ht="12" customHeight="1" x14ac:dyDescent="0.2">
      <c r="A18" s="2" t="str">
        <f>"Sep "&amp;RIGHT(A6,4)</f>
        <v>Sep 2024</v>
      </c>
      <c r="B18" s="11">
        <v>22517691</v>
      </c>
      <c r="C18" s="11">
        <v>42189570</v>
      </c>
      <c r="D18" s="16">
        <v>190.18680000000001</v>
      </c>
      <c r="E18" s="11">
        <v>8023898620</v>
      </c>
      <c r="F18" s="11">
        <v>1640965328</v>
      </c>
      <c r="G18" s="11">
        <v>217353153</v>
      </c>
      <c r="H18" s="11">
        <v>118853044</v>
      </c>
      <c r="I18" s="11">
        <v>33112674</v>
      </c>
      <c r="J18" s="11">
        <v>10034182819</v>
      </c>
    </row>
    <row r="19" spans="1:10" ht="12" customHeight="1" x14ac:dyDescent="0.2">
      <c r="A19" s="12" t="s">
        <v>55</v>
      </c>
      <c r="B19" s="13">
        <v>22200117.5</v>
      </c>
      <c r="C19" s="13">
        <v>41690314.416699998</v>
      </c>
      <c r="D19" s="17">
        <v>187.33590000000001</v>
      </c>
      <c r="E19" s="13">
        <v>93721128879</v>
      </c>
      <c r="F19" s="13">
        <v>5344578636</v>
      </c>
      <c r="G19" s="13">
        <v>448858674</v>
      </c>
      <c r="H19" s="13">
        <v>388134285</v>
      </c>
      <c r="I19" s="13">
        <v>397352000</v>
      </c>
      <c r="J19" s="13">
        <v>100300052474</v>
      </c>
    </row>
    <row r="20" spans="1:10" ht="12" customHeight="1" x14ac:dyDescent="0.2">
      <c r="A20" s="14" t="s">
        <v>414</v>
      </c>
      <c r="B20" s="15">
        <v>22049832.714299999</v>
      </c>
      <c r="C20" s="15">
        <v>41457878.142899998</v>
      </c>
      <c r="D20" s="18">
        <v>186.12569999999999</v>
      </c>
      <c r="E20" s="15">
        <v>54014645217</v>
      </c>
      <c r="F20" s="15">
        <v>2388575350</v>
      </c>
      <c r="G20" s="15">
        <v>150513924</v>
      </c>
      <c r="H20" s="15">
        <v>180680686</v>
      </c>
      <c r="I20" s="15">
        <v>231788662</v>
      </c>
      <c r="J20" s="15">
        <v>56966203839</v>
      </c>
    </row>
    <row r="21" spans="1:10" ht="12" customHeight="1" x14ac:dyDescent="0.2">
      <c r="A21" s="3" t="str">
        <f>"FY "&amp;RIGHT(A6,4)+1</f>
        <v>FY 2025</v>
      </c>
      <c r="B21" s="11"/>
      <c r="C21" s="11"/>
      <c r="D21" s="11"/>
      <c r="E21" s="11"/>
      <c r="F21" s="11"/>
      <c r="G21" s="11"/>
      <c r="H21" s="11"/>
      <c r="I21" s="11"/>
      <c r="J21" s="11"/>
    </row>
    <row r="22" spans="1:10" ht="12" customHeight="1" x14ac:dyDescent="0.2">
      <c r="A22" s="2" t="str">
        <f>"Oct "&amp;RIGHT(A6,4)</f>
        <v>Oct 2024</v>
      </c>
      <c r="B22" s="11">
        <v>22703585.2291</v>
      </c>
      <c r="C22" s="11">
        <v>42605572.931699999</v>
      </c>
      <c r="D22" s="16">
        <v>199.54580000000001</v>
      </c>
      <c r="E22" s="11">
        <v>8501762803</v>
      </c>
      <c r="F22" s="11" t="s">
        <v>412</v>
      </c>
      <c r="G22" s="11" t="s">
        <v>412</v>
      </c>
      <c r="H22" s="11" t="s">
        <v>412</v>
      </c>
      <c r="I22" s="11" t="s">
        <v>412</v>
      </c>
      <c r="J22" s="11">
        <v>8501762803</v>
      </c>
    </row>
    <row r="23" spans="1:10" ht="12" customHeight="1" x14ac:dyDescent="0.2">
      <c r="A23" s="2" t="str">
        <f>"Nov "&amp;RIGHT(A6,4)</f>
        <v>Nov 2024</v>
      </c>
      <c r="B23" s="11">
        <v>22876319.9364</v>
      </c>
      <c r="C23" s="11">
        <v>42908979.723899998</v>
      </c>
      <c r="D23" s="16">
        <v>194.7799</v>
      </c>
      <c r="E23" s="11">
        <v>8357808474</v>
      </c>
      <c r="F23" s="11" t="s">
        <v>412</v>
      </c>
      <c r="G23" s="11" t="s">
        <v>412</v>
      </c>
      <c r="H23" s="11" t="s">
        <v>412</v>
      </c>
      <c r="I23" s="11" t="s">
        <v>412</v>
      </c>
      <c r="J23" s="11">
        <v>8357808474</v>
      </c>
    </row>
    <row r="24" spans="1:10" ht="12" customHeight="1" x14ac:dyDescent="0.2">
      <c r="A24" s="2" t="str">
        <f>"Dec "&amp;RIGHT(A6,4)</f>
        <v>Dec 2024</v>
      </c>
      <c r="B24" s="11">
        <v>22948519.969000001</v>
      </c>
      <c r="C24" s="11">
        <v>42991547.532300003</v>
      </c>
      <c r="D24" s="16">
        <v>190.4847</v>
      </c>
      <c r="E24" s="11">
        <v>8189233896</v>
      </c>
      <c r="F24" s="11">
        <v>1238891416</v>
      </c>
      <c r="G24" s="11">
        <v>86600821</v>
      </c>
      <c r="H24" s="11">
        <v>102062585</v>
      </c>
      <c r="I24" s="11" t="s">
        <v>412</v>
      </c>
      <c r="J24" s="11">
        <v>9616788718</v>
      </c>
    </row>
    <row r="25" spans="1:10" ht="12" customHeight="1" x14ac:dyDescent="0.2">
      <c r="A25" s="2" t="str">
        <f>"Jan "&amp;RIGHT(A6,4)+1</f>
        <v>Jan 2025</v>
      </c>
      <c r="B25" s="11">
        <v>22885295.167599998</v>
      </c>
      <c r="C25" s="11">
        <v>42646608.071900003</v>
      </c>
      <c r="D25" s="16">
        <v>186.84209999999999</v>
      </c>
      <c r="E25" s="11">
        <v>7968182092</v>
      </c>
      <c r="F25" s="11" t="s">
        <v>412</v>
      </c>
      <c r="G25" s="11" t="s">
        <v>412</v>
      </c>
      <c r="H25" s="11" t="s">
        <v>412</v>
      </c>
      <c r="I25" s="11" t="s">
        <v>412</v>
      </c>
      <c r="J25" s="11">
        <v>7968182092</v>
      </c>
    </row>
    <row r="26" spans="1:10" ht="12" customHeight="1" x14ac:dyDescent="0.2">
      <c r="A26" s="2" t="str">
        <f>"Feb "&amp;RIGHT(A6,4)+1</f>
        <v>Feb 2025</v>
      </c>
      <c r="B26" s="11">
        <v>22622625.717099998</v>
      </c>
      <c r="C26" s="11">
        <v>42242964.756700002</v>
      </c>
      <c r="D26" s="16">
        <v>187.42070000000001</v>
      </c>
      <c r="E26" s="11">
        <v>7917207310.2125998</v>
      </c>
      <c r="F26" s="11" t="s">
        <v>412</v>
      </c>
      <c r="G26" s="11" t="s">
        <v>412</v>
      </c>
      <c r="H26" s="11" t="s">
        <v>412</v>
      </c>
      <c r="I26" s="11" t="s">
        <v>412</v>
      </c>
      <c r="J26" s="11">
        <v>7917207310.2125998</v>
      </c>
    </row>
    <row r="27" spans="1:10" ht="12" customHeight="1" x14ac:dyDescent="0.2">
      <c r="A27" s="2" t="str">
        <f>"Mar "&amp;RIGHT(A6,4)+1</f>
        <v>Mar 2025</v>
      </c>
      <c r="B27" s="11">
        <v>22644769.357000001</v>
      </c>
      <c r="C27" s="11">
        <v>42239131.032300003</v>
      </c>
      <c r="D27" s="16">
        <v>187.69319999999999</v>
      </c>
      <c r="E27" s="11">
        <v>7927997467.4343004</v>
      </c>
      <c r="F27" s="11">
        <v>1244222098</v>
      </c>
      <c r="G27" s="11">
        <v>84067353</v>
      </c>
      <c r="H27" s="11">
        <v>79915893</v>
      </c>
      <c r="I27" s="11" t="s">
        <v>412</v>
      </c>
      <c r="J27" s="11">
        <v>9336202811.4342995</v>
      </c>
    </row>
    <row r="28" spans="1:10" ht="12" customHeight="1" x14ac:dyDescent="0.2">
      <c r="A28" s="2" t="str">
        <f>"Apr "&amp;RIGHT(A6,4)+1</f>
        <v>Apr 2025</v>
      </c>
      <c r="B28" s="11">
        <v>22551480.476</v>
      </c>
      <c r="C28" s="11">
        <v>42022989.953199998</v>
      </c>
      <c r="D28" s="16">
        <v>188.77359999999999</v>
      </c>
      <c r="E28" s="11">
        <v>7932830939.4462996</v>
      </c>
      <c r="F28" s="11" t="s">
        <v>412</v>
      </c>
      <c r="G28" s="11" t="s">
        <v>412</v>
      </c>
      <c r="H28" s="11" t="s">
        <v>412</v>
      </c>
      <c r="I28" s="11" t="s">
        <v>412</v>
      </c>
      <c r="J28" s="11">
        <v>7932830939.4462996</v>
      </c>
    </row>
    <row r="29" spans="1:10" ht="12" customHeight="1" x14ac:dyDescent="0.2">
      <c r="A29" s="2" t="str">
        <f>"May "&amp;RIGHT(A6,4)+1</f>
        <v>May 2025</v>
      </c>
      <c r="B29" s="11" t="s">
        <v>412</v>
      </c>
      <c r="C29" s="11" t="s">
        <v>412</v>
      </c>
      <c r="D29" s="16" t="s">
        <v>412</v>
      </c>
      <c r="E29" s="11" t="s">
        <v>412</v>
      </c>
      <c r="F29" s="11" t="s">
        <v>412</v>
      </c>
      <c r="G29" s="11" t="s">
        <v>412</v>
      </c>
      <c r="H29" s="11" t="s">
        <v>412</v>
      </c>
      <c r="I29" s="11" t="s">
        <v>412</v>
      </c>
      <c r="J29" s="11" t="s">
        <v>412</v>
      </c>
    </row>
    <row r="30" spans="1:10" ht="12" customHeight="1" x14ac:dyDescent="0.2">
      <c r="A30" s="2" t="str">
        <f>"Jun "&amp;RIGHT(A6,4)+1</f>
        <v>Jun 2025</v>
      </c>
      <c r="B30" s="11" t="s">
        <v>412</v>
      </c>
      <c r="C30" s="11" t="s">
        <v>412</v>
      </c>
      <c r="D30" s="16" t="s">
        <v>412</v>
      </c>
      <c r="E30" s="11" t="s">
        <v>412</v>
      </c>
      <c r="F30" s="11" t="s">
        <v>412</v>
      </c>
      <c r="G30" s="11" t="s">
        <v>412</v>
      </c>
      <c r="H30" s="11" t="s">
        <v>412</v>
      </c>
      <c r="I30" s="11" t="s">
        <v>412</v>
      </c>
      <c r="J30" s="11" t="s">
        <v>412</v>
      </c>
    </row>
    <row r="31" spans="1:10" ht="12" customHeight="1" x14ac:dyDescent="0.2">
      <c r="A31" s="2" t="str">
        <f>"Jul "&amp;RIGHT(A6,4)+1</f>
        <v>Jul 2025</v>
      </c>
      <c r="B31" s="11" t="s">
        <v>412</v>
      </c>
      <c r="C31" s="11" t="s">
        <v>412</v>
      </c>
      <c r="D31" s="16" t="s">
        <v>412</v>
      </c>
      <c r="E31" s="11" t="s">
        <v>412</v>
      </c>
      <c r="F31" s="11" t="s">
        <v>412</v>
      </c>
      <c r="G31" s="11" t="s">
        <v>412</v>
      </c>
      <c r="H31" s="11" t="s">
        <v>412</v>
      </c>
      <c r="I31" s="11" t="s">
        <v>412</v>
      </c>
      <c r="J31" s="11" t="s">
        <v>412</v>
      </c>
    </row>
    <row r="32" spans="1:10" ht="12" customHeight="1" x14ac:dyDescent="0.2">
      <c r="A32" s="2" t="str">
        <f>"Aug "&amp;RIGHT(A6,4)+1</f>
        <v>Aug 2025</v>
      </c>
      <c r="B32" s="11" t="s">
        <v>412</v>
      </c>
      <c r="C32" s="11" t="s">
        <v>412</v>
      </c>
      <c r="D32" s="16" t="s">
        <v>412</v>
      </c>
      <c r="E32" s="11" t="s">
        <v>412</v>
      </c>
      <c r="F32" s="11" t="s">
        <v>412</v>
      </c>
      <c r="G32" s="11" t="s">
        <v>412</v>
      </c>
      <c r="H32" s="11" t="s">
        <v>412</v>
      </c>
      <c r="I32" s="11" t="s">
        <v>412</v>
      </c>
      <c r="J32" s="11" t="s">
        <v>412</v>
      </c>
    </row>
    <row r="33" spans="1:10" ht="12" customHeight="1" x14ac:dyDescent="0.2">
      <c r="A33" s="2" t="str">
        <f>"Sep "&amp;RIGHT(A6,4)+1</f>
        <v>Sep 2025</v>
      </c>
      <c r="B33" s="11" t="s">
        <v>412</v>
      </c>
      <c r="C33" s="11" t="s">
        <v>412</v>
      </c>
      <c r="D33" s="16" t="s">
        <v>412</v>
      </c>
      <c r="E33" s="11" t="s">
        <v>412</v>
      </c>
      <c r="F33" s="11" t="s">
        <v>412</v>
      </c>
      <c r="G33" s="11" t="s">
        <v>412</v>
      </c>
      <c r="H33" s="11" t="s">
        <v>412</v>
      </c>
      <c r="I33" s="11" t="s">
        <v>412</v>
      </c>
      <c r="J33" s="11" t="s">
        <v>412</v>
      </c>
    </row>
    <row r="34" spans="1:10" ht="12" customHeight="1" x14ac:dyDescent="0.2">
      <c r="A34" s="12" t="s">
        <v>55</v>
      </c>
      <c r="B34" s="13">
        <v>22747513.6932</v>
      </c>
      <c r="C34" s="13">
        <v>42522542.000299998</v>
      </c>
      <c r="D34" s="17">
        <v>190.8064</v>
      </c>
      <c r="E34" s="13">
        <v>56795022982.093201</v>
      </c>
      <c r="F34" s="13">
        <v>2483113514</v>
      </c>
      <c r="G34" s="13">
        <v>170668174</v>
      </c>
      <c r="H34" s="13">
        <v>181978478</v>
      </c>
      <c r="I34" s="13" t="s">
        <v>412</v>
      </c>
      <c r="J34" s="13">
        <v>59630783148.093201</v>
      </c>
    </row>
    <row r="35" spans="1:10" ht="12" customHeight="1" x14ac:dyDescent="0.2">
      <c r="A35" s="14" t="str">
        <f>"Total "&amp;MID(A20,7,LEN(A20)-13)&amp;" Months"</f>
        <v>Total 7 Months</v>
      </c>
      <c r="B35" s="15">
        <v>22747513.6932</v>
      </c>
      <c r="C35" s="15">
        <v>42522542.000299998</v>
      </c>
      <c r="D35" s="18">
        <v>190.8064</v>
      </c>
      <c r="E35" s="15">
        <v>56795022982.093201</v>
      </c>
      <c r="F35" s="15">
        <v>2483113514</v>
      </c>
      <c r="G35" s="15">
        <v>170668174</v>
      </c>
      <c r="H35" s="15">
        <v>181978478</v>
      </c>
      <c r="I35" s="15" t="s">
        <v>412</v>
      </c>
      <c r="J35" s="15">
        <v>59630783148.093201</v>
      </c>
    </row>
    <row r="36" spans="1:10" ht="12" customHeight="1" x14ac:dyDescent="0.2">
      <c r="A36" s="83"/>
      <c r="B36" s="83"/>
      <c r="C36" s="83"/>
      <c r="D36" s="83"/>
      <c r="E36" s="83"/>
      <c r="F36" s="83"/>
      <c r="G36" s="83"/>
      <c r="H36" s="83"/>
      <c r="I36" s="83"/>
      <c r="J36" s="83"/>
    </row>
    <row r="37" spans="1:10" ht="97.15" customHeight="1" x14ac:dyDescent="0.2">
      <c r="A37" s="94" t="s">
        <v>380</v>
      </c>
      <c r="B37" s="94"/>
      <c r="C37" s="94"/>
      <c r="D37" s="94"/>
      <c r="E37" s="94"/>
      <c r="F37" s="94"/>
      <c r="G37" s="94"/>
      <c r="H37" s="94"/>
      <c r="I37" s="94"/>
      <c r="J37" s="94"/>
    </row>
  </sheetData>
  <mergeCells count="14">
    <mergeCell ref="A1:I1"/>
    <mergeCell ref="A2:I2"/>
    <mergeCell ref="A3:A4"/>
    <mergeCell ref="B3:C3"/>
    <mergeCell ref="D3:E3"/>
    <mergeCell ref="A37:J37"/>
    <mergeCell ref="J3:J4"/>
    <mergeCell ref="B5:C5"/>
    <mergeCell ref="D5:J5"/>
    <mergeCell ref="A36:J36"/>
    <mergeCell ref="F3:F4"/>
    <mergeCell ref="H3:H4"/>
    <mergeCell ref="I3:I4"/>
    <mergeCell ref="G3:G4"/>
  </mergeCells>
  <phoneticPr fontId="0" type="noConversion"/>
  <pageMargins left="0.75" right="0.5" top="0.75" bottom="0.5" header="0.5" footer="0.25"/>
  <pageSetup scale="38"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pageSetUpPr fitToPage="1"/>
  </sheetPr>
  <dimension ref="A1:G38"/>
  <sheetViews>
    <sheetView showGridLines="0" workbookViewId="0">
      <selection sqref="A1:F1"/>
    </sheetView>
  </sheetViews>
  <sheetFormatPr defaultRowHeight="12.75" x14ac:dyDescent="0.2"/>
  <cols>
    <col min="1" max="1" width="12.140625" customWidth="1"/>
    <col min="2" max="7" width="11.42578125" customWidth="1"/>
  </cols>
  <sheetData>
    <row r="1" spans="1:7" ht="12" customHeight="1" x14ac:dyDescent="0.2">
      <c r="A1" s="84" t="s">
        <v>436</v>
      </c>
      <c r="B1" s="84"/>
      <c r="C1" s="84"/>
      <c r="D1" s="84"/>
      <c r="E1" s="84"/>
      <c r="F1" s="84"/>
      <c r="G1" s="136">
        <v>45849</v>
      </c>
    </row>
    <row r="2" spans="1:7" ht="12" customHeight="1" x14ac:dyDescent="0.2">
      <c r="A2" s="86" t="s">
        <v>178</v>
      </c>
      <c r="B2" s="86"/>
      <c r="C2" s="86"/>
      <c r="D2" s="86"/>
      <c r="E2" s="86"/>
      <c r="F2" s="86"/>
      <c r="G2" s="1"/>
    </row>
    <row r="3" spans="1:7" ht="24" customHeight="1" x14ac:dyDescent="0.2">
      <c r="A3" s="88" t="s">
        <v>50</v>
      </c>
      <c r="B3" s="92" t="s">
        <v>179</v>
      </c>
      <c r="C3" s="92"/>
      <c r="D3" s="91"/>
      <c r="E3" s="92" t="s">
        <v>180</v>
      </c>
      <c r="F3" s="91"/>
      <c r="G3" s="95" t="s">
        <v>181</v>
      </c>
    </row>
    <row r="4" spans="1:7" ht="24" customHeight="1" x14ac:dyDescent="0.2">
      <c r="A4" s="88"/>
      <c r="B4" s="90" t="s">
        <v>182</v>
      </c>
      <c r="C4" s="90" t="s">
        <v>183</v>
      </c>
      <c r="D4" s="90" t="s">
        <v>55</v>
      </c>
      <c r="E4" s="90" t="s">
        <v>184</v>
      </c>
      <c r="F4" s="90" t="s">
        <v>249</v>
      </c>
      <c r="G4" s="95"/>
    </row>
    <row r="5" spans="1:7" ht="24" customHeight="1" x14ac:dyDescent="0.2">
      <c r="A5" s="89"/>
      <c r="B5" s="91"/>
      <c r="C5" s="91"/>
      <c r="D5" s="91"/>
      <c r="E5" s="91"/>
      <c r="F5" s="91"/>
      <c r="G5" s="92"/>
    </row>
    <row r="6" spans="1:7" ht="12" customHeight="1" x14ac:dyDescent="0.2">
      <c r="A6" s="1"/>
      <c r="B6" s="83" t="str">
        <f>REPT("-",64)&amp;" Dollars "&amp;REPT("-",64)</f>
        <v>---------------------------------------------------------------- Dollars ----------------------------------------------------------------</v>
      </c>
      <c r="C6" s="83"/>
      <c r="D6" s="83"/>
      <c r="E6" s="83"/>
      <c r="F6" s="83"/>
      <c r="G6" s="83"/>
    </row>
    <row r="7" spans="1:7" ht="12" customHeight="1" x14ac:dyDescent="0.2">
      <c r="A7" s="3" t="s">
        <v>413</v>
      </c>
    </row>
    <row r="8" spans="1:7" ht="12" customHeight="1" x14ac:dyDescent="0.2">
      <c r="A8" s="2" t="str">
        <f>"Oct "&amp;RIGHT(A7,4)-1</f>
        <v>Oct 2023</v>
      </c>
      <c r="B8" s="11">
        <v>230234956.8881</v>
      </c>
      <c r="C8" s="11" t="s">
        <v>412</v>
      </c>
      <c r="D8" s="11">
        <v>230234956.8881</v>
      </c>
      <c r="E8" s="11">
        <v>1741.76</v>
      </c>
      <c r="F8" s="11">
        <v>264760602.53999999</v>
      </c>
      <c r="G8" s="11">
        <v>494997301.18809998</v>
      </c>
    </row>
    <row r="9" spans="1:7" ht="12" customHeight="1" x14ac:dyDescent="0.2">
      <c r="A9" s="2" t="str">
        <f>"Nov "&amp;RIGHT(A7,4)-1</f>
        <v>Nov 2023</v>
      </c>
      <c r="B9" s="11">
        <v>188766998.4278</v>
      </c>
      <c r="C9" s="11" t="s">
        <v>412</v>
      </c>
      <c r="D9" s="11">
        <v>188766998.4278</v>
      </c>
      <c r="E9" s="11">
        <v>687892.18429999996</v>
      </c>
      <c r="F9" s="11">
        <v>213931127.71000001</v>
      </c>
      <c r="G9" s="11">
        <v>403386018.32209998</v>
      </c>
    </row>
    <row r="10" spans="1:7" ht="12" customHeight="1" x14ac:dyDescent="0.2">
      <c r="A10" s="2" t="str">
        <f>"Dec "&amp;RIGHT(A7,4)-1</f>
        <v>Dec 2023</v>
      </c>
      <c r="B10" s="11">
        <v>197771212.27070001</v>
      </c>
      <c r="C10" s="11" t="s">
        <v>412</v>
      </c>
      <c r="D10" s="11">
        <v>197771212.27070001</v>
      </c>
      <c r="E10" s="11">
        <v>1196.807</v>
      </c>
      <c r="F10" s="11">
        <v>186028620.72</v>
      </c>
      <c r="G10" s="11">
        <v>383801029.79769999</v>
      </c>
    </row>
    <row r="11" spans="1:7" ht="12" customHeight="1" x14ac:dyDescent="0.2">
      <c r="A11" s="2" t="str">
        <f>"Jan "&amp;RIGHT(A7,4)</f>
        <v>Jan 2024</v>
      </c>
      <c r="B11" s="11">
        <v>199977969.61140001</v>
      </c>
      <c r="C11" s="11" t="s">
        <v>412</v>
      </c>
      <c r="D11" s="11">
        <v>199977969.61140001</v>
      </c>
      <c r="E11" s="11">
        <v>1366.88</v>
      </c>
      <c r="F11" s="11">
        <v>163115760.66</v>
      </c>
      <c r="G11" s="11">
        <v>363095097.15140003</v>
      </c>
    </row>
    <row r="12" spans="1:7" ht="12" customHeight="1" x14ac:dyDescent="0.2">
      <c r="A12" s="2" t="str">
        <f>"Feb "&amp;RIGHT(A7,4)</f>
        <v>Feb 2024</v>
      </c>
      <c r="B12" s="11">
        <v>153717993.998</v>
      </c>
      <c r="C12" s="11" t="s">
        <v>412</v>
      </c>
      <c r="D12" s="11">
        <v>153717993.998</v>
      </c>
      <c r="E12" s="11">
        <v>983901.43</v>
      </c>
      <c r="F12" s="11">
        <v>157404464.28999999</v>
      </c>
      <c r="G12" s="11">
        <v>312106359.71799999</v>
      </c>
    </row>
    <row r="13" spans="1:7" ht="12" customHeight="1" x14ac:dyDescent="0.2">
      <c r="A13" s="2" t="str">
        <f>"Mar "&amp;RIGHT(A7,4)</f>
        <v>Mar 2024</v>
      </c>
      <c r="B13" s="11">
        <v>181915236.8874</v>
      </c>
      <c r="C13" s="11" t="s">
        <v>412</v>
      </c>
      <c r="D13" s="11">
        <v>181915236.8874</v>
      </c>
      <c r="E13" s="11">
        <v>1761345.5142999999</v>
      </c>
      <c r="F13" s="11">
        <v>163657342.93000001</v>
      </c>
      <c r="G13" s="11">
        <v>347333925.33170003</v>
      </c>
    </row>
    <row r="14" spans="1:7" ht="12" customHeight="1" x14ac:dyDescent="0.2">
      <c r="A14" s="2" t="str">
        <f>"Apr "&amp;RIGHT(A7,4)</f>
        <v>Apr 2024</v>
      </c>
      <c r="B14" s="11">
        <v>107135381.8705</v>
      </c>
      <c r="C14" s="11" t="s">
        <v>412</v>
      </c>
      <c r="D14" s="11">
        <v>107135381.8705</v>
      </c>
      <c r="E14" s="11">
        <v>1761151.2549000001</v>
      </c>
      <c r="F14" s="11">
        <v>202410621.16</v>
      </c>
      <c r="G14" s="11">
        <v>311307154.28539997</v>
      </c>
    </row>
    <row r="15" spans="1:7" ht="12" customHeight="1" x14ac:dyDescent="0.2">
      <c r="A15" s="2" t="str">
        <f>"May "&amp;RIGHT(A7,4)</f>
        <v>May 2024</v>
      </c>
      <c r="B15" s="11">
        <v>66080032.583800003</v>
      </c>
      <c r="C15" s="11" t="s">
        <v>412</v>
      </c>
      <c r="D15" s="11">
        <v>66080032.583800003</v>
      </c>
      <c r="E15" s="11">
        <v>1575491.2572999999</v>
      </c>
      <c r="F15" s="11">
        <v>181387408.72999999</v>
      </c>
      <c r="G15" s="11">
        <v>249042932.5711</v>
      </c>
    </row>
    <row r="16" spans="1:7" ht="12" customHeight="1" x14ac:dyDescent="0.2">
      <c r="A16" s="2" t="str">
        <f>"Jun "&amp;RIGHT(A7,4)</f>
        <v>Jun 2024</v>
      </c>
      <c r="B16" s="11">
        <v>121979941.171</v>
      </c>
      <c r="C16" s="11" t="s">
        <v>412</v>
      </c>
      <c r="D16" s="11">
        <v>121979941.171</v>
      </c>
      <c r="E16" s="11">
        <v>723723.47479999997</v>
      </c>
      <c r="F16" s="11">
        <v>179073920.41999999</v>
      </c>
      <c r="G16" s="11">
        <v>301777585.06580001</v>
      </c>
    </row>
    <row r="17" spans="1:7" ht="12" customHeight="1" x14ac:dyDescent="0.2">
      <c r="A17" s="2" t="str">
        <f>"Jul "&amp;RIGHT(A7,4)</f>
        <v>Jul 2024</v>
      </c>
      <c r="B17" s="11">
        <v>186947406.00819999</v>
      </c>
      <c r="C17" s="11" t="s">
        <v>412</v>
      </c>
      <c r="D17" s="11">
        <v>186947406.00819999</v>
      </c>
      <c r="E17" s="11">
        <v>466993.09499999997</v>
      </c>
      <c r="F17" s="11">
        <v>186099807.97999999</v>
      </c>
      <c r="G17" s="11">
        <v>373514207.08319998</v>
      </c>
    </row>
    <row r="18" spans="1:7" ht="12" customHeight="1" x14ac:dyDescent="0.2">
      <c r="A18" s="2" t="str">
        <f>"Aug "&amp;RIGHT(A7,4)</f>
        <v>Aug 2024</v>
      </c>
      <c r="B18" s="11">
        <v>225530040.1243</v>
      </c>
      <c r="C18" s="11" t="s">
        <v>412</v>
      </c>
      <c r="D18" s="11">
        <v>225530040.1243</v>
      </c>
      <c r="E18" s="11">
        <v>1181760.99</v>
      </c>
      <c r="F18" s="11">
        <v>215728349.19</v>
      </c>
      <c r="G18" s="11">
        <v>442440150.30430001</v>
      </c>
    </row>
    <row r="19" spans="1:7" ht="12" customHeight="1" x14ac:dyDescent="0.2">
      <c r="A19" s="2" t="str">
        <f>"Sep "&amp;RIGHT(A7,4)</f>
        <v>Sep 2024</v>
      </c>
      <c r="B19" s="11">
        <v>258142132.61930001</v>
      </c>
      <c r="C19" s="11" t="s">
        <v>412</v>
      </c>
      <c r="D19" s="11">
        <v>258142132.61930001</v>
      </c>
      <c r="E19" s="11">
        <v>73928.762400000007</v>
      </c>
      <c r="F19" s="11">
        <v>165544880.43000001</v>
      </c>
      <c r="G19" s="11">
        <v>423760941.81169999</v>
      </c>
    </row>
    <row r="20" spans="1:7" ht="12" customHeight="1" x14ac:dyDescent="0.2">
      <c r="A20" s="12" t="s">
        <v>55</v>
      </c>
      <c r="B20" s="13">
        <v>2118199302.4605</v>
      </c>
      <c r="C20" s="13" t="s">
        <v>412</v>
      </c>
      <c r="D20" s="13">
        <v>2118199302.4605</v>
      </c>
      <c r="E20" s="13">
        <v>9220493.4100000001</v>
      </c>
      <c r="F20" s="13">
        <v>2279142906.7600002</v>
      </c>
      <c r="G20" s="13">
        <v>4406562702.6304998</v>
      </c>
    </row>
    <row r="21" spans="1:7" ht="12" customHeight="1" x14ac:dyDescent="0.2">
      <c r="A21" s="14" t="s">
        <v>414</v>
      </c>
      <c r="B21" s="15">
        <v>1259519749.9539001</v>
      </c>
      <c r="C21" s="15" t="s">
        <v>412</v>
      </c>
      <c r="D21" s="15">
        <v>1259519749.9539001</v>
      </c>
      <c r="E21" s="15">
        <v>5198595.8305000002</v>
      </c>
      <c r="F21" s="15">
        <v>1351308540.01</v>
      </c>
      <c r="G21" s="15">
        <v>2616026885.7944002</v>
      </c>
    </row>
    <row r="22" spans="1:7" ht="12" customHeight="1" x14ac:dyDescent="0.2">
      <c r="A22" s="3" t="str">
        <f>"FY "&amp;RIGHT(A7,4)+1</f>
        <v>FY 2025</v>
      </c>
    </row>
    <row r="23" spans="1:7" ht="12" customHeight="1" x14ac:dyDescent="0.2">
      <c r="A23" s="2" t="str">
        <f>"Oct "&amp;RIGHT(A7,4)</f>
        <v>Oct 2024</v>
      </c>
      <c r="B23" s="11">
        <v>258816248.1735</v>
      </c>
      <c r="C23" s="11" t="s">
        <v>412</v>
      </c>
      <c r="D23" s="11">
        <v>258816248.1735</v>
      </c>
      <c r="E23" s="11">
        <v>113115.56</v>
      </c>
      <c r="F23" s="11">
        <v>198081553.69999999</v>
      </c>
      <c r="G23" s="11">
        <v>457010917.43349999</v>
      </c>
    </row>
    <row r="24" spans="1:7" ht="12" customHeight="1" x14ac:dyDescent="0.2">
      <c r="A24" s="2" t="str">
        <f>"Nov "&amp;RIGHT(A7,4)</f>
        <v>Nov 2024</v>
      </c>
      <c r="B24" s="11">
        <v>197772210.10049999</v>
      </c>
      <c r="C24" s="11" t="s">
        <v>412</v>
      </c>
      <c r="D24" s="11">
        <v>197772210.10049999</v>
      </c>
      <c r="E24" s="11">
        <v>239318.20490000001</v>
      </c>
      <c r="F24" s="11">
        <v>175741344.49000001</v>
      </c>
      <c r="G24" s="11">
        <v>373752872.79540002</v>
      </c>
    </row>
    <row r="25" spans="1:7" ht="12" customHeight="1" x14ac:dyDescent="0.2">
      <c r="A25" s="2" t="str">
        <f>"Dec "&amp;RIGHT(A7,4)</f>
        <v>Dec 2024</v>
      </c>
      <c r="B25" s="11">
        <v>196603912.84310001</v>
      </c>
      <c r="C25" s="11" t="s">
        <v>412</v>
      </c>
      <c r="D25" s="11">
        <v>196603912.84310001</v>
      </c>
      <c r="E25" s="11">
        <v>98082.032300000006</v>
      </c>
      <c r="F25" s="11">
        <v>163044351.71000001</v>
      </c>
      <c r="G25" s="11">
        <v>359746346.58539999</v>
      </c>
    </row>
    <row r="26" spans="1:7" ht="12" customHeight="1" x14ac:dyDescent="0.2">
      <c r="A26" s="2" t="str">
        <f>"Jan "&amp;RIGHT(A7,4)+1</f>
        <v>Jan 2025</v>
      </c>
      <c r="B26" s="11">
        <v>199381826.24599999</v>
      </c>
      <c r="C26" s="11" t="s">
        <v>412</v>
      </c>
      <c r="D26" s="11">
        <v>199381826.24599999</v>
      </c>
      <c r="E26" s="11">
        <v>45549.15</v>
      </c>
      <c r="F26" s="11">
        <v>128402606.91</v>
      </c>
      <c r="G26" s="11">
        <v>327829982.30599999</v>
      </c>
    </row>
    <row r="27" spans="1:7" ht="12" customHeight="1" x14ac:dyDescent="0.2">
      <c r="A27" s="2" t="str">
        <f>"Feb "&amp;RIGHT(A7,4)+1</f>
        <v>Feb 2025</v>
      </c>
      <c r="B27" s="11">
        <v>168095983.38190001</v>
      </c>
      <c r="C27" s="11" t="s">
        <v>412</v>
      </c>
      <c r="D27" s="11">
        <v>168095983.38190001</v>
      </c>
      <c r="E27" s="11">
        <v>728.30499999999995</v>
      </c>
      <c r="F27" s="11">
        <v>96539729.920000002</v>
      </c>
      <c r="G27" s="11">
        <v>264636441.60690001</v>
      </c>
    </row>
    <row r="28" spans="1:7" ht="12" customHeight="1" x14ac:dyDescent="0.2">
      <c r="A28" s="2" t="str">
        <f>"Mar "&amp;RIGHT(A7,4)+1</f>
        <v>Mar 2025</v>
      </c>
      <c r="B28" s="11">
        <v>197720158.2315</v>
      </c>
      <c r="C28" s="11" t="s">
        <v>412</v>
      </c>
      <c r="D28" s="11">
        <v>197720158.2315</v>
      </c>
      <c r="E28" s="11">
        <v>854.75</v>
      </c>
      <c r="F28" s="11">
        <v>95781082.329999998</v>
      </c>
      <c r="G28" s="11">
        <v>293502095.31150001</v>
      </c>
    </row>
    <row r="29" spans="1:7" ht="12" customHeight="1" x14ac:dyDescent="0.2">
      <c r="A29" s="2" t="str">
        <f>"Apr "&amp;RIGHT(A7,4)+1</f>
        <v>Apr 2025</v>
      </c>
      <c r="B29" s="11">
        <v>116852035.3022</v>
      </c>
      <c r="C29" s="11" t="s">
        <v>412</v>
      </c>
      <c r="D29" s="11">
        <v>116852035.3022</v>
      </c>
      <c r="E29" s="11">
        <v>25298.720000000001</v>
      </c>
      <c r="F29" s="11">
        <v>95424167.959999993</v>
      </c>
      <c r="G29" s="11">
        <v>212301501.9822</v>
      </c>
    </row>
    <row r="30" spans="1:7" ht="12" customHeight="1" x14ac:dyDescent="0.2">
      <c r="A30" s="2" t="str">
        <f>"May "&amp;RIGHT(A7,4)+1</f>
        <v>May 2025</v>
      </c>
      <c r="B30" s="11" t="s">
        <v>412</v>
      </c>
      <c r="C30" s="11" t="s">
        <v>412</v>
      </c>
      <c r="D30" s="11" t="s">
        <v>412</v>
      </c>
      <c r="E30" s="11" t="s">
        <v>412</v>
      </c>
      <c r="F30" s="11" t="s">
        <v>412</v>
      </c>
      <c r="G30" s="11" t="s">
        <v>412</v>
      </c>
    </row>
    <row r="31" spans="1:7" ht="12" customHeight="1" x14ac:dyDescent="0.2">
      <c r="A31" s="2" t="str">
        <f>"Jun "&amp;RIGHT(A7,4)+1</f>
        <v>Jun 2025</v>
      </c>
      <c r="B31" s="11" t="s">
        <v>412</v>
      </c>
      <c r="C31" s="11" t="s">
        <v>412</v>
      </c>
      <c r="D31" s="11" t="s">
        <v>412</v>
      </c>
      <c r="E31" s="11" t="s">
        <v>412</v>
      </c>
      <c r="F31" s="11" t="s">
        <v>412</v>
      </c>
      <c r="G31" s="11" t="s">
        <v>412</v>
      </c>
    </row>
    <row r="32" spans="1:7" ht="12" customHeight="1" x14ac:dyDescent="0.2">
      <c r="A32" s="2" t="str">
        <f>"Jul "&amp;RIGHT(A7,4)+1</f>
        <v>Jul 2025</v>
      </c>
      <c r="B32" s="11" t="s">
        <v>412</v>
      </c>
      <c r="C32" s="11" t="s">
        <v>412</v>
      </c>
      <c r="D32" s="11" t="s">
        <v>412</v>
      </c>
      <c r="E32" s="11" t="s">
        <v>412</v>
      </c>
      <c r="F32" s="11" t="s">
        <v>412</v>
      </c>
      <c r="G32" s="11" t="s">
        <v>412</v>
      </c>
    </row>
    <row r="33" spans="1:7" ht="12" customHeight="1" x14ac:dyDescent="0.2">
      <c r="A33" s="2" t="str">
        <f>"Aug "&amp;RIGHT(A7,4)+1</f>
        <v>Aug 2025</v>
      </c>
      <c r="B33" s="11" t="s">
        <v>412</v>
      </c>
      <c r="C33" s="11" t="s">
        <v>412</v>
      </c>
      <c r="D33" s="11" t="s">
        <v>412</v>
      </c>
      <c r="E33" s="11" t="s">
        <v>412</v>
      </c>
      <c r="F33" s="11" t="s">
        <v>412</v>
      </c>
      <c r="G33" s="11" t="s">
        <v>412</v>
      </c>
    </row>
    <row r="34" spans="1:7" ht="12" customHeight="1" x14ac:dyDescent="0.2">
      <c r="A34" s="2" t="str">
        <f>"Sep "&amp;RIGHT(A7,4)+1</f>
        <v>Sep 2025</v>
      </c>
      <c r="B34" s="11" t="s">
        <v>412</v>
      </c>
      <c r="C34" s="11" t="s">
        <v>412</v>
      </c>
      <c r="D34" s="11" t="s">
        <v>412</v>
      </c>
      <c r="E34" s="11" t="s">
        <v>412</v>
      </c>
      <c r="F34" s="11" t="s">
        <v>412</v>
      </c>
      <c r="G34" s="11" t="s">
        <v>412</v>
      </c>
    </row>
    <row r="35" spans="1:7" ht="12" customHeight="1" x14ac:dyDescent="0.2">
      <c r="A35" s="12" t="s">
        <v>55</v>
      </c>
      <c r="B35" s="13">
        <v>1335242374.2787001</v>
      </c>
      <c r="C35" s="13" t="s">
        <v>412</v>
      </c>
      <c r="D35" s="13">
        <v>1335242374.2787001</v>
      </c>
      <c r="E35" s="13">
        <v>522946.72220000002</v>
      </c>
      <c r="F35" s="13">
        <v>953014837.01999998</v>
      </c>
      <c r="G35" s="13">
        <v>2288780158.0208998</v>
      </c>
    </row>
    <row r="36" spans="1:7" ht="12" customHeight="1" x14ac:dyDescent="0.2">
      <c r="A36" s="14" t="str">
        <f>"Total "&amp;MID(A21,7,LEN(A21)-13)&amp;" Months"</f>
        <v>Total 7 Months</v>
      </c>
      <c r="B36" s="15">
        <v>1335242374.2787001</v>
      </c>
      <c r="C36" s="15" t="s">
        <v>412</v>
      </c>
      <c r="D36" s="15">
        <v>1335242374.2787001</v>
      </c>
      <c r="E36" s="15">
        <v>522946.72220000002</v>
      </c>
      <c r="F36" s="15">
        <v>953014837.01999998</v>
      </c>
      <c r="G36" s="15">
        <v>2288780158.0208998</v>
      </c>
    </row>
    <row r="37" spans="1:7" ht="12" customHeight="1" x14ac:dyDescent="0.2">
      <c r="A37" s="83"/>
      <c r="B37" s="83"/>
      <c r="C37" s="83"/>
      <c r="D37" s="83"/>
      <c r="E37" s="83"/>
      <c r="F37" s="83"/>
      <c r="G37" s="83"/>
    </row>
    <row r="38" spans="1:7" ht="69.95" customHeight="1" x14ac:dyDescent="0.2">
      <c r="A38" s="94" t="s">
        <v>386</v>
      </c>
      <c r="B38" s="94"/>
      <c r="C38" s="94"/>
      <c r="D38" s="94"/>
      <c r="E38" s="94"/>
      <c r="F38" s="94"/>
      <c r="G38" s="94"/>
    </row>
  </sheetData>
  <mergeCells count="14">
    <mergeCell ref="A38:G38"/>
    <mergeCell ref="G3:G5"/>
    <mergeCell ref="B4:B5"/>
    <mergeCell ref="C4:C5"/>
    <mergeCell ref="D4:D5"/>
    <mergeCell ref="B6:G6"/>
    <mergeCell ref="A37:G37"/>
    <mergeCell ref="A1:F1"/>
    <mergeCell ref="A2:F2"/>
    <mergeCell ref="A3:A5"/>
    <mergeCell ref="B3:D3"/>
    <mergeCell ref="E3:F3"/>
    <mergeCell ref="E4:E5"/>
    <mergeCell ref="F4:F5"/>
  </mergeCells>
  <phoneticPr fontId="0" type="noConversion"/>
  <pageMargins left="0.75" right="0.5" top="0.75" bottom="0.5" header="0.5" footer="0.25"/>
  <pageSetup orientation="landscape"/>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H37"/>
  <sheetViews>
    <sheetView showGridLines="0" workbookViewId="0">
      <selection sqref="A1:G1"/>
    </sheetView>
  </sheetViews>
  <sheetFormatPr defaultRowHeight="12.75" x14ac:dyDescent="0.2"/>
  <cols>
    <col min="1" max="1" width="12.140625" customWidth="1"/>
    <col min="2" max="2" width="19.28515625" bestFit="1" customWidth="1"/>
    <col min="3" max="8" width="11.42578125" customWidth="1"/>
  </cols>
  <sheetData>
    <row r="1" spans="1:8" ht="12" customHeight="1" x14ac:dyDescent="0.2">
      <c r="A1" s="84" t="s">
        <v>436</v>
      </c>
      <c r="B1" s="84"/>
      <c r="C1" s="84"/>
      <c r="D1" s="84"/>
      <c r="E1" s="84"/>
      <c r="F1" s="84"/>
      <c r="G1" s="84"/>
      <c r="H1" s="136">
        <v>45849</v>
      </c>
    </row>
    <row r="2" spans="1:8" ht="12" customHeight="1" x14ac:dyDescent="0.2">
      <c r="A2" s="86" t="s">
        <v>250</v>
      </c>
      <c r="B2" s="86"/>
      <c r="C2" s="86"/>
      <c r="D2" s="86"/>
      <c r="E2" s="86"/>
      <c r="F2" s="86"/>
      <c r="G2" s="86"/>
      <c r="H2" s="1"/>
    </row>
    <row r="3" spans="1:8" ht="24" customHeight="1" x14ac:dyDescent="0.2">
      <c r="A3" s="88" t="s">
        <v>50</v>
      </c>
      <c r="B3" s="90" t="s">
        <v>320</v>
      </c>
      <c r="C3" s="90" t="s">
        <v>259</v>
      </c>
      <c r="D3" s="92" t="s">
        <v>53</v>
      </c>
      <c r="E3" s="91"/>
      <c r="F3" s="92" t="s">
        <v>185</v>
      </c>
      <c r="G3" s="92"/>
      <c r="H3" s="92"/>
    </row>
    <row r="4" spans="1:8" ht="24" customHeight="1" x14ac:dyDescent="0.2">
      <c r="A4" s="89"/>
      <c r="B4" s="91"/>
      <c r="C4" s="91"/>
      <c r="D4" s="10" t="s">
        <v>251</v>
      </c>
      <c r="E4" s="10" t="s">
        <v>338</v>
      </c>
      <c r="F4" s="10" t="s">
        <v>370</v>
      </c>
      <c r="G4" s="10" t="s">
        <v>252</v>
      </c>
      <c r="H4" s="9" t="s">
        <v>55</v>
      </c>
    </row>
    <row r="5" spans="1:8" ht="12" customHeight="1" x14ac:dyDescent="0.2">
      <c r="A5" s="1"/>
      <c r="B5" s="83" t="str">
        <f>REPT("-",78)&amp;" Dollars "&amp;REPT("-",78)</f>
        <v>------------------------------------------------------------------------------ Dollars ------------------------------------------------------------------------------</v>
      </c>
      <c r="C5" s="83"/>
      <c r="D5" s="83"/>
      <c r="E5" s="83"/>
      <c r="F5" s="83"/>
      <c r="G5" s="83"/>
      <c r="H5" s="83"/>
    </row>
    <row r="6" spans="1:8" ht="12" customHeight="1" x14ac:dyDescent="0.2">
      <c r="A6" s="3" t="s">
        <v>413</v>
      </c>
    </row>
    <row r="7" spans="1:8" ht="12" customHeight="1" x14ac:dyDescent="0.2">
      <c r="A7" s="2" t="str">
        <f>"Oct "&amp;RIGHT(A6,4)-1</f>
        <v>Oct 2023</v>
      </c>
      <c r="B7" s="11">
        <v>7876591858</v>
      </c>
      <c r="C7" s="11">
        <v>246850166</v>
      </c>
      <c r="D7" s="11">
        <v>1097042934</v>
      </c>
      <c r="E7" s="11">
        <v>26249317.394699998</v>
      </c>
      <c r="F7" s="11">
        <v>8598293.2383999992</v>
      </c>
      <c r="G7" s="11" t="s">
        <v>412</v>
      </c>
      <c r="H7" s="11">
        <v>8598293.2383999992</v>
      </c>
    </row>
    <row r="8" spans="1:8" ht="12" customHeight="1" x14ac:dyDescent="0.2">
      <c r="A8" s="2" t="str">
        <f>"Nov "&amp;RIGHT(A6,4)-1</f>
        <v>Nov 2023</v>
      </c>
      <c r="B8" s="11">
        <v>7850322069</v>
      </c>
      <c r="C8" s="11">
        <v>246850166</v>
      </c>
      <c r="D8" s="11">
        <v>470579486</v>
      </c>
      <c r="E8" s="11">
        <v>26489110.8695</v>
      </c>
      <c r="F8" s="11">
        <v>10332718.3126</v>
      </c>
      <c r="G8" s="11">
        <v>39313.31</v>
      </c>
      <c r="H8" s="11">
        <v>10372031.6226</v>
      </c>
    </row>
    <row r="9" spans="1:8" ht="12" customHeight="1" x14ac:dyDescent="0.2">
      <c r="A9" s="2" t="str">
        <f>"Dec "&amp;RIGHT(A6,4)-1</f>
        <v>Dec 2023</v>
      </c>
      <c r="B9" s="11">
        <v>9273609779</v>
      </c>
      <c r="C9" s="11">
        <v>258370807</v>
      </c>
      <c r="D9" s="11">
        <v>607907162</v>
      </c>
      <c r="E9" s="11">
        <v>25919053.5121</v>
      </c>
      <c r="F9" s="11">
        <v>16559928.0056</v>
      </c>
      <c r="G9" s="11" t="s">
        <v>412</v>
      </c>
      <c r="H9" s="11">
        <v>16559928.0056</v>
      </c>
    </row>
    <row r="10" spans="1:8" ht="12" customHeight="1" x14ac:dyDescent="0.2">
      <c r="A10" s="2" t="str">
        <f>"Jan "&amp;RIGHT(A6,4)</f>
        <v>Jan 2024</v>
      </c>
      <c r="B10" s="11">
        <v>7780944177</v>
      </c>
      <c r="C10" s="11">
        <v>246850166</v>
      </c>
      <c r="D10" s="11">
        <v>584540258</v>
      </c>
      <c r="E10" s="11">
        <v>26109410.269200001</v>
      </c>
      <c r="F10" s="11">
        <v>8802113.3071999997</v>
      </c>
      <c r="G10" s="11" t="s">
        <v>412</v>
      </c>
      <c r="H10" s="11">
        <v>8802113.3071999997</v>
      </c>
    </row>
    <row r="11" spans="1:8" ht="12" customHeight="1" x14ac:dyDescent="0.2">
      <c r="A11" s="2" t="str">
        <f>"Feb "&amp;RIGHT(A6,4)</f>
        <v>Feb 2024</v>
      </c>
      <c r="B11" s="11">
        <v>7587406069</v>
      </c>
      <c r="C11" s="11">
        <v>246850166</v>
      </c>
      <c r="D11" s="11">
        <v>522134097</v>
      </c>
      <c r="E11" s="11">
        <v>25724237.5436</v>
      </c>
      <c r="F11" s="11">
        <v>8479973.3643999994</v>
      </c>
      <c r="G11" s="11" t="s">
        <v>412</v>
      </c>
      <c r="H11" s="11">
        <v>8479973.3643999994</v>
      </c>
    </row>
    <row r="12" spans="1:8" ht="12" customHeight="1" x14ac:dyDescent="0.2">
      <c r="A12" s="2" t="str">
        <f>"Mar "&amp;RIGHT(A6,4)</f>
        <v>Mar 2024</v>
      </c>
      <c r="B12" s="11">
        <v>9103149056</v>
      </c>
      <c r="C12" s="11">
        <v>256562627</v>
      </c>
      <c r="D12" s="11">
        <v>558058745</v>
      </c>
      <c r="E12" s="11">
        <v>27941887.861099999</v>
      </c>
      <c r="F12" s="11">
        <v>18265033.150600001</v>
      </c>
      <c r="G12" s="11" t="s">
        <v>412</v>
      </c>
      <c r="H12" s="11">
        <v>18265033.150600001</v>
      </c>
    </row>
    <row r="13" spans="1:8" ht="12" customHeight="1" x14ac:dyDescent="0.2">
      <c r="A13" s="2" t="str">
        <f>"Apr "&amp;RIGHT(A6,4)</f>
        <v>Apr 2024</v>
      </c>
      <c r="B13" s="11">
        <v>7494180831</v>
      </c>
      <c r="C13" s="11">
        <v>246850166</v>
      </c>
      <c r="D13" s="11">
        <v>548787112</v>
      </c>
      <c r="E13" s="11">
        <v>27387384.980700001</v>
      </c>
      <c r="F13" s="11">
        <v>8702057.0197000001</v>
      </c>
      <c r="G13" s="11" t="s">
        <v>412</v>
      </c>
      <c r="H13" s="11">
        <v>8702057.0197000001</v>
      </c>
    </row>
    <row r="14" spans="1:8" ht="12" customHeight="1" x14ac:dyDescent="0.2">
      <c r="A14" s="2" t="str">
        <f>"May "&amp;RIGHT(A6,4)</f>
        <v>May 2024</v>
      </c>
      <c r="B14" s="11">
        <v>7751341892</v>
      </c>
      <c r="C14" s="11">
        <v>246850166</v>
      </c>
      <c r="D14" s="11">
        <v>537480028</v>
      </c>
      <c r="E14" s="11">
        <v>26111589.418699998</v>
      </c>
      <c r="F14" s="11">
        <v>8268087.2324000001</v>
      </c>
      <c r="G14" s="11">
        <v>36712.19</v>
      </c>
      <c r="H14" s="11">
        <v>8304799.4223999996</v>
      </c>
    </row>
    <row r="15" spans="1:8" ht="12" customHeight="1" x14ac:dyDescent="0.2">
      <c r="A15" s="2" t="str">
        <f>"Jun "&amp;RIGHT(A6,4)</f>
        <v>Jun 2024</v>
      </c>
      <c r="B15" s="11">
        <v>9348304081</v>
      </c>
      <c r="C15" s="11">
        <v>255721329</v>
      </c>
      <c r="D15" s="11">
        <v>526168913</v>
      </c>
      <c r="E15" s="11">
        <v>25665703.908599999</v>
      </c>
      <c r="F15" s="11">
        <v>22792985.487199999</v>
      </c>
      <c r="G15" s="11" t="s">
        <v>412</v>
      </c>
      <c r="H15" s="11">
        <v>22792985.487199999</v>
      </c>
    </row>
    <row r="16" spans="1:8" ht="12" customHeight="1" x14ac:dyDescent="0.2">
      <c r="A16" s="2" t="str">
        <f>"Jul "&amp;RIGHT(A6,4)</f>
        <v>Jul 2024</v>
      </c>
      <c r="B16" s="11">
        <v>8072829851</v>
      </c>
      <c r="C16" s="11">
        <v>246850166</v>
      </c>
      <c r="D16" s="11">
        <v>570462866</v>
      </c>
      <c r="E16" s="11">
        <v>24636852.790100001</v>
      </c>
      <c r="F16" s="11">
        <v>9556337.9831000008</v>
      </c>
      <c r="G16" s="11">
        <v>967104.15</v>
      </c>
      <c r="H16" s="11">
        <v>10523442.133099999</v>
      </c>
    </row>
    <row r="17" spans="1:8" ht="12" customHeight="1" x14ac:dyDescent="0.2">
      <c r="A17" s="2" t="str">
        <f>"Aug "&amp;RIGHT(A6,4)</f>
        <v>Aug 2024</v>
      </c>
      <c r="B17" s="11">
        <v>8127189992</v>
      </c>
      <c r="C17" s="11">
        <v>246850166</v>
      </c>
      <c r="D17" s="11">
        <v>550160335</v>
      </c>
      <c r="E17" s="11">
        <v>25703229.760499999</v>
      </c>
      <c r="F17" s="11">
        <v>9335696.7437999994</v>
      </c>
      <c r="G17" s="11">
        <v>656460.80000000005</v>
      </c>
      <c r="H17" s="11">
        <v>9992157.5438000001</v>
      </c>
    </row>
    <row r="18" spans="1:8" ht="12" customHeight="1" x14ac:dyDescent="0.2">
      <c r="A18" s="2" t="str">
        <f>"Sep "&amp;RIGHT(A6,4)</f>
        <v>Sep 2024</v>
      </c>
      <c r="B18" s="11">
        <v>10034182819</v>
      </c>
      <c r="C18" s="11">
        <v>261730587</v>
      </c>
      <c r="D18" s="11">
        <v>727110282</v>
      </c>
      <c r="E18" s="11">
        <v>96658306.979300007</v>
      </c>
      <c r="F18" s="11">
        <v>45970935.925700001</v>
      </c>
      <c r="G18" s="11">
        <v>549373.81999999995</v>
      </c>
      <c r="H18" s="11">
        <v>46520309.745700002</v>
      </c>
    </row>
    <row r="19" spans="1:8" ht="12" customHeight="1" x14ac:dyDescent="0.2">
      <c r="A19" s="12" t="s">
        <v>55</v>
      </c>
      <c r="B19" s="13">
        <v>100300052474</v>
      </c>
      <c r="C19" s="13">
        <v>3007186678</v>
      </c>
      <c r="D19" s="13">
        <v>7300432218</v>
      </c>
      <c r="E19" s="13">
        <v>384596085.2881</v>
      </c>
      <c r="F19" s="13">
        <v>175664159.77070001</v>
      </c>
      <c r="G19" s="13">
        <v>2248964.27</v>
      </c>
      <c r="H19" s="13">
        <v>177913124.04069999</v>
      </c>
    </row>
    <row r="20" spans="1:8" ht="12" customHeight="1" x14ac:dyDescent="0.2">
      <c r="A20" s="14" t="s">
        <v>414</v>
      </c>
      <c r="B20" s="15">
        <v>56966203839</v>
      </c>
      <c r="C20" s="15">
        <v>1749184264</v>
      </c>
      <c r="D20" s="15">
        <v>4389049794</v>
      </c>
      <c r="E20" s="15">
        <v>185820402.43090001</v>
      </c>
      <c r="F20" s="15">
        <v>79740116.398499995</v>
      </c>
      <c r="G20" s="15">
        <v>39313.31</v>
      </c>
      <c r="H20" s="15">
        <v>79779429.708499998</v>
      </c>
    </row>
    <row r="21" spans="1:8" ht="12" customHeight="1" x14ac:dyDescent="0.2">
      <c r="A21" s="3" t="str">
        <f>"FY "&amp;RIGHT(A6,4)+1</f>
        <v>FY 2025</v>
      </c>
    </row>
    <row r="22" spans="1:8" ht="12" customHeight="1" x14ac:dyDescent="0.2">
      <c r="A22" s="2" t="str">
        <f>"Oct "&amp;RIGHT(A6,4)</f>
        <v>Oct 2024</v>
      </c>
      <c r="B22" s="11">
        <v>8501762803</v>
      </c>
      <c r="C22" s="11" t="s">
        <v>412</v>
      </c>
      <c r="D22" s="11">
        <v>1205674716</v>
      </c>
      <c r="E22" s="11">
        <v>23640029.861499999</v>
      </c>
      <c r="F22" s="11">
        <v>7840552.2419999996</v>
      </c>
      <c r="G22" s="11">
        <v>112322.34</v>
      </c>
      <c r="H22" s="11">
        <v>7952874.5820000004</v>
      </c>
    </row>
    <row r="23" spans="1:8" ht="12" customHeight="1" x14ac:dyDescent="0.2">
      <c r="A23" s="2" t="str">
        <f>"Nov "&amp;RIGHT(A6,4)</f>
        <v>Nov 2024</v>
      </c>
      <c r="B23" s="11">
        <v>8357808474</v>
      </c>
      <c r="C23" s="11" t="s">
        <v>412</v>
      </c>
      <c r="D23" s="11">
        <v>603487117</v>
      </c>
      <c r="E23" s="11">
        <v>23617313.781399999</v>
      </c>
      <c r="F23" s="11">
        <v>7817464.7039999999</v>
      </c>
      <c r="G23" s="11">
        <v>157733.42000000001</v>
      </c>
      <c r="H23" s="11">
        <v>7975198.1239999998</v>
      </c>
    </row>
    <row r="24" spans="1:8" ht="12" customHeight="1" x14ac:dyDescent="0.2">
      <c r="A24" s="2" t="str">
        <f>"Dec "&amp;RIGHT(A6,4)</f>
        <v>Dec 2024</v>
      </c>
      <c r="B24" s="11">
        <v>9616788718</v>
      </c>
      <c r="C24" s="11">
        <v>10254443</v>
      </c>
      <c r="D24" s="11">
        <v>588070944</v>
      </c>
      <c r="E24" s="11">
        <v>45209717.051700003</v>
      </c>
      <c r="F24" s="11">
        <v>14471506.426999999</v>
      </c>
      <c r="G24" s="11">
        <v>77135.5</v>
      </c>
      <c r="H24" s="11">
        <v>14548641.926999999</v>
      </c>
    </row>
    <row r="25" spans="1:8" ht="12" customHeight="1" x14ac:dyDescent="0.2">
      <c r="A25" s="2" t="str">
        <f>"Jan "&amp;RIGHT(A6,4)+1</f>
        <v>Jan 2025</v>
      </c>
      <c r="B25" s="11">
        <v>7968182092</v>
      </c>
      <c r="C25" s="11" t="s">
        <v>412</v>
      </c>
      <c r="D25" s="11">
        <v>593917599</v>
      </c>
      <c r="E25" s="11">
        <v>23061701.972899999</v>
      </c>
      <c r="F25" s="11">
        <v>8319278.6431</v>
      </c>
      <c r="G25" s="11">
        <v>44887.12</v>
      </c>
      <c r="H25" s="11">
        <v>8364165.7631000001</v>
      </c>
    </row>
    <row r="26" spans="1:8" ht="12" customHeight="1" x14ac:dyDescent="0.2">
      <c r="A26" s="2" t="str">
        <f>"Feb "&amp;RIGHT(A6,4)+1</f>
        <v>Feb 2025</v>
      </c>
      <c r="B26" s="11">
        <v>7917207310.2125998</v>
      </c>
      <c r="C26" s="11" t="s">
        <v>412</v>
      </c>
      <c r="D26" s="11">
        <v>563172666</v>
      </c>
      <c r="E26" s="11">
        <v>23140583.756700002</v>
      </c>
      <c r="F26" s="11">
        <v>7766512.5102000004</v>
      </c>
      <c r="G26" s="11" t="s">
        <v>412</v>
      </c>
      <c r="H26" s="11">
        <v>7766512.5102000004</v>
      </c>
    </row>
    <row r="27" spans="1:8" ht="12" customHeight="1" x14ac:dyDescent="0.2">
      <c r="A27" s="2" t="str">
        <f>"Mar "&amp;RIGHT(A6,4)+1</f>
        <v>Mar 2025</v>
      </c>
      <c r="B27" s="11">
        <v>9336202811.4342995</v>
      </c>
      <c r="C27" s="11">
        <v>5925816</v>
      </c>
      <c r="D27" s="11">
        <v>582402712</v>
      </c>
      <c r="E27" s="11">
        <v>45968186.448299997</v>
      </c>
      <c r="F27" s="11">
        <v>19278314.596500002</v>
      </c>
      <c r="G27" s="11" t="s">
        <v>412</v>
      </c>
      <c r="H27" s="11">
        <v>19278314.596500002</v>
      </c>
    </row>
    <row r="28" spans="1:8" ht="12" customHeight="1" x14ac:dyDescent="0.2">
      <c r="A28" s="2" t="str">
        <f>"Apr "&amp;RIGHT(A6,4)+1</f>
        <v>Apr 2025</v>
      </c>
      <c r="B28" s="11">
        <v>7932830939.4462996</v>
      </c>
      <c r="C28" s="11" t="s">
        <v>412</v>
      </c>
      <c r="D28" s="11">
        <v>599106859</v>
      </c>
      <c r="E28" s="11">
        <v>23541984.109299999</v>
      </c>
      <c r="F28" s="11">
        <v>8358704.1429000003</v>
      </c>
      <c r="G28" s="11">
        <v>129257.7</v>
      </c>
      <c r="H28" s="11">
        <v>8487961.8429000005</v>
      </c>
    </row>
    <row r="29" spans="1:8" ht="12" customHeight="1" x14ac:dyDescent="0.2">
      <c r="A29" s="2" t="str">
        <f>"May "&amp;RIGHT(A6,4)+1</f>
        <v>May 2025</v>
      </c>
      <c r="B29" s="11" t="s">
        <v>412</v>
      </c>
      <c r="C29" s="11" t="s">
        <v>412</v>
      </c>
      <c r="D29" s="11" t="s">
        <v>412</v>
      </c>
      <c r="E29" s="11" t="s">
        <v>412</v>
      </c>
      <c r="F29" s="11" t="s">
        <v>412</v>
      </c>
      <c r="G29" s="11" t="s">
        <v>412</v>
      </c>
      <c r="H29" s="11" t="s">
        <v>412</v>
      </c>
    </row>
    <row r="30" spans="1:8" ht="12" customHeight="1" x14ac:dyDescent="0.2">
      <c r="A30" s="2" t="str">
        <f>"Jun "&amp;RIGHT(A6,4)+1</f>
        <v>Jun 2025</v>
      </c>
      <c r="B30" s="11" t="s">
        <v>412</v>
      </c>
      <c r="C30" s="11" t="s">
        <v>412</v>
      </c>
      <c r="D30" s="11" t="s">
        <v>412</v>
      </c>
      <c r="E30" s="11" t="s">
        <v>412</v>
      </c>
      <c r="F30" s="11" t="s">
        <v>412</v>
      </c>
      <c r="G30" s="11" t="s">
        <v>412</v>
      </c>
      <c r="H30" s="11" t="s">
        <v>412</v>
      </c>
    </row>
    <row r="31" spans="1:8" ht="12" customHeight="1" x14ac:dyDescent="0.2">
      <c r="A31" s="2" t="str">
        <f>"Jul "&amp;RIGHT(A6,4)+1</f>
        <v>Jul 2025</v>
      </c>
      <c r="B31" s="11" t="s">
        <v>412</v>
      </c>
      <c r="C31" s="11" t="s">
        <v>412</v>
      </c>
      <c r="D31" s="11" t="s">
        <v>412</v>
      </c>
      <c r="E31" s="11" t="s">
        <v>412</v>
      </c>
      <c r="F31" s="11" t="s">
        <v>412</v>
      </c>
      <c r="G31" s="11" t="s">
        <v>412</v>
      </c>
      <c r="H31" s="11" t="s">
        <v>412</v>
      </c>
    </row>
    <row r="32" spans="1:8" ht="12" customHeight="1" x14ac:dyDescent="0.2">
      <c r="A32" s="2" t="str">
        <f>"Aug "&amp;RIGHT(A6,4)+1</f>
        <v>Aug 2025</v>
      </c>
      <c r="B32" s="11" t="s">
        <v>412</v>
      </c>
      <c r="C32" s="11" t="s">
        <v>412</v>
      </c>
      <c r="D32" s="11" t="s">
        <v>412</v>
      </c>
      <c r="E32" s="11" t="s">
        <v>412</v>
      </c>
      <c r="F32" s="11" t="s">
        <v>412</v>
      </c>
      <c r="G32" s="11" t="s">
        <v>412</v>
      </c>
      <c r="H32" s="11" t="s">
        <v>412</v>
      </c>
    </row>
    <row r="33" spans="1:8" ht="12" customHeight="1" x14ac:dyDescent="0.2">
      <c r="A33" s="2" t="str">
        <f>"Sep "&amp;RIGHT(A6,4)+1</f>
        <v>Sep 2025</v>
      </c>
      <c r="B33" s="11" t="s">
        <v>412</v>
      </c>
      <c r="C33" s="11" t="s">
        <v>412</v>
      </c>
      <c r="D33" s="11" t="s">
        <v>412</v>
      </c>
      <c r="E33" s="11" t="s">
        <v>412</v>
      </c>
      <c r="F33" s="11" t="s">
        <v>412</v>
      </c>
      <c r="G33" s="11" t="s">
        <v>412</v>
      </c>
      <c r="H33" s="11" t="s">
        <v>412</v>
      </c>
    </row>
    <row r="34" spans="1:8" ht="12" customHeight="1" x14ac:dyDescent="0.2">
      <c r="A34" s="12" t="s">
        <v>55</v>
      </c>
      <c r="B34" s="13">
        <v>59630783148.093201</v>
      </c>
      <c r="C34" s="13">
        <v>16180259</v>
      </c>
      <c r="D34" s="13">
        <v>4735832613</v>
      </c>
      <c r="E34" s="13">
        <v>208179516.98179999</v>
      </c>
      <c r="F34" s="13">
        <v>73852333.265699998</v>
      </c>
      <c r="G34" s="13">
        <v>521336.08</v>
      </c>
      <c r="H34" s="13">
        <v>74373669.345699996</v>
      </c>
    </row>
    <row r="35" spans="1:8" ht="12" customHeight="1" x14ac:dyDescent="0.2">
      <c r="A35" s="14" t="str">
        <f>"Total "&amp;MID(A20,7,LEN(A20)-13)&amp;" Months"</f>
        <v>Total 7 Months</v>
      </c>
      <c r="B35" s="15">
        <v>59630783148.093201</v>
      </c>
      <c r="C35" s="15">
        <v>16180259</v>
      </c>
      <c r="D35" s="15">
        <v>4735832613</v>
      </c>
      <c r="E35" s="15">
        <v>208179516.98179999</v>
      </c>
      <c r="F35" s="15">
        <v>73852333.265699998</v>
      </c>
      <c r="G35" s="15">
        <v>521336.08</v>
      </c>
      <c r="H35" s="15">
        <v>74373669.345699996</v>
      </c>
    </row>
    <row r="36" spans="1:8" ht="12" customHeight="1" x14ac:dyDescent="0.2">
      <c r="A36" s="83"/>
      <c r="B36" s="83"/>
      <c r="C36" s="83"/>
      <c r="D36" s="83"/>
      <c r="E36" s="83"/>
      <c r="F36" s="83"/>
      <c r="G36" s="83"/>
      <c r="H36" s="83"/>
    </row>
    <row r="37" spans="1:8" ht="84" customHeight="1" x14ac:dyDescent="0.2">
      <c r="A37" s="94" t="s">
        <v>385</v>
      </c>
      <c r="B37" s="94"/>
      <c r="C37" s="94"/>
      <c r="D37" s="94"/>
      <c r="E37" s="94"/>
      <c r="F37" s="94"/>
      <c r="G37" s="94"/>
      <c r="H37" s="94"/>
    </row>
  </sheetData>
  <mergeCells count="10">
    <mergeCell ref="A37:H37"/>
    <mergeCell ref="B5:H5"/>
    <mergeCell ref="A36:H36"/>
    <mergeCell ref="A1:G1"/>
    <mergeCell ref="A2:G2"/>
    <mergeCell ref="A3:A4"/>
    <mergeCell ref="C3:C4"/>
    <mergeCell ref="D3:E3"/>
    <mergeCell ref="F3:H3"/>
    <mergeCell ref="B3:B4"/>
  </mergeCells>
  <phoneticPr fontId="0" type="noConversion"/>
  <pageMargins left="0.75" right="0.5" top="0.75" bottom="0.5" header="0.5" footer="0.25"/>
  <pageSetup orientation="landscape"/>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pageSetUpPr fitToPage="1"/>
  </sheetPr>
  <dimension ref="A1:I37"/>
  <sheetViews>
    <sheetView showGridLines="0" workbookViewId="0">
      <selection sqref="A1:H1"/>
    </sheetView>
  </sheetViews>
  <sheetFormatPr defaultRowHeight="12.75" x14ac:dyDescent="0.2"/>
  <cols>
    <col min="1" max="1" width="12.140625" customWidth="1"/>
    <col min="2" max="9" width="11.42578125" customWidth="1"/>
  </cols>
  <sheetData>
    <row r="1" spans="1:9" ht="12" customHeight="1" x14ac:dyDescent="0.2">
      <c r="A1" s="84" t="s">
        <v>436</v>
      </c>
      <c r="B1" s="84"/>
      <c r="C1" s="84"/>
      <c r="D1" s="84"/>
      <c r="E1" s="84"/>
      <c r="F1" s="84"/>
      <c r="G1" s="84"/>
      <c r="H1" s="84"/>
      <c r="I1" s="136">
        <v>45849</v>
      </c>
    </row>
    <row r="2" spans="1:9" ht="12" customHeight="1" x14ac:dyDescent="0.2">
      <c r="A2" s="86" t="s">
        <v>253</v>
      </c>
      <c r="B2" s="86"/>
      <c r="C2" s="86"/>
      <c r="D2" s="86"/>
      <c r="E2" s="86"/>
      <c r="F2" s="86"/>
      <c r="G2" s="86"/>
      <c r="H2" s="86"/>
      <c r="I2" s="1"/>
    </row>
    <row r="3" spans="1:9" ht="24" customHeight="1" x14ac:dyDescent="0.2">
      <c r="A3" s="88" t="s">
        <v>50</v>
      </c>
      <c r="B3" s="92" t="s">
        <v>254</v>
      </c>
      <c r="C3" s="92"/>
      <c r="D3" s="92"/>
      <c r="E3" s="92"/>
      <c r="F3" s="92"/>
      <c r="G3" s="92"/>
      <c r="H3" s="91"/>
      <c r="I3" s="95" t="s">
        <v>52</v>
      </c>
    </row>
    <row r="4" spans="1:9" ht="24" customHeight="1" x14ac:dyDescent="0.2">
      <c r="A4" s="89"/>
      <c r="B4" s="10" t="s">
        <v>186</v>
      </c>
      <c r="C4" s="10" t="s">
        <v>187</v>
      </c>
      <c r="D4" s="10" t="s">
        <v>188</v>
      </c>
      <c r="E4" s="10" t="s">
        <v>171</v>
      </c>
      <c r="F4" s="10" t="s">
        <v>189</v>
      </c>
      <c r="G4" s="10" t="s">
        <v>190</v>
      </c>
      <c r="H4" s="10" t="s">
        <v>55</v>
      </c>
      <c r="I4" s="92"/>
    </row>
    <row r="5" spans="1:9" ht="12" customHeight="1" x14ac:dyDescent="0.2">
      <c r="A5" s="1"/>
      <c r="B5" s="83" t="str">
        <f>REPT("-",90)&amp;" Dollars "&amp;REPT("-",90)</f>
        <v>------------------------------------------------------------------------------------------ Dollars ------------------------------------------------------------------------------------------</v>
      </c>
      <c r="C5" s="83"/>
      <c r="D5" s="83"/>
      <c r="E5" s="83"/>
      <c r="F5" s="83"/>
      <c r="G5" s="83"/>
      <c r="H5" s="83"/>
      <c r="I5" s="83"/>
    </row>
    <row r="6" spans="1:9" ht="12" customHeight="1" x14ac:dyDescent="0.2">
      <c r="A6" s="3" t="s">
        <v>413</v>
      </c>
    </row>
    <row r="7" spans="1:9" ht="12" customHeight="1" x14ac:dyDescent="0.2">
      <c r="A7" s="2" t="str">
        <f>"Oct "&amp;RIGHT(A6,4)-1</f>
        <v>Oct 2023</v>
      </c>
      <c r="B7" s="11">
        <v>2019140178.4349999</v>
      </c>
      <c r="C7" s="11" t="s">
        <v>412</v>
      </c>
      <c r="D7" s="11">
        <v>642755058.33000004</v>
      </c>
      <c r="E7" s="11">
        <v>357054750.67000002</v>
      </c>
      <c r="F7" s="11">
        <v>109905.91</v>
      </c>
      <c r="G7" s="11" t="s">
        <v>412</v>
      </c>
      <c r="H7" s="11">
        <v>3019059893.3449998</v>
      </c>
      <c r="I7" s="11">
        <v>495474.58750000002</v>
      </c>
    </row>
    <row r="8" spans="1:9" ht="12" customHeight="1" x14ac:dyDescent="0.2">
      <c r="A8" s="2" t="str">
        <f>"Nov "&amp;RIGHT(A6,4)-1</f>
        <v>Nov 2023</v>
      </c>
      <c r="B8" s="11">
        <v>1726222375.24</v>
      </c>
      <c r="C8" s="11" t="s">
        <v>412</v>
      </c>
      <c r="D8" s="11">
        <v>560618146.53999996</v>
      </c>
      <c r="E8" s="11">
        <v>319800668.45999998</v>
      </c>
      <c r="F8" s="11">
        <v>249492.48000000001</v>
      </c>
      <c r="G8" s="11" t="s">
        <v>412</v>
      </c>
      <c r="H8" s="11">
        <v>2606890682.7199998</v>
      </c>
      <c r="I8" s="11">
        <v>427019.57750000001</v>
      </c>
    </row>
    <row r="9" spans="1:9" ht="12" customHeight="1" x14ac:dyDescent="0.2">
      <c r="A9" s="2" t="str">
        <f>"Dec "&amp;RIGHT(A6,4)-1</f>
        <v>Dec 2023</v>
      </c>
      <c r="B9" s="11">
        <v>1366175433.0799999</v>
      </c>
      <c r="C9" s="11" t="s">
        <v>412</v>
      </c>
      <c r="D9" s="11">
        <v>439851328.81</v>
      </c>
      <c r="E9" s="11">
        <v>355786464.20999998</v>
      </c>
      <c r="F9" s="11">
        <v>3075790.65</v>
      </c>
      <c r="G9" s="11">
        <v>141536121</v>
      </c>
      <c r="H9" s="11">
        <v>2306425137.75</v>
      </c>
      <c r="I9" s="11">
        <v>341938.86</v>
      </c>
    </row>
    <row r="10" spans="1:9" ht="12" customHeight="1" x14ac:dyDescent="0.2">
      <c r="A10" s="2" t="str">
        <f>"Jan "&amp;RIGHT(A6,4)</f>
        <v>Jan 2024</v>
      </c>
      <c r="B10" s="11">
        <v>1707311563.845</v>
      </c>
      <c r="C10" s="11" t="s">
        <v>412</v>
      </c>
      <c r="D10" s="11">
        <v>522267607.63</v>
      </c>
      <c r="E10" s="11">
        <v>326360380.44999999</v>
      </c>
      <c r="F10" s="11">
        <v>230696.36</v>
      </c>
      <c r="G10" s="11" t="s">
        <v>412</v>
      </c>
      <c r="H10" s="11">
        <v>2556170248.2849998</v>
      </c>
      <c r="I10" s="11">
        <v>420461.32</v>
      </c>
    </row>
    <row r="11" spans="1:9" ht="12" customHeight="1" x14ac:dyDescent="0.2">
      <c r="A11" s="2" t="str">
        <f>"Feb "&amp;RIGHT(A6,4)</f>
        <v>Feb 2024</v>
      </c>
      <c r="B11" s="11">
        <v>1868243074.5999999</v>
      </c>
      <c r="C11" s="11" t="s">
        <v>412</v>
      </c>
      <c r="D11" s="11">
        <v>613739881.41999996</v>
      </c>
      <c r="E11" s="11">
        <v>350493503.43000001</v>
      </c>
      <c r="F11" s="11">
        <v>118841.91</v>
      </c>
      <c r="G11" s="11" t="s">
        <v>412</v>
      </c>
      <c r="H11" s="11">
        <v>2832595301.3600001</v>
      </c>
      <c r="I11" s="11">
        <v>456418.11499999999</v>
      </c>
    </row>
    <row r="12" spans="1:9" ht="12" customHeight="1" x14ac:dyDescent="0.2">
      <c r="A12" s="2" t="str">
        <f>"Mar "&amp;RIGHT(A6,4)</f>
        <v>Mar 2024</v>
      </c>
      <c r="B12" s="11">
        <v>1645384890.29</v>
      </c>
      <c r="C12" s="11" t="s">
        <v>412</v>
      </c>
      <c r="D12" s="11">
        <v>545908539.64999998</v>
      </c>
      <c r="E12" s="11">
        <v>408964895.56999999</v>
      </c>
      <c r="F12" s="11">
        <v>3089808.63</v>
      </c>
      <c r="G12" s="11">
        <v>141614896</v>
      </c>
      <c r="H12" s="11">
        <v>2744963030.1399999</v>
      </c>
      <c r="I12" s="11">
        <v>391208.53</v>
      </c>
    </row>
    <row r="13" spans="1:9" ht="12" customHeight="1" x14ac:dyDescent="0.2">
      <c r="A13" s="2" t="str">
        <f>"Apr "&amp;RIGHT(A6,4)</f>
        <v>Apr 2024</v>
      </c>
      <c r="B13" s="11">
        <v>1845078970.855</v>
      </c>
      <c r="C13" s="11" t="s">
        <v>412</v>
      </c>
      <c r="D13" s="11">
        <v>623715587.61000001</v>
      </c>
      <c r="E13" s="11">
        <v>369166384.30000001</v>
      </c>
      <c r="F13" s="11">
        <v>144643.71</v>
      </c>
      <c r="G13" s="11" t="s">
        <v>412</v>
      </c>
      <c r="H13" s="11">
        <v>2838105586.4749999</v>
      </c>
      <c r="I13" s="11">
        <v>468687.09250000003</v>
      </c>
    </row>
    <row r="14" spans="1:9" ht="12" customHeight="1" x14ac:dyDescent="0.2">
      <c r="A14" s="2" t="str">
        <f>"May "&amp;RIGHT(A6,4)</f>
        <v>May 2024</v>
      </c>
      <c r="B14" s="11">
        <v>1738465714.25</v>
      </c>
      <c r="C14" s="11" t="s">
        <v>412</v>
      </c>
      <c r="D14" s="11">
        <v>613111081.42999995</v>
      </c>
      <c r="E14" s="11">
        <v>358611633.11000001</v>
      </c>
      <c r="F14" s="11">
        <v>7314506.9800000004</v>
      </c>
      <c r="G14" s="11" t="s">
        <v>412</v>
      </c>
      <c r="H14" s="11">
        <v>2717502935.77</v>
      </c>
      <c r="I14" s="11">
        <v>452139.86749999999</v>
      </c>
    </row>
    <row r="15" spans="1:9" ht="12" customHeight="1" x14ac:dyDescent="0.2">
      <c r="A15" s="2" t="str">
        <f>"Jun "&amp;RIGHT(A6,4)</f>
        <v>Jun 2024</v>
      </c>
      <c r="B15" s="11">
        <v>373283396.52999997</v>
      </c>
      <c r="C15" s="11" t="s">
        <v>412</v>
      </c>
      <c r="D15" s="11">
        <v>133975493.20999999</v>
      </c>
      <c r="E15" s="11">
        <v>312376475.69999999</v>
      </c>
      <c r="F15" s="11">
        <v>214910424.03</v>
      </c>
      <c r="G15" s="11">
        <v>135726495</v>
      </c>
      <c r="H15" s="11">
        <v>1170272284.47</v>
      </c>
      <c r="I15" s="11">
        <v>210608.5575</v>
      </c>
    </row>
    <row r="16" spans="1:9" ht="12" customHeight="1" x14ac:dyDescent="0.2">
      <c r="A16" s="2" t="str">
        <f>"Jul "&amp;RIGHT(A6,4)</f>
        <v>Jul 2024</v>
      </c>
      <c r="B16" s="11">
        <v>232947990.68000001</v>
      </c>
      <c r="C16" s="11" t="s">
        <v>412</v>
      </c>
      <c r="D16" s="11">
        <v>35227208.07</v>
      </c>
      <c r="E16" s="11">
        <v>231677597.99000001</v>
      </c>
      <c r="F16" s="11">
        <v>292163358.91000003</v>
      </c>
      <c r="G16" s="11" t="s">
        <v>412</v>
      </c>
      <c r="H16" s="11">
        <v>792016155.64999998</v>
      </c>
      <c r="I16" s="11">
        <v>320107.59999999998</v>
      </c>
    </row>
    <row r="17" spans="1:9" ht="12" customHeight="1" x14ac:dyDescent="0.2">
      <c r="A17" s="2" t="str">
        <f>"Aug "&amp;RIGHT(A6,4)</f>
        <v>Aug 2024</v>
      </c>
      <c r="B17" s="11">
        <v>1237642671.74</v>
      </c>
      <c r="C17" s="11" t="s">
        <v>412</v>
      </c>
      <c r="D17" s="11">
        <v>357046692.30000001</v>
      </c>
      <c r="E17" s="11">
        <v>285288173.18000001</v>
      </c>
      <c r="F17" s="11">
        <v>111582515.91</v>
      </c>
      <c r="G17" s="11" t="s">
        <v>412</v>
      </c>
      <c r="H17" s="11">
        <v>1991560053.1300001</v>
      </c>
      <c r="I17" s="11">
        <v>236890.73</v>
      </c>
    </row>
    <row r="18" spans="1:9" ht="12" customHeight="1" x14ac:dyDescent="0.2">
      <c r="A18" s="2" t="str">
        <f>"Sep "&amp;RIGHT(A6,4)</f>
        <v>Sep 2024</v>
      </c>
      <c r="B18" s="11">
        <v>2081400369.8099999</v>
      </c>
      <c r="C18" s="11" t="s">
        <v>412</v>
      </c>
      <c r="D18" s="11">
        <v>665085956.83000004</v>
      </c>
      <c r="E18" s="11">
        <v>416050073.61000001</v>
      </c>
      <c r="F18" s="11">
        <v>63056992.469999999</v>
      </c>
      <c r="G18" s="11">
        <v>221916820</v>
      </c>
      <c r="H18" s="11">
        <v>3447510212.7199998</v>
      </c>
      <c r="I18" s="11">
        <v>453883.27</v>
      </c>
    </row>
    <row r="19" spans="1:9" ht="12" customHeight="1" x14ac:dyDescent="0.2">
      <c r="A19" s="12" t="s">
        <v>55</v>
      </c>
      <c r="B19" s="13">
        <v>17841296629.355</v>
      </c>
      <c r="C19" s="13" t="s">
        <v>412</v>
      </c>
      <c r="D19" s="13">
        <v>5753302581.8299999</v>
      </c>
      <c r="E19" s="13">
        <v>4091631000.6799998</v>
      </c>
      <c r="F19" s="13">
        <v>696046977.95000005</v>
      </c>
      <c r="G19" s="13">
        <v>640794332</v>
      </c>
      <c r="H19" s="13">
        <v>29023071521.814999</v>
      </c>
      <c r="I19" s="13">
        <v>4674838.1074999999</v>
      </c>
    </row>
    <row r="20" spans="1:9" ht="12" customHeight="1" x14ac:dyDescent="0.2">
      <c r="A20" s="14" t="s">
        <v>414</v>
      </c>
      <c r="B20" s="15">
        <v>12177556486.344999</v>
      </c>
      <c r="C20" s="15" t="s">
        <v>412</v>
      </c>
      <c r="D20" s="15">
        <v>3948856149.9899998</v>
      </c>
      <c r="E20" s="15">
        <v>2487627047.0900002</v>
      </c>
      <c r="F20" s="15">
        <v>7019179.6500000004</v>
      </c>
      <c r="G20" s="15">
        <v>283151017</v>
      </c>
      <c r="H20" s="15">
        <v>18904209880.075001</v>
      </c>
      <c r="I20" s="15">
        <v>3001208.0825</v>
      </c>
    </row>
    <row r="21" spans="1:9" ht="12" customHeight="1" x14ac:dyDescent="0.2">
      <c r="A21" s="3" t="str">
        <f>"FY "&amp;RIGHT(A6,4)+1</f>
        <v>FY 2025</v>
      </c>
    </row>
    <row r="22" spans="1:9" ht="12" customHeight="1" x14ac:dyDescent="0.2">
      <c r="A22" s="2" t="str">
        <f>"Oct "&amp;RIGHT(A6,4)</f>
        <v>Oct 2024</v>
      </c>
      <c r="B22" s="11">
        <v>2224060123.3400002</v>
      </c>
      <c r="C22" s="11" t="s">
        <v>412</v>
      </c>
      <c r="D22" s="11">
        <v>705289792.03999996</v>
      </c>
      <c r="E22" s="11">
        <v>380510406.82999998</v>
      </c>
      <c r="F22" s="11">
        <v>558296.31999999995</v>
      </c>
      <c r="G22" s="11" t="s">
        <v>412</v>
      </c>
      <c r="H22" s="11">
        <v>3310418618.5300002</v>
      </c>
      <c r="I22" s="11">
        <v>479434.64</v>
      </c>
    </row>
    <row r="23" spans="1:9" ht="12" customHeight="1" x14ac:dyDescent="0.2">
      <c r="A23" s="2" t="str">
        <f>"Nov "&amp;RIGHT(A6,4)</f>
        <v>Nov 2024</v>
      </c>
      <c r="B23" s="11">
        <v>1716315800.1099999</v>
      </c>
      <c r="C23" s="11" t="s">
        <v>412</v>
      </c>
      <c r="D23" s="11">
        <v>557427907.72000003</v>
      </c>
      <c r="E23" s="11">
        <v>311582559.20999998</v>
      </c>
      <c r="F23" s="11">
        <v>72573.600000000006</v>
      </c>
      <c r="G23" s="11" t="s">
        <v>412</v>
      </c>
      <c r="H23" s="11">
        <v>2585398840.6399999</v>
      </c>
      <c r="I23" s="11">
        <v>379141.01</v>
      </c>
    </row>
    <row r="24" spans="1:9" ht="12" customHeight="1" x14ac:dyDescent="0.2">
      <c r="A24" s="2" t="str">
        <f>"Dec "&amp;RIGHT(A6,4)</f>
        <v>Dec 2024</v>
      </c>
      <c r="B24" s="11">
        <v>1548476781.9000001</v>
      </c>
      <c r="C24" s="11" t="s">
        <v>412</v>
      </c>
      <c r="D24" s="11">
        <v>494470208.56</v>
      </c>
      <c r="E24" s="11">
        <v>373264535.47000003</v>
      </c>
      <c r="F24" s="11">
        <v>2940410.68</v>
      </c>
      <c r="G24" s="11">
        <v>147730366</v>
      </c>
      <c r="H24" s="11">
        <v>2566882302.6100001</v>
      </c>
      <c r="I24" s="11">
        <v>335063.21000000002</v>
      </c>
    </row>
    <row r="25" spans="1:9" ht="12" customHeight="1" x14ac:dyDescent="0.2">
      <c r="A25" s="2" t="str">
        <f>"Jan "&amp;RIGHT(A6,4)+1</f>
        <v>Jan 2025</v>
      </c>
      <c r="B25" s="11">
        <v>1791434412.8599999</v>
      </c>
      <c r="C25" s="11" t="s">
        <v>412</v>
      </c>
      <c r="D25" s="11">
        <v>551435074.20000005</v>
      </c>
      <c r="E25" s="11">
        <v>336601787.92000002</v>
      </c>
      <c r="F25" s="11">
        <v>211015.67</v>
      </c>
      <c r="G25" s="11" t="s">
        <v>412</v>
      </c>
      <c r="H25" s="11">
        <v>2679682290.6500001</v>
      </c>
      <c r="I25" s="11">
        <v>413071.29</v>
      </c>
    </row>
    <row r="26" spans="1:9" ht="12" customHeight="1" x14ac:dyDescent="0.2">
      <c r="A26" s="2" t="str">
        <f>"Feb "&amp;RIGHT(A6,4)+1</f>
        <v>Feb 2025</v>
      </c>
      <c r="B26" s="11">
        <v>1811978405.76</v>
      </c>
      <c r="C26" s="11" t="s">
        <v>412</v>
      </c>
      <c r="D26" s="11">
        <v>579888386.04999995</v>
      </c>
      <c r="E26" s="11">
        <v>336654062.31999999</v>
      </c>
      <c r="F26" s="11">
        <v>536146.02</v>
      </c>
      <c r="G26" s="11" t="s">
        <v>412</v>
      </c>
      <c r="H26" s="11">
        <v>2729057000.1500001</v>
      </c>
      <c r="I26" s="11">
        <v>389476.26</v>
      </c>
    </row>
    <row r="27" spans="1:9" ht="12" customHeight="1" x14ac:dyDescent="0.2">
      <c r="A27" s="2" t="str">
        <f>"Mar "&amp;RIGHT(A6,4)+1</f>
        <v>Mar 2025</v>
      </c>
      <c r="B27" s="11">
        <v>1820115847.75</v>
      </c>
      <c r="C27" s="11" t="s">
        <v>412</v>
      </c>
      <c r="D27" s="11">
        <v>600989707.48000002</v>
      </c>
      <c r="E27" s="11">
        <v>438494812.30000001</v>
      </c>
      <c r="F27" s="11">
        <v>3206036.9</v>
      </c>
      <c r="G27" s="11">
        <v>120224723</v>
      </c>
      <c r="H27" s="11">
        <v>2983031127.4299998</v>
      </c>
      <c r="I27" s="11">
        <v>396695.32</v>
      </c>
    </row>
    <row r="28" spans="1:9" ht="12" customHeight="1" x14ac:dyDescent="0.2">
      <c r="A28" s="2" t="str">
        <f>"Apr "&amp;RIGHT(A6,4)+1</f>
        <v>Apr 2025</v>
      </c>
      <c r="B28" s="11">
        <v>1945009949.0899999</v>
      </c>
      <c r="C28" s="11" t="s">
        <v>412</v>
      </c>
      <c r="D28" s="11">
        <v>659086962.07000005</v>
      </c>
      <c r="E28" s="11">
        <v>377626640.81</v>
      </c>
      <c r="F28" s="11">
        <v>410397.89</v>
      </c>
      <c r="G28" s="11" t="s">
        <v>412</v>
      </c>
      <c r="H28" s="11">
        <v>2982133949.8600001</v>
      </c>
      <c r="I28" s="11">
        <v>451369.91</v>
      </c>
    </row>
    <row r="29" spans="1:9" ht="12" customHeight="1" x14ac:dyDescent="0.2">
      <c r="A29" s="2" t="str">
        <f>"May "&amp;RIGHT(A6,4)+1</f>
        <v>May 2025</v>
      </c>
      <c r="B29" s="11" t="s">
        <v>412</v>
      </c>
      <c r="C29" s="11" t="s">
        <v>412</v>
      </c>
      <c r="D29" s="11" t="s">
        <v>412</v>
      </c>
      <c r="E29" s="11" t="s">
        <v>412</v>
      </c>
      <c r="F29" s="11" t="s">
        <v>412</v>
      </c>
      <c r="G29" s="11" t="s">
        <v>412</v>
      </c>
      <c r="H29" s="11" t="s">
        <v>412</v>
      </c>
      <c r="I29" s="11" t="s">
        <v>412</v>
      </c>
    </row>
    <row r="30" spans="1:9" ht="12" customHeight="1" x14ac:dyDescent="0.2">
      <c r="A30" s="2" t="str">
        <f>"Jun "&amp;RIGHT(A6,4)+1</f>
        <v>Jun 2025</v>
      </c>
      <c r="B30" s="11" t="s">
        <v>412</v>
      </c>
      <c r="C30" s="11" t="s">
        <v>412</v>
      </c>
      <c r="D30" s="11" t="s">
        <v>412</v>
      </c>
      <c r="E30" s="11" t="s">
        <v>412</v>
      </c>
      <c r="F30" s="11" t="s">
        <v>412</v>
      </c>
      <c r="G30" s="11" t="s">
        <v>412</v>
      </c>
      <c r="H30" s="11" t="s">
        <v>412</v>
      </c>
      <c r="I30" s="11" t="s">
        <v>412</v>
      </c>
    </row>
    <row r="31" spans="1:9" ht="12" customHeight="1" x14ac:dyDescent="0.2">
      <c r="A31" s="2" t="str">
        <f>"Jul "&amp;RIGHT(A6,4)+1</f>
        <v>Jul 2025</v>
      </c>
      <c r="B31" s="11" t="s">
        <v>412</v>
      </c>
      <c r="C31" s="11" t="s">
        <v>412</v>
      </c>
      <c r="D31" s="11" t="s">
        <v>412</v>
      </c>
      <c r="E31" s="11" t="s">
        <v>412</v>
      </c>
      <c r="F31" s="11" t="s">
        <v>412</v>
      </c>
      <c r="G31" s="11" t="s">
        <v>412</v>
      </c>
      <c r="H31" s="11" t="s">
        <v>412</v>
      </c>
      <c r="I31" s="11" t="s">
        <v>412</v>
      </c>
    </row>
    <row r="32" spans="1:9" ht="12" customHeight="1" x14ac:dyDescent="0.2">
      <c r="A32" s="2" t="str">
        <f>"Aug "&amp;RIGHT(A6,4)+1</f>
        <v>Aug 2025</v>
      </c>
      <c r="B32" s="11" t="s">
        <v>412</v>
      </c>
      <c r="C32" s="11" t="s">
        <v>412</v>
      </c>
      <c r="D32" s="11" t="s">
        <v>412</v>
      </c>
      <c r="E32" s="11" t="s">
        <v>412</v>
      </c>
      <c r="F32" s="11" t="s">
        <v>412</v>
      </c>
      <c r="G32" s="11" t="s">
        <v>412</v>
      </c>
      <c r="H32" s="11" t="s">
        <v>412</v>
      </c>
      <c r="I32" s="11" t="s">
        <v>412</v>
      </c>
    </row>
    <row r="33" spans="1:9" ht="12" customHeight="1" x14ac:dyDescent="0.2">
      <c r="A33" s="2" t="str">
        <f>"Sep "&amp;RIGHT(A6,4)+1</f>
        <v>Sep 2025</v>
      </c>
      <c r="B33" s="11" t="s">
        <v>412</v>
      </c>
      <c r="C33" s="11" t="s">
        <v>412</v>
      </c>
      <c r="D33" s="11" t="s">
        <v>412</v>
      </c>
      <c r="E33" s="11" t="s">
        <v>412</v>
      </c>
      <c r="F33" s="11" t="s">
        <v>412</v>
      </c>
      <c r="G33" s="11" t="s">
        <v>412</v>
      </c>
      <c r="H33" s="11" t="s">
        <v>412</v>
      </c>
      <c r="I33" s="11" t="s">
        <v>412</v>
      </c>
    </row>
    <row r="34" spans="1:9" ht="12" customHeight="1" x14ac:dyDescent="0.2">
      <c r="A34" s="12" t="s">
        <v>55</v>
      </c>
      <c r="B34" s="13">
        <v>12857391320.809999</v>
      </c>
      <c r="C34" s="13" t="s">
        <v>412</v>
      </c>
      <c r="D34" s="13">
        <v>4148588038.1199999</v>
      </c>
      <c r="E34" s="13">
        <v>2554734804.8600001</v>
      </c>
      <c r="F34" s="13">
        <v>7934877.0800000001</v>
      </c>
      <c r="G34" s="13">
        <v>267955089</v>
      </c>
      <c r="H34" s="13">
        <v>19836604129.869999</v>
      </c>
      <c r="I34" s="13">
        <v>2844251.64</v>
      </c>
    </row>
    <row r="35" spans="1:9" ht="12" customHeight="1" x14ac:dyDescent="0.2">
      <c r="A35" s="14" t="str">
        <f>"Total "&amp;MID(A20,7,LEN(A20)-13)&amp;" Months"</f>
        <v>Total 7 Months</v>
      </c>
      <c r="B35" s="15">
        <v>12857391320.809999</v>
      </c>
      <c r="C35" s="15" t="s">
        <v>412</v>
      </c>
      <c r="D35" s="15">
        <v>4148588038.1199999</v>
      </c>
      <c r="E35" s="15">
        <v>2554734804.8600001</v>
      </c>
      <c r="F35" s="15">
        <v>7934877.0800000001</v>
      </c>
      <c r="G35" s="15">
        <v>267955089</v>
      </c>
      <c r="H35" s="15">
        <v>19836604129.869999</v>
      </c>
      <c r="I35" s="15">
        <v>2844251.64</v>
      </c>
    </row>
    <row r="36" spans="1:9" ht="12" customHeight="1" x14ac:dyDescent="0.2">
      <c r="A36" s="83"/>
      <c r="B36" s="83"/>
      <c r="C36" s="83"/>
      <c r="D36" s="83"/>
      <c r="E36" s="83"/>
      <c r="F36" s="83"/>
      <c r="G36" s="83"/>
      <c r="H36" s="83"/>
      <c r="I36" s="83"/>
    </row>
    <row r="37" spans="1:9" ht="261.75" customHeight="1" x14ac:dyDescent="0.2">
      <c r="A37" s="94" t="s">
        <v>409</v>
      </c>
      <c r="B37" s="94"/>
      <c r="C37" s="94"/>
      <c r="D37" s="94"/>
      <c r="E37" s="94"/>
      <c r="F37" s="94"/>
      <c r="G37" s="94"/>
      <c r="H37" s="94"/>
      <c r="I37" s="94"/>
    </row>
  </sheetData>
  <mergeCells count="8">
    <mergeCell ref="A36:I36"/>
    <mergeCell ref="A37:I37"/>
    <mergeCell ref="A1:H1"/>
    <mergeCell ref="A2:H2"/>
    <mergeCell ref="A3:A4"/>
    <mergeCell ref="B3:H3"/>
    <mergeCell ref="I3:I4"/>
    <mergeCell ref="B5:I5"/>
  </mergeCells>
  <phoneticPr fontId="0" type="noConversion"/>
  <pageMargins left="0.75" right="0.5" top="0.75" bottom="0.5" header="0.5" footer="0.25"/>
  <pageSetup orientation="landscape"/>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I37"/>
  <sheetViews>
    <sheetView showGridLines="0" zoomScaleNormal="100" workbookViewId="0">
      <selection sqref="A1:H1"/>
    </sheetView>
  </sheetViews>
  <sheetFormatPr defaultRowHeight="12.75" x14ac:dyDescent="0.2"/>
  <cols>
    <col min="1" max="1" width="12.140625" customWidth="1"/>
    <col min="2" max="5" width="11.42578125" customWidth="1"/>
    <col min="6" max="7" width="12.7109375" customWidth="1"/>
    <col min="8" max="8" width="15.7109375" customWidth="1"/>
    <col min="9" max="9" width="19.28515625" customWidth="1"/>
  </cols>
  <sheetData>
    <row r="1" spans="1:9" ht="12" customHeight="1" x14ac:dyDescent="0.2">
      <c r="A1" s="84" t="s">
        <v>436</v>
      </c>
      <c r="B1" s="84"/>
      <c r="C1" s="84"/>
      <c r="D1" s="84"/>
      <c r="E1" s="84"/>
      <c r="F1" s="84"/>
      <c r="G1" s="84"/>
      <c r="H1" s="85"/>
      <c r="I1" s="136">
        <v>45849</v>
      </c>
    </row>
    <row r="2" spans="1:9" ht="12" customHeight="1" x14ac:dyDescent="0.2">
      <c r="A2" s="86" t="s">
        <v>255</v>
      </c>
      <c r="B2" s="86"/>
      <c r="C2" s="86"/>
      <c r="D2" s="86"/>
      <c r="E2" s="86"/>
      <c r="F2" s="86"/>
      <c r="G2" s="86"/>
      <c r="H2" s="5"/>
      <c r="I2" s="1"/>
    </row>
    <row r="3" spans="1:9" ht="24" customHeight="1" x14ac:dyDescent="0.2">
      <c r="A3" s="88" t="s">
        <v>50</v>
      </c>
      <c r="B3" s="90" t="s">
        <v>256</v>
      </c>
      <c r="C3" s="90" t="s">
        <v>257</v>
      </c>
      <c r="D3" s="90" t="s">
        <v>141</v>
      </c>
      <c r="E3" s="90" t="s">
        <v>191</v>
      </c>
      <c r="F3" s="90" t="s">
        <v>372</v>
      </c>
      <c r="G3" s="90" t="s">
        <v>321</v>
      </c>
      <c r="H3" s="90" t="s">
        <v>373</v>
      </c>
      <c r="I3" s="95" t="s">
        <v>322</v>
      </c>
    </row>
    <row r="4" spans="1:9" ht="24" customHeight="1" x14ac:dyDescent="0.2">
      <c r="A4" s="89"/>
      <c r="B4" s="91"/>
      <c r="C4" s="91"/>
      <c r="D4" s="91"/>
      <c r="E4" s="91"/>
      <c r="F4" s="91"/>
      <c r="G4" s="91"/>
      <c r="H4" s="91"/>
      <c r="I4" s="92"/>
    </row>
    <row r="5" spans="1:9" ht="12" customHeight="1" x14ac:dyDescent="0.2">
      <c r="A5" s="1"/>
      <c r="B5" s="83" t="str">
        <f>REPT("-",79)&amp;" Dollars "&amp;REPT("-",79)</f>
        <v>------------------------------------------------------------------------------- Dollars -------------------------------------------------------------------------------</v>
      </c>
      <c r="C5" s="83"/>
      <c r="D5" s="83"/>
      <c r="E5" s="83"/>
      <c r="F5" s="83"/>
      <c r="G5" s="83"/>
      <c r="H5" s="83"/>
      <c r="I5" s="83"/>
    </row>
    <row r="6" spans="1:9" ht="12" customHeight="1" x14ac:dyDescent="0.2">
      <c r="A6" s="3" t="s">
        <v>413</v>
      </c>
    </row>
    <row r="7" spans="1:9" ht="12" customHeight="1" x14ac:dyDescent="0.2">
      <c r="A7" s="2" t="str">
        <f>"Oct "&amp;RIGHT(A6,4)-1</f>
        <v>Oct 2023</v>
      </c>
      <c r="B7" s="11" t="s">
        <v>412</v>
      </c>
      <c r="C7" s="11" t="s">
        <v>412</v>
      </c>
      <c r="D7" s="11" t="s">
        <v>412</v>
      </c>
      <c r="E7" s="11" t="s">
        <v>412</v>
      </c>
      <c r="F7" s="11">
        <v>264760602.53999999</v>
      </c>
      <c r="G7" s="11">
        <v>8761175</v>
      </c>
      <c r="H7" s="11" t="s">
        <v>412</v>
      </c>
      <c r="I7" s="11">
        <v>12548409714.1056</v>
      </c>
    </row>
    <row r="8" spans="1:9" ht="12" customHeight="1" x14ac:dyDescent="0.2">
      <c r="A8" s="2" t="str">
        <f>"Nov "&amp;RIGHT(A6,4)-1</f>
        <v>Nov 2023</v>
      </c>
      <c r="B8" s="11" t="s">
        <v>412</v>
      </c>
      <c r="C8" s="11" t="s">
        <v>412</v>
      </c>
      <c r="D8" s="11" t="s">
        <v>412</v>
      </c>
      <c r="E8" s="11" t="s">
        <v>412</v>
      </c>
      <c r="F8" s="11">
        <v>213931127.71000001</v>
      </c>
      <c r="G8" s="11">
        <v>16758395</v>
      </c>
      <c r="H8" s="11" t="s">
        <v>412</v>
      </c>
      <c r="I8" s="11">
        <v>11442620088.499599</v>
      </c>
    </row>
    <row r="9" spans="1:9" ht="12" customHeight="1" x14ac:dyDescent="0.2">
      <c r="A9" s="2" t="str">
        <f>"Dec "&amp;RIGHT(A6,4)-1</f>
        <v>Dec 2023</v>
      </c>
      <c r="B9" s="11" t="s">
        <v>412</v>
      </c>
      <c r="C9" s="11" t="s">
        <v>412</v>
      </c>
      <c r="D9" s="11" t="s">
        <v>412</v>
      </c>
      <c r="E9" s="11" t="s">
        <v>412</v>
      </c>
      <c r="F9" s="11">
        <v>199781135.72</v>
      </c>
      <c r="G9" s="11">
        <v>12838542</v>
      </c>
      <c r="H9" s="11" t="s">
        <v>412</v>
      </c>
      <c r="I9" s="11">
        <v>12701753483.8477</v>
      </c>
    </row>
    <row r="10" spans="1:9" ht="12" customHeight="1" x14ac:dyDescent="0.2">
      <c r="A10" s="2" t="str">
        <f>"Jan "&amp;RIGHT(A6,4)</f>
        <v>Jan 2024</v>
      </c>
      <c r="B10" s="11" t="s">
        <v>412</v>
      </c>
      <c r="C10" s="11" t="s">
        <v>412</v>
      </c>
      <c r="D10" s="11" t="s">
        <v>412</v>
      </c>
      <c r="E10" s="11" t="s">
        <v>412</v>
      </c>
      <c r="F10" s="11">
        <v>163115760.66</v>
      </c>
      <c r="G10" s="11">
        <v>14170363</v>
      </c>
      <c r="H10" s="11" t="s">
        <v>412</v>
      </c>
      <c r="I10" s="11">
        <v>11381122957.8414</v>
      </c>
    </row>
    <row r="11" spans="1:9" ht="12" customHeight="1" x14ac:dyDescent="0.2">
      <c r="A11" s="2" t="str">
        <f>"Feb "&amp;RIGHT(A6,4)</f>
        <v>Feb 2024</v>
      </c>
      <c r="B11" s="11" t="s">
        <v>412</v>
      </c>
      <c r="C11" s="11" t="s">
        <v>412</v>
      </c>
      <c r="D11" s="11" t="s">
        <v>412</v>
      </c>
      <c r="E11" s="11" t="s">
        <v>412</v>
      </c>
      <c r="F11" s="11">
        <v>157404464.28999999</v>
      </c>
      <c r="G11" s="11">
        <v>15001848</v>
      </c>
      <c r="H11" s="11" t="s">
        <v>412</v>
      </c>
      <c r="I11" s="11">
        <v>11396052574.673</v>
      </c>
    </row>
    <row r="12" spans="1:9" ht="12" customHeight="1" x14ac:dyDescent="0.2">
      <c r="A12" s="2" t="str">
        <f>"Mar "&amp;RIGHT(A6,4)</f>
        <v>Mar 2024</v>
      </c>
      <c r="B12" s="11" t="s">
        <v>412</v>
      </c>
      <c r="C12" s="11" t="s">
        <v>412</v>
      </c>
      <c r="D12" s="11" t="s">
        <v>412</v>
      </c>
      <c r="E12" s="11" t="s">
        <v>412</v>
      </c>
      <c r="F12" s="11">
        <v>184680412.93000001</v>
      </c>
      <c r="G12" s="11">
        <v>13552679</v>
      </c>
      <c r="H12" s="11" t="s">
        <v>412</v>
      </c>
      <c r="I12" s="11">
        <v>12907564679.6117</v>
      </c>
    </row>
    <row r="13" spans="1:9" ht="12" customHeight="1" x14ac:dyDescent="0.2">
      <c r="A13" s="2" t="str">
        <f>"Apr "&amp;RIGHT(A6,4)</f>
        <v>Apr 2024</v>
      </c>
      <c r="B13" s="11" t="s">
        <v>412</v>
      </c>
      <c r="C13" s="11" t="s">
        <v>412</v>
      </c>
      <c r="D13" s="11" t="s">
        <v>412</v>
      </c>
      <c r="E13" s="11" t="s">
        <v>412</v>
      </c>
      <c r="F13" s="11">
        <v>202410621.16</v>
      </c>
      <c r="G13" s="11">
        <v>13823534</v>
      </c>
      <c r="H13" s="11" t="s">
        <v>412</v>
      </c>
      <c r="I13" s="11">
        <v>11380715979.7279</v>
      </c>
    </row>
    <row r="14" spans="1:9" ht="12" customHeight="1" x14ac:dyDescent="0.2">
      <c r="A14" s="2" t="str">
        <f>"May "&amp;RIGHT(A6,4)</f>
        <v>May 2024</v>
      </c>
      <c r="B14" s="11" t="s">
        <v>412</v>
      </c>
      <c r="C14" s="11" t="s">
        <v>412</v>
      </c>
      <c r="D14" s="11" t="s">
        <v>412</v>
      </c>
      <c r="E14" s="11" t="s">
        <v>412</v>
      </c>
      <c r="F14" s="11">
        <v>181387408.72999999</v>
      </c>
      <c r="G14" s="11">
        <v>10732271</v>
      </c>
      <c r="H14" s="11" t="s">
        <v>412</v>
      </c>
      <c r="I14" s="11">
        <v>11480163230.208599</v>
      </c>
    </row>
    <row r="15" spans="1:9" ht="12" customHeight="1" x14ac:dyDescent="0.2">
      <c r="A15" s="2" t="str">
        <f>"Jun "&amp;RIGHT(A6,4)</f>
        <v>Jun 2024</v>
      </c>
      <c r="B15" s="11" t="s">
        <v>412</v>
      </c>
      <c r="C15" s="11" t="s">
        <v>412</v>
      </c>
      <c r="D15" s="11" t="s">
        <v>412</v>
      </c>
      <c r="E15" s="11" t="s">
        <v>412</v>
      </c>
      <c r="F15" s="11">
        <v>231366392.41999999</v>
      </c>
      <c r="G15" s="11">
        <v>15163759</v>
      </c>
      <c r="H15" s="11" t="s">
        <v>412</v>
      </c>
      <c r="I15" s="11">
        <v>11595666056.8433</v>
      </c>
    </row>
    <row r="16" spans="1:9" ht="12" customHeight="1" x14ac:dyDescent="0.2">
      <c r="A16" s="2" t="str">
        <f>"Jul "&amp;RIGHT(A6,4)</f>
        <v>Jul 2024</v>
      </c>
      <c r="B16" s="11" t="s">
        <v>412</v>
      </c>
      <c r="C16" s="11" t="s">
        <v>412</v>
      </c>
      <c r="D16" s="11" t="s">
        <v>412</v>
      </c>
      <c r="E16" s="11" t="s">
        <v>412</v>
      </c>
      <c r="F16" s="11">
        <v>186099807.97999999</v>
      </c>
      <c r="G16" s="11">
        <v>21101578</v>
      </c>
      <c r="H16" s="11" t="s">
        <v>412</v>
      </c>
      <c r="I16" s="11">
        <v>9924840827.1532001</v>
      </c>
    </row>
    <row r="17" spans="1:9" ht="12" customHeight="1" x14ac:dyDescent="0.2">
      <c r="A17" s="2" t="str">
        <f>"Aug "&amp;RIGHT(A6,4)</f>
        <v>Aug 2024</v>
      </c>
      <c r="B17" s="11" t="s">
        <v>412</v>
      </c>
      <c r="C17" s="11" t="s">
        <v>412</v>
      </c>
      <c r="D17" s="11" t="s">
        <v>412</v>
      </c>
      <c r="E17" s="11" t="s">
        <v>412</v>
      </c>
      <c r="F17" s="11">
        <v>215728349.19</v>
      </c>
      <c r="G17" s="11">
        <v>2893326</v>
      </c>
      <c r="H17" s="11" t="s">
        <v>412</v>
      </c>
      <c r="I17" s="11">
        <v>11170314499.3543</v>
      </c>
    </row>
    <row r="18" spans="1:9" ht="12" customHeight="1" x14ac:dyDescent="0.2">
      <c r="A18" s="2" t="str">
        <f>"Sep "&amp;RIGHT(A6,4)</f>
        <v>Sep 2024</v>
      </c>
      <c r="B18" s="11" t="s">
        <v>412</v>
      </c>
      <c r="C18" s="11" t="s">
        <v>412</v>
      </c>
      <c r="D18" s="11" t="s">
        <v>412</v>
      </c>
      <c r="E18" s="11" t="s">
        <v>412</v>
      </c>
      <c r="F18" s="11">
        <v>227587693.43000001</v>
      </c>
      <c r="G18" s="11">
        <v>23941758</v>
      </c>
      <c r="H18" s="11" t="s">
        <v>412</v>
      </c>
      <c r="I18" s="11">
        <v>14865695852.145</v>
      </c>
    </row>
    <row r="19" spans="1:9" ht="12" customHeight="1" x14ac:dyDescent="0.2">
      <c r="A19" s="12" t="s">
        <v>55</v>
      </c>
      <c r="B19" s="13" t="s">
        <v>412</v>
      </c>
      <c r="C19" s="13" t="s">
        <v>412</v>
      </c>
      <c r="D19" s="13" t="s">
        <v>412</v>
      </c>
      <c r="E19" s="13" t="s">
        <v>412</v>
      </c>
      <c r="F19" s="13">
        <v>2428253776.7600002</v>
      </c>
      <c r="G19" s="13">
        <v>168739228</v>
      </c>
      <c r="H19" s="13" t="s">
        <v>412</v>
      </c>
      <c r="I19" s="13">
        <v>142794919944.01129</v>
      </c>
    </row>
    <row r="20" spans="1:9" ht="12" customHeight="1" x14ac:dyDescent="0.2">
      <c r="A20" s="14" t="s">
        <v>414</v>
      </c>
      <c r="B20" s="15" t="s">
        <v>412</v>
      </c>
      <c r="C20" s="15" t="s">
        <v>412</v>
      </c>
      <c r="D20" s="15" t="s">
        <v>412</v>
      </c>
      <c r="E20" s="15" t="s">
        <v>412</v>
      </c>
      <c r="F20" s="15">
        <v>1386084125.01</v>
      </c>
      <c r="G20" s="15">
        <v>94906536</v>
      </c>
      <c r="H20" s="15" t="s">
        <v>412</v>
      </c>
      <c r="I20" s="15">
        <v>83758239478.3069</v>
      </c>
    </row>
    <row r="21" spans="1:9" ht="12" customHeight="1" x14ac:dyDescent="0.2">
      <c r="A21" s="3" t="str">
        <f>"FY "&amp;RIGHT(A6,4)+1</f>
        <v>FY 2025</v>
      </c>
    </row>
    <row r="22" spans="1:9" ht="12" customHeight="1" x14ac:dyDescent="0.2">
      <c r="A22" s="2" t="str">
        <f>"Oct "&amp;RIGHT(A6,4)</f>
        <v>Oct 2024</v>
      </c>
      <c r="B22" s="11" t="s">
        <v>412</v>
      </c>
      <c r="C22" s="11" t="s">
        <v>412</v>
      </c>
      <c r="D22" s="11" t="s">
        <v>412</v>
      </c>
      <c r="E22" s="11" t="s">
        <v>412</v>
      </c>
      <c r="F22" s="11">
        <v>198081553.69999999</v>
      </c>
      <c r="G22" s="11">
        <v>6727854</v>
      </c>
      <c r="H22" s="11" t="s">
        <v>412</v>
      </c>
      <c r="I22" s="11">
        <v>13254597096.953501</v>
      </c>
    </row>
    <row r="23" spans="1:9" ht="12" customHeight="1" x14ac:dyDescent="0.2">
      <c r="A23" s="2" t="str">
        <f>"Nov "&amp;RIGHT(A6,4)</f>
        <v>Nov 2024</v>
      </c>
      <c r="B23" s="11">
        <v>80481.600000000006</v>
      </c>
      <c r="C23" s="11" t="s">
        <v>412</v>
      </c>
      <c r="D23" s="11" t="s">
        <v>412</v>
      </c>
      <c r="E23" s="11" t="s">
        <v>412</v>
      </c>
      <c r="F23" s="11">
        <v>175741344.49000001</v>
      </c>
      <c r="G23" s="11">
        <v>16336095</v>
      </c>
      <c r="H23" s="11" t="s">
        <v>412</v>
      </c>
      <c r="I23" s="11">
        <v>11770797917.1654</v>
      </c>
    </row>
    <row r="24" spans="1:9" ht="12" customHeight="1" x14ac:dyDescent="0.2">
      <c r="A24" s="2" t="str">
        <f>"Dec "&amp;RIGHT(A6,4)</f>
        <v>Dec 2024</v>
      </c>
      <c r="B24" s="11">
        <v>20102.02</v>
      </c>
      <c r="C24" s="11" t="s">
        <v>412</v>
      </c>
      <c r="D24" s="11" t="s">
        <v>412</v>
      </c>
      <c r="E24" s="11" t="s">
        <v>412</v>
      </c>
      <c r="F24" s="11">
        <v>175564834.96000001</v>
      </c>
      <c r="G24" s="11">
        <v>14240273</v>
      </c>
      <c r="H24" s="11" t="s">
        <v>412</v>
      </c>
      <c r="I24" s="11">
        <v>13031915039.7787</v>
      </c>
    </row>
    <row r="25" spans="1:9" ht="12" customHeight="1" x14ac:dyDescent="0.2">
      <c r="A25" s="2" t="str">
        <f>"Jan "&amp;RIGHT(A6,4)+1</f>
        <v>Jan 2025</v>
      </c>
      <c r="B25" s="11" t="s">
        <v>412</v>
      </c>
      <c r="C25" s="11" t="s">
        <v>412</v>
      </c>
      <c r="D25" s="11" t="s">
        <v>412</v>
      </c>
      <c r="E25" s="11" t="s">
        <v>412</v>
      </c>
      <c r="F25" s="11">
        <v>128402606.91</v>
      </c>
      <c r="G25" s="11">
        <v>14237741</v>
      </c>
      <c r="H25" s="11" t="s">
        <v>412</v>
      </c>
      <c r="I25" s="11">
        <v>11416261268.586</v>
      </c>
    </row>
    <row r="26" spans="1:9" ht="12" customHeight="1" x14ac:dyDescent="0.2">
      <c r="A26" s="2" t="str">
        <f>"Feb "&amp;RIGHT(A6,4)+1</f>
        <v>Feb 2025</v>
      </c>
      <c r="B26" s="11" t="s">
        <v>412</v>
      </c>
      <c r="C26" s="11" t="s">
        <v>412</v>
      </c>
      <c r="D26" s="11" t="s">
        <v>412</v>
      </c>
      <c r="E26" s="11" t="s">
        <v>412</v>
      </c>
      <c r="F26" s="11">
        <v>96539729.920000002</v>
      </c>
      <c r="G26" s="11">
        <v>13849353</v>
      </c>
      <c r="H26" s="11" t="s">
        <v>412</v>
      </c>
      <c r="I26" s="11">
        <v>11351122631.8095</v>
      </c>
    </row>
    <row r="27" spans="1:9" ht="12" customHeight="1" x14ac:dyDescent="0.2">
      <c r="A27" s="2" t="str">
        <f>"Mar "&amp;RIGHT(A6,4)+1</f>
        <v>Mar 2025</v>
      </c>
      <c r="B27" s="11" t="s">
        <v>412</v>
      </c>
      <c r="C27" s="11" t="s">
        <v>412</v>
      </c>
      <c r="D27" s="11" t="s">
        <v>412</v>
      </c>
      <c r="E27" s="11" t="s">
        <v>412</v>
      </c>
      <c r="F27" s="11">
        <v>113372969.58</v>
      </c>
      <c r="G27" s="11">
        <v>12369418</v>
      </c>
      <c r="H27" s="11" t="s">
        <v>412</v>
      </c>
      <c r="I27" s="11">
        <v>13098948050.809099</v>
      </c>
    </row>
    <row r="28" spans="1:9" ht="12" customHeight="1" x14ac:dyDescent="0.2">
      <c r="A28" s="2" t="str">
        <f>"Apr "&amp;RIGHT(A6,4)+1</f>
        <v>Apr 2025</v>
      </c>
      <c r="B28" s="11" t="s">
        <v>412</v>
      </c>
      <c r="C28" s="11" t="s">
        <v>412</v>
      </c>
      <c r="D28" s="11" t="s">
        <v>412</v>
      </c>
      <c r="E28" s="11" t="s">
        <v>412</v>
      </c>
      <c r="F28" s="11">
        <v>95424167.959999993</v>
      </c>
      <c r="G28" s="11">
        <v>14572662</v>
      </c>
      <c r="H28" s="11" t="s">
        <v>412</v>
      </c>
      <c r="I28" s="11">
        <v>11641977232.1285</v>
      </c>
    </row>
    <row r="29" spans="1:9" ht="12" customHeight="1" x14ac:dyDescent="0.2">
      <c r="A29" s="2" t="str">
        <f>"May "&amp;RIGHT(A6,4)+1</f>
        <v>May 2025</v>
      </c>
      <c r="B29" s="11" t="s">
        <v>412</v>
      </c>
      <c r="C29" s="11" t="s">
        <v>412</v>
      </c>
      <c r="D29" s="11" t="s">
        <v>412</v>
      </c>
      <c r="E29" s="11" t="s">
        <v>412</v>
      </c>
      <c r="F29" s="11" t="s">
        <v>412</v>
      </c>
      <c r="G29" s="11" t="s">
        <v>412</v>
      </c>
      <c r="H29" s="11" t="s">
        <v>412</v>
      </c>
      <c r="I29" s="11" t="s">
        <v>412</v>
      </c>
    </row>
    <row r="30" spans="1:9" ht="12" customHeight="1" x14ac:dyDescent="0.2">
      <c r="A30" s="2" t="str">
        <f>"Jun "&amp;RIGHT(A6,4)+1</f>
        <v>Jun 2025</v>
      </c>
      <c r="B30" s="11" t="s">
        <v>412</v>
      </c>
      <c r="C30" s="11" t="s">
        <v>412</v>
      </c>
      <c r="D30" s="11" t="s">
        <v>412</v>
      </c>
      <c r="E30" s="11" t="s">
        <v>412</v>
      </c>
      <c r="F30" s="11" t="s">
        <v>412</v>
      </c>
      <c r="G30" s="11" t="s">
        <v>412</v>
      </c>
      <c r="H30" s="11" t="s">
        <v>412</v>
      </c>
      <c r="I30" s="11" t="s">
        <v>412</v>
      </c>
    </row>
    <row r="31" spans="1:9" ht="12" customHeight="1" x14ac:dyDescent="0.2">
      <c r="A31" s="2" t="str">
        <f>"Jul "&amp;RIGHT(A6,4)+1</f>
        <v>Jul 2025</v>
      </c>
      <c r="B31" s="11" t="s">
        <v>412</v>
      </c>
      <c r="C31" s="11" t="s">
        <v>412</v>
      </c>
      <c r="D31" s="11" t="s">
        <v>412</v>
      </c>
      <c r="E31" s="11" t="s">
        <v>412</v>
      </c>
      <c r="F31" s="11" t="s">
        <v>412</v>
      </c>
      <c r="G31" s="11" t="s">
        <v>412</v>
      </c>
      <c r="H31" s="11" t="s">
        <v>412</v>
      </c>
      <c r="I31" s="11" t="s">
        <v>412</v>
      </c>
    </row>
    <row r="32" spans="1:9" ht="12" customHeight="1" x14ac:dyDescent="0.2">
      <c r="A32" s="2" t="str">
        <f>"Aug "&amp;RIGHT(A6,4)+1</f>
        <v>Aug 2025</v>
      </c>
      <c r="B32" s="11" t="s">
        <v>412</v>
      </c>
      <c r="C32" s="11" t="s">
        <v>412</v>
      </c>
      <c r="D32" s="11" t="s">
        <v>412</v>
      </c>
      <c r="E32" s="11" t="s">
        <v>412</v>
      </c>
      <c r="F32" s="11" t="s">
        <v>412</v>
      </c>
      <c r="G32" s="11" t="s">
        <v>412</v>
      </c>
      <c r="H32" s="11" t="s">
        <v>412</v>
      </c>
      <c r="I32" s="11" t="s">
        <v>412</v>
      </c>
    </row>
    <row r="33" spans="1:9" ht="12" customHeight="1" x14ac:dyDescent="0.2">
      <c r="A33" s="2" t="str">
        <f>"Sep "&amp;RIGHT(A6,4)+1</f>
        <v>Sep 2025</v>
      </c>
      <c r="B33" s="11" t="s">
        <v>412</v>
      </c>
      <c r="C33" s="11" t="s">
        <v>412</v>
      </c>
      <c r="D33" s="11" t="s">
        <v>412</v>
      </c>
      <c r="E33" s="11" t="s">
        <v>412</v>
      </c>
      <c r="F33" s="11" t="s">
        <v>412</v>
      </c>
      <c r="G33" s="11" t="s">
        <v>412</v>
      </c>
      <c r="H33" s="11" t="s">
        <v>412</v>
      </c>
      <c r="I33" s="11" t="s">
        <v>412</v>
      </c>
    </row>
    <row r="34" spans="1:9" ht="12" customHeight="1" x14ac:dyDescent="0.2">
      <c r="A34" s="12" t="s">
        <v>55</v>
      </c>
      <c r="B34" s="13">
        <v>100583.62</v>
      </c>
      <c r="C34" s="13" t="s">
        <v>412</v>
      </c>
      <c r="D34" s="13" t="s">
        <v>412</v>
      </c>
      <c r="E34" s="13" t="s">
        <v>412</v>
      </c>
      <c r="F34" s="13">
        <v>983127207.51999998</v>
      </c>
      <c r="G34" s="13">
        <v>92333396</v>
      </c>
      <c r="H34" s="13" t="s">
        <v>412</v>
      </c>
      <c r="I34" s="13">
        <v>85565619237.230698</v>
      </c>
    </row>
    <row r="35" spans="1:9" ht="12" customHeight="1" x14ac:dyDescent="0.2">
      <c r="A35" s="14" t="str">
        <f>"Total "&amp;MID(A20,7,LEN(A20)-13)&amp;" Months"</f>
        <v>Total 7 Months</v>
      </c>
      <c r="B35" s="15">
        <v>100583.62</v>
      </c>
      <c r="C35" s="15" t="s">
        <v>412</v>
      </c>
      <c r="D35" s="15" t="s">
        <v>412</v>
      </c>
      <c r="E35" s="15" t="s">
        <v>412</v>
      </c>
      <c r="F35" s="15">
        <v>983127207.51999998</v>
      </c>
      <c r="G35" s="135">
        <v>92333396</v>
      </c>
      <c r="H35" s="15" t="s">
        <v>412</v>
      </c>
      <c r="I35" s="15">
        <v>85565619237.230698</v>
      </c>
    </row>
    <row r="36" spans="1:9" ht="12" customHeight="1" x14ac:dyDescent="0.2">
      <c r="A36" s="83"/>
      <c r="B36" s="83"/>
      <c r="C36" s="83"/>
      <c r="D36" s="83"/>
      <c r="E36" s="83"/>
      <c r="F36" s="83"/>
      <c r="G36" s="83"/>
      <c r="H36" s="83"/>
      <c r="I36" s="83"/>
    </row>
    <row r="37" spans="1:9" ht="78.599999999999994" customHeight="1" x14ac:dyDescent="0.2">
      <c r="A37" s="94" t="s">
        <v>384</v>
      </c>
      <c r="B37" s="94"/>
      <c r="C37" s="94"/>
      <c r="D37" s="94"/>
      <c r="E37" s="94"/>
      <c r="F37" s="94"/>
      <c r="G37" s="94"/>
      <c r="H37" s="94"/>
      <c r="I37" s="94"/>
    </row>
  </sheetData>
  <mergeCells count="14">
    <mergeCell ref="B5:I5"/>
    <mergeCell ref="A36:I36"/>
    <mergeCell ref="A37:I37"/>
    <mergeCell ref="A1:H1"/>
    <mergeCell ref="A3:A4"/>
    <mergeCell ref="B3:B4"/>
    <mergeCell ref="C3:C4"/>
    <mergeCell ref="D3:D4"/>
    <mergeCell ref="H3:H4"/>
    <mergeCell ref="E3:E4"/>
    <mergeCell ref="F3:F4"/>
    <mergeCell ref="G3:G4"/>
    <mergeCell ref="I3:I4"/>
    <mergeCell ref="A2:G2"/>
  </mergeCells>
  <phoneticPr fontId="0" type="noConversion"/>
  <pageMargins left="0.75" right="0.5" top="0.75" bottom="0.5" header="0.5" footer="0.25"/>
  <pageSetup scale="3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07"/>
  <sheetViews>
    <sheetView showGridLines="0" zoomScaleNormal="100" workbookViewId="0">
      <selection sqref="A1:P1"/>
    </sheetView>
  </sheetViews>
  <sheetFormatPr defaultRowHeight="12.75" x14ac:dyDescent="0.2"/>
  <cols>
    <col min="1" max="1" width="10.7109375" style="1" customWidth="1"/>
    <col min="2" max="3" width="8.85546875" bestFit="1" customWidth="1"/>
    <col min="4" max="4" width="13.140625" customWidth="1"/>
    <col min="7" max="7" width="10.7109375" customWidth="1"/>
    <col min="10" max="10" width="10.7109375" customWidth="1"/>
    <col min="13" max="13" width="10.7109375" customWidth="1"/>
    <col min="14" max="15" width="8.85546875" bestFit="1" customWidth="1"/>
    <col min="16" max="16" width="9.5703125" bestFit="1" customWidth="1"/>
    <col min="17" max="18" width="8.85546875" bestFit="1" customWidth="1"/>
    <col min="19" max="19" width="17.7109375" customWidth="1"/>
    <col min="245" max="245" width="10.42578125" customWidth="1"/>
    <col min="246" max="246" width="0.5703125" customWidth="1"/>
    <col min="247" max="248" width="8.85546875" bestFit="1" customWidth="1"/>
    <col min="250" max="250" width="4.7109375" customWidth="1"/>
    <col min="251" max="251" width="0.5703125" customWidth="1"/>
    <col min="255" max="255" width="4.7109375" customWidth="1"/>
    <col min="256" max="256" width="0.5703125" customWidth="1"/>
    <col min="260" max="260" width="4.7109375" customWidth="1"/>
    <col min="261" max="261" width="0.5703125" customWidth="1"/>
    <col min="265" max="265" width="4.7109375" customWidth="1"/>
    <col min="266" max="266" width="0.5703125" customWidth="1"/>
    <col min="267" max="268" width="8.85546875" bestFit="1" customWidth="1"/>
    <col min="269" max="269" width="8.7109375" customWidth="1"/>
    <col min="270" max="270" width="4.7109375" customWidth="1"/>
    <col min="271" max="271" width="0.5703125" customWidth="1"/>
    <col min="272" max="273" width="8.85546875" bestFit="1" customWidth="1"/>
    <col min="274" max="274" width="8.7109375" customWidth="1"/>
    <col min="275" max="275" width="4.7109375" customWidth="1"/>
    <col min="501" max="501" width="10.42578125" customWidth="1"/>
    <col min="502" max="502" width="0.5703125" customWidth="1"/>
    <col min="503" max="504" width="8.85546875" bestFit="1" customWidth="1"/>
    <col min="506" max="506" width="4.7109375" customWidth="1"/>
    <col min="507" max="507" width="0.5703125" customWidth="1"/>
    <col min="511" max="511" width="4.7109375" customWidth="1"/>
    <col min="512" max="512" width="0.5703125" customWidth="1"/>
    <col min="516" max="516" width="4.7109375" customWidth="1"/>
    <col min="517" max="517" width="0.5703125" customWidth="1"/>
    <col min="521" max="521" width="4.7109375" customWidth="1"/>
    <col min="522" max="522" width="0.5703125" customWidth="1"/>
    <col min="523" max="524" width="8.85546875" bestFit="1" customWidth="1"/>
    <col min="525" max="525" width="8.7109375" customWidth="1"/>
    <col min="526" max="526" width="4.7109375" customWidth="1"/>
    <col min="527" max="527" width="0.5703125" customWidth="1"/>
    <col min="528" max="529" width="8.85546875" bestFit="1" customWidth="1"/>
    <col min="530" max="530" width="8.7109375" customWidth="1"/>
    <col min="531" max="531" width="4.7109375" customWidth="1"/>
    <col min="757" max="757" width="10.42578125" customWidth="1"/>
    <col min="758" max="758" width="0.5703125" customWidth="1"/>
    <col min="759" max="760" width="8.85546875" bestFit="1" customWidth="1"/>
    <col min="762" max="762" width="4.7109375" customWidth="1"/>
    <col min="763" max="763" width="0.5703125" customWidth="1"/>
    <col min="767" max="767" width="4.7109375" customWidth="1"/>
    <col min="768" max="768" width="0.5703125" customWidth="1"/>
    <col min="772" max="772" width="4.7109375" customWidth="1"/>
    <col min="773" max="773" width="0.5703125" customWidth="1"/>
    <col min="777" max="777" width="4.7109375" customWidth="1"/>
    <col min="778" max="778" width="0.5703125" customWidth="1"/>
    <col min="779" max="780" width="8.85546875" bestFit="1" customWidth="1"/>
    <col min="781" max="781" width="8.7109375" customWidth="1"/>
    <col min="782" max="782" width="4.7109375" customWidth="1"/>
    <col min="783" max="783" width="0.5703125" customWidth="1"/>
    <col min="784" max="785" width="8.85546875" bestFit="1" customWidth="1"/>
    <col min="786" max="786" width="8.7109375" customWidth="1"/>
    <col min="787" max="787" width="4.7109375" customWidth="1"/>
    <col min="1013" max="1013" width="10.42578125" customWidth="1"/>
    <col min="1014" max="1014" width="0.5703125" customWidth="1"/>
    <col min="1015" max="1016" width="8.85546875" bestFit="1" customWidth="1"/>
    <col min="1018" max="1018" width="4.7109375" customWidth="1"/>
    <col min="1019" max="1019" width="0.5703125" customWidth="1"/>
    <col min="1023" max="1023" width="4.7109375" customWidth="1"/>
    <col min="1024" max="1024" width="0.5703125" customWidth="1"/>
    <col min="1028" max="1028" width="4.7109375" customWidth="1"/>
    <col min="1029" max="1029" width="0.5703125" customWidth="1"/>
    <col min="1033" max="1033" width="4.7109375" customWidth="1"/>
    <col min="1034" max="1034" width="0.5703125" customWidth="1"/>
    <col min="1035" max="1036" width="8.85546875" bestFit="1" customWidth="1"/>
    <col min="1037" max="1037" width="8.7109375" customWidth="1"/>
    <col min="1038" max="1038" width="4.7109375" customWidth="1"/>
    <col min="1039" max="1039" width="0.5703125" customWidth="1"/>
    <col min="1040" max="1041" width="8.85546875" bestFit="1" customWidth="1"/>
    <col min="1042" max="1042" width="8.7109375" customWidth="1"/>
    <col min="1043" max="1043" width="4.7109375" customWidth="1"/>
    <col min="1269" max="1269" width="10.42578125" customWidth="1"/>
    <col min="1270" max="1270" width="0.5703125" customWidth="1"/>
    <col min="1271" max="1272" width="8.85546875" bestFit="1" customWidth="1"/>
    <col min="1274" max="1274" width="4.7109375" customWidth="1"/>
    <col min="1275" max="1275" width="0.5703125" customWidth="1"/>
    <col min="1279" max="1279" width="4.7109375" customWidth="1"/>
    <col min="1280" max="1280" width="0.5703125" customWidth="1"/>
    <col min="1284" max="1284" width="4.7109375" customWidth="1"/>
    <col min="1285" max="1285" width="0.5703125" customWidth="1"/>
    <col min="1289" max="1289" width="4.7109375" customWidth="1"/>
    <col min="1290" max="1290" width="0.5703125" customWidth="1"/>
    <col min="1291" max="1292" width="8.85546875" bestFit="1" customWidth="1"/>
    <col min="1293" max="1293" width="8.7109375" customWidth="1"/>
    <col min="1294" max="1294" width="4.7109375" customWidth="1"/>
    <col min="1295" max="1295" width="0.5703125" customWidth="1"/>
    <col min="1296" max="1297" width="8.85546875" bestFit="1" customWidth="1"/>
    <col min="1298" max="1298" width="8.7109375" customWidth="1"/>
    <col min="1299" max="1299" width="4.7109375" customWidth="1"/>
    <col min="1525" max="1525" width="10.42578125" customWidth="1"/>
    <col min="1526" max="1526" width="0.5703125" customWidth="1"/>
    <col min="1527" max="1528" width="8.85546875" bestFit="1" customWidth="1"/>
    <col min="1530" max="1530" width="4.7109375" customWidth="1"/>
    <col min="1531" max="1531" width="0.5703125" customWidth="1"/>
    <col min="1535" max="1535" width="4.7109375" customWidth="1"/>
    <col min="1536" max="1536" width="0.5703125" customWidth="1"/>
    <col min="1540" max="1540" width="4.7109375" customWidth="1"/>
    <col min="1541" max="1541" width="0.5703125" customWidth="1"/>
    <col min="1545" max="1545" width="4.7109375" customWidth="1"/>
    <col min="1546" max="1546" width="0.5703125" customWidth="1"/>
    <col min="1547" max="1548" width="8.85546875" bestFit="1" customWidth="1"/>
    <col min="1549" max="1549" width="8.7109375" customWidth="1"/>
    <col min="1550" max="1550" width="4.7109375" customWidth="1"/>
    <col min="1551" max="1551" width="0.5703125" customWidth="1"/>
    <col min="1552" max="1553" width="8.85546875" bestFit="1" customWidth="1"/>
    <col min="1554" max="1554" width="8.7109375" customWidth="1"/>
    <col min="1555" max="1555" width="4.7109375" customWidth="1"/>
    <col min="1781" max="1781" width="10.42578125" customWidth="1"/>
    <col min="1782" max="1782" width="0.5703125" customWidth="1"/>
    <col min="1783" max="1784" width="8.85546875" bestFit="1" customWidth="1"/>
    <col min="1786" max="1786" width="4.7109375" customWidth="1"/>
    <col min="1787" max="1787" width="0.5703125" customWidth="1"/>
    <col min="1791" max="1791" width="4.7109375" customWidth="1"/>
    <col min="1792" max="1792" width="0.5703125" customWidth="1"/>
    <col min="1796" max="1796" width="4.7109375" customWidth="1"/>
    <col min="1797" max="1797" width="0.5703125" customWidth="1"/>
    <col min="1801" max="1801" width="4.7109375" customWidth="1"/>
    <col min="1802" max="1802" width="0.5703125" customWidth="1"/>
    <col min="1803" max="1804" width="8.85546875" bestFit="1" customWidth="1"/>
    <col min="1805" max="1805" width="8.7109375" customWidth="1"/>
    <col min="1806" max="1806" width="4.7109375" customWidth="1"/>
    <col min="1807" max="1807" width="0.5703125" customWidth="1"/>
    <col min="1808" max="1809" width="8.85546875" bestFit="1" customWidth="1"/>
    <col min="1810" max="1810" width="8.7109375" customWidth="1"/>
    <col min="1811" max="1811" width="4.7109375" customWidth="1"/>
    <col min="2037" max="2037" width="10.42578125" customWidth="1"/>
    <col min="2038" max="2038" width="0.5703125" customWidth="1"/>
    <col min="2039" max="2040" width="8.85546875" bestFit="1" customWidth="1"/>
    <col min="2042" max="2042" width="4.7109375" customWidth="1"/>
    <col min="2043" max="2043" width="0.5703125" customWidth="1"/>
    <col min="2047" max="2047" width="4.7109375" customWidth="1"/>
    <col min="2048" max="2048" width="0.5703125" customWidth="1"/>
    <col min="2052" max="2052" width="4.7109375" customWidth="1"/>
    <col min="2053" max="2053" width="0.5703125" customWidth="1"/>
    <col min="2057" max="2057" width="4.7109375" customWidth="1"/>
    <col min="2058" max="2058" width="0.5703125" customWidth="1"/>
    <col min="2059" max="2060" width="8.85546875" bestFit="1" customWidth="1"/>
    <col min="2061" max="2061" width="8.7109375" customWidth="1"/>
    <col min="2062" max="2062" width="4.7109375" customWidth="1"/>
    <col min="2063" max="2063" width="0.5703125" customWidth="1"/>
    <col min="2064" max="2065" width="8.85546875" bestFit="1" customWidth="1"/>
    <col min="2066" max="2066" width="8.7109375" customWidth="1"/>
    <col min="2067" max="2067" width="4.7109375" customWidth="1"/>
    <col min="2293" max="2293" width="10.42578125" customWidth="1"/>
    <col min="2294" max="2294" width="0.5703125" customWidth="1"/>
    <col min="2295" max="2296" width="8.85546875" bestFit="1" customWidth="1"/>
    <col min="2298" max="2298" width="4.7109375" customWidth="1"/>
    <col min="2299" max="2299" width="0.5703125" customWidth="1"/>
    <col min="2303" max="2303" width="4.7109375" customWidth="1"/>
    <col min="2304" max="2304" width="0.5703125" customWidth="1"/>
    <col min="2308" max="2308" width="4.7109375" customWidth="1"/>
    <col min="2309" max="2309" width="0.5703125" customWidth="1"/>
    <col min="2313" max="2313" width="4.7109375" customWidth="1"/>
    <col min="2314" max="2314" width="0.5703125" customWidth="1"/>
    <col min="2315" max="2316" width="8.85546875" bestFit="1" customWidth="1"/>
    <col min="2317" max="2317" width="8.7109375" customWidth="1"/>
    <col min="2318" max="2318" width="4.7109375" customWidth="1"/>
    <col min="2319" max="2319" width="0.5703125" customWidth="1"/>
    <col min="2320" max="2321" width="8.85546875" bestFit="1" customWidth="1"/>
    <col min="2322" max="2322" width="8.7109375" customWidth="1"/>
    <col min="2323" max="2323" width="4.7109375" customWidth="1"/>
    <col min="2549" max="2549" width="10.42578125" customWidth="1"/>
    <col min="2550" max="2550" width="0.5703125" customWidth="1"/>
    <col min="2551" max="2552" width="8.85546875" bestFit="1" customWidth="1"/>
    <col min="2554" max="2554" width="4.7109375" customWidth="1"/>
    <col min="2555" max="2555" width="0.5703125" customWidth="1"/>
    <col min="2559" max="2559" width="4.7109375" customWidth="1"/>
    <col min="2560" max="2560" width="0.5703125" customWidth="1"/>
    <col min="2564" max="2564" width="4.7109375" customWidth="1"/>
    <col min="2565" max="2565" width="0.5703125" customWidth="1"/>
    <col min="2569" max="2569" width="4.7109375" customWidth="1"/>
    <col min="2570" max="2570" width="0.5703125" customWidth="1"/>
    <col min="2571" max="2572" width="8.85546875" bestFit="1" customWidth="1"/>
    <col min="2573" max="2573" width="8.7109375" customWidth="1"/>
    <col min="2574" max="2574" width="4.7109375" customWidth="1"/>
    <col min="2575" max="2575" width="0.5703125" customWidth="1"/>
    <col min="2576" max="2577" width="8.85546875" bestFit="1" customWidth="1"/>
    <col min="2578" max="2578" width="8.7109375" customWidth="1"/>
    <col min="2579" max="2579" width="4.7109375" customWidth="1"/>
    <col min="2805" max="2805" width="10.42578125" customWidth="1"/>
    <col min="2806" max="2806" width="0.5703125" customWidth="1"/>
    <col min="2807" max="2808" width="8.85546875" bestFit="1" customWidth="1"/>
    <col min="2810" max="2810" width="4.7109375" customWidth="1"/>
    <col min="2811" max="2811" width="0.5703125" customWidth="1"/>
    <col min="2815" max="2815" width="4.7109375" customWidth="1"/>
    <col min="2816" max="2816" width="0.5703125" customWidth="1"/>
    <col min="2820" max="2820" width="4.7109375" customWidth="1"/>
    <col min="2821" max="2821" width="0.5703125" customWidth="1"/>
    <col min="2825" max="2825" width="4.7109375" customWidth="1"/>
    <col min="2826" max="2826" width="0.5703125" customWidth="1"/>
    <col min="2827" max="2828" width="8.85546875" bestFit="1" customWidth="1"/>
    <col min="2829" max="2829" width="8.7109375" customWidth="1"/>
    <col min="2830" max="2830" width="4.7109375" customWidth="1"/>
    <col min="2831" max="2831" width="0.5703125" customWidth="1"/>
    <col min="2832" max="2833" width="8.85546875" bestFit="1" customWidth="1"/>
    <col min="2834" max="2834" width="8.7109375" customWidth="1"/>
    <col min="2835" max="2835" width="4.7109375" customWidth="1"/>
    <col min="3061" max="3061" width="10.42578125" customWidth="1"/>
    <col min="3062" max="3062" width="0.5703125" customWidth="1"/>
    <col min="3063" max="3064" width="8.85546875" bestFit="1" customWidth="1"/>
    <col min="3066" max="3066" width="4.7109375" customWidth="1"/>
    <col min="3067" max="3067" width="0.5703125" customWidth="1"/>
    <col min="3071" max="3071" width="4.7109375" customWidth="1"/>
    <col min="3072" max="3072" width="0.5703125" customWidth="1"/>
    <col min="3076" max="3076" width="4.7109375" customWidth="1"/>
    <col min="3077" max="3077" width="0.5703125" customWidth="1"/>
    <col min="3081" max="3081" width="4.7109375" customWidth="1"/>
    <col min="3082" max="3082" width="0.5703125" customWidth="1"/>
    <col min="3083" max="3084" width="8.85546875" bestFit="1" customWidth="1"/>
    <col min="3085" max="3085" width="8.7109375" customWidth="1"/>
    <col min="3086" max="3086" width="4.7109375" customWidth="1"/>
    <col min="3087" max="3087" width="0.5703125" customWidth="1"/>
    <col min="3088" max="3089" width="8.85546875" bestFit="1" customWidth="1"/>
    <col min="3090" max="3090" width="8.7109375" customWidth="1"/>
    <col min="3091" max="3091" width="4.7109375" customWidth="1"/>
    <col min="3317" max="3317" width="10.42578125" customWidth="1"/>
    <col min="3318" max="3318" width="0.5703125" customWidth="1"/>
    <col min="3319" max="3320" width="8.85546875" bestFit="1" customWidth="1"/>
    <col min="3322" max="3322" width="4.7109375" customWidth="1"/>
    <col min="3323" max="3323" width="0.5703125" customWidth="1"/>
    <col min="3327" max="3327" width="4.7109375" customWidth="1"/>
    <col min="3328" max="3328" width="0.5703125" customWidth="1"/>
    <col min="3332" max="3332" width="4.7109375" customWidth="1"/>
    <col min="3333" max="3333" width="0.5703125" customWidth="1"/>
    <col min="3337" max="3337" width="4.7109375" customWidth="1"/>
    <col min="3338" max="3338" width="0.5703125" customWidth="1"/>
    <col min="3339" max="3340" width="8.85546875" bestFit="1" customWidth="1"/>
    <col min="3341" max="3341" width="8.7109375" customWidth="1"/>
    <col min="3342" max="3342" width="4.7109375" customWidth="1"/>
    <col min="3343" max="3343" width="0.5703125" customWidth="1"/>
    <col min="3344" max="3345" width="8.85546875" bestFit="1" customWidth="1"/>
    <col min="3346" max="3346" width="8.7109375" customWidth="1"/>
    <col min="3347" max="3347" width="4.7109375" customWidth="1"/>
    <col min="3573" max="3573" width="10.42578125" customWidth="1"/>
    <col min="3574" max="3574" width="0.5703125" customWidth="1"/>
    <col min="3575" max="3576" width="8.85546875" bestFit="1" customWidth="1"/>
    <col min="3578" max="3578" width="4.7109375" customWidth="1"/>
    <col min="3579" max="3579" width="0.5703125" customWidth="1"/>
    <col min="3583" max="3583" width="4.7109375" customWidth="1"/>
    <col min="3584" max="3584" width="0.5703125" customWidth="1"/>
    <col min="3588" max="3588" width="4.7109375" customWidth="1"/>
    <col min="3589" max="3589" width="0.5703125" customWidth="1"/>
    <col min="3593" max="3593" width="4.7109375" customWidth="1"/>
    <col min="3594" max="3594" width="0.5703125" customWidth="1"/>
    <col min="3595" max="3596" width="8.85546875" bestFit="1" customWidth="1"/>
    <col min="3597" max="3597" width="8.7109375" customWidth="1"/>
    <col min="3598" max="3598" width="4.7109375" customWidth="1"/>
    <col min="3599" max="3599" width="0.5703125" customWidth="1"/>
    <col min="3600" max="3601" width="8.85546875" bestFit="1" customWidth="1"/>
    <col min="3602" max="3602" width="8.7109375" customWidth="1"/>
    <col min="3603" max="3603" width="4.7109375" customWidth="1"/>
    <col min="3829" max="3829" width="10.42578125" customWidth="1"/>
    <col min="3830" max="3830" width="0.5703125" customWidth="1"/>
    <col min="3831" max="3832" width="8.85546875" bestFit="1" customWidth="1"/>
    <col min="3834" max="3834" width="4.7109375" customWidth="1"/>
    <col min="3835" max="3835" width="0.5703125" customWidth="1"/>
    <col min="3839" max="3839" width="4.7109375" customWidth="1"/>
    <col min="3840" max="3840" width="0.5703125" customWidth="1"/>
    <col min="3844" max="3844" width="4.7109375" customWidth="1"/>
    <col min="3845" max="3845" width="0.5703125" customWidth="1"/>
    <col min="3849" max="3849" width="4.7109375" customWidth="1"/>
    <col min="3850" max="3850" width="0.5703125" customWidth="1"/>
    <col min="3851" max="3852" width="8.85546875" bestFit="1" customWidth="1"/>
    <col min="3853" max="3853" width="8.7109375" customWidth="1"/>
    <col min="3854" max="3854" width="4.7109375" customWidth="1"/>
    <col min="3855" max="3855" width="0.5703125" customWidth="1"/>
    <col min="3856" max="3857" width="8.85546875" bestFit="1" customWidth="1"/>
    <col min="3858" max="3858" width="8.7109375" customWidth="1"/>
    <col min="3859" max="3859" width="4.7109375" customWidth="1"/>
    <col min="4085" max="4085" width="10.42578125" customWidth="1"/>
    <col min="4086" max="4086" width="0.5703125" customWidth="1"/>
    <col min="4087" max="4088" width="8.85546875" bestFit="1" customWidth="1"/>
    <col min="4090" max="4090" width="4.7109375" customWidth="1"/>
    <col min="4091" max="4091" width="0.5703125" customWidth="1"/>
    <col min="4095" max="4095" width="4.7109375" customWidth="1"/>
    <col min="4096" max="4096" width="0.5703125" customWidth="1"/>
    <col min="4100" max="4100" width="4.7109375" customWidth="1"/>
    <col min="4101" max="4101" width="0.5703125" customWidth="1"/>
    <col min="4105" max="4105" width="4.7109375" customWidth="1"/>
    <col min="4106" max="4106" width="0.5703125" customWidth="1"/>
    <col min="4107" max="4108" width="8.85546875" bestFit="1" customWidth="1"/>
    <col min="4109" max="4109" width="8.7109375" customWidth="1"/>
    <col min="4110" max="4110" width="4.7109375" customWidth="1"/>
    <col min="4111" max="4111" width="0.5703125" customWidth="1"/>
    <col min="4112" max="4113" width="8.85546875" bestFit="1" customWidth="1"/>
    <col min="4114" max="4114" width="8.7109375" customWidth="1"/>
    <col min="4115" max="4115" width="4.7109375" customWidth="1"/>
    <col min="4341" max="4341" width="10.42578125" customWidth="1"/>
    <col min="4342" max="4342" width="0.5703125" customWidth="1"/>
    <col min="4343" max="4344" width="8.85546875" bestFit="1" customWidth="1"/>
    <col min="4346" max="4346" width="4.7109375" customWidth="1"/>
    <col min="4347" max="4347" width="0.5703125" customWidth="1"/>
    <col min="4351" max="4351" width="4.7109375" customWidth="1"/>
    <col min="4352" max="4352" width="0.5703125" customWidth="1"/>
    <col min="4356" max="4356" width="4.7109375" customWidth="1"/>
    <col min="4357" max="4357" width="0.5703125" customWidth="1"/>
    <col min="4361" max="4361" width="4.7109375" customWidth="1"/>
    <col min="4362" max="4362" width="0.5703125" customWidth="1"/>
    <col min="4363" max="4364" width="8.85546875" bestFit="1" customWidth="1"/>
    <col min="4365" max="4365" width="8.7109375" customWidth="1"/>
    <col min="4366" max="4366" width="4.7109375" customWidth="1"/>
    <col min="4367" max="4367" width="0.5703125" customWidth="1"/>
    <col min="4368" max="4369" width="8.85546875" bestFit="1" customWidth="1"/>
    <col min="4370" max="4370" width="8.7109375" customWidth="1"/>
    <col min="4371" max="4371" width="4.7109375" customWidth="1"/>
    <col min="4597" max="4597" width="10.42578125" customWidth="1"/>
    <col min="4598" max="4598" width="0.5703125" customWidth="1"/>
    <col min="4599" max="4600" width="8.85546875" bestFit="1" customWidth="1"/>
    <col min="4602" max="4602" width="4.7109375" customWidth="1"/>
    <col min="4603" max="4603" width="0.5703125" customWidth="1"/>
    <col min="4607" max="4607" width="4.7109375" customWidth="1"/>
    <col min="4608" max="4608" width="0.5703125" customWidth="1"/>
    <col min="4612" max="4612" width="4.7109375" customWidth="1"/>
    <col min="4613" max="4613" width="0.5703125" customWidth="1"/>
    <col min="4617" max="4617" width="4.7109375" customWidth="1"/>
    <col min="4618" max="4618" width="0.5703125" customWidth="1"/>
    <col min="4619" max="4620" width="8.85546875" bestFit="1" customWidth="1"/>
    <col min="4621" max="4621" width="8.7109375" customWidth="1"/>
    <col min="4622" max="4622" width="4.7109375" customWidth="1"/>
    <col min="4623" max="4623" width="0.5703125" customWidth="1"/>
    <col min="4624" max="4625" width="8.85546875" bestFit="1" customWidth="1"/>
    <col min="4626" max="4626" width="8.7109375" customWidth="1"/>
    <col min="4627" max="4627" width="4.7109375" customWidth="1"/>
    <col min="4853" max="4853" width="10.42578125" customWidth="1"/>
    <col min="4854" max="4854" width="0.5703125" customWidth="1"/>
    <col min="4855" max="4856" width="8.85546875" bestFit="1" customWidth="1"/>
    <col min="4858" max="4858" width="4.7109375" customWidth="1"/>
    <col min="4859" max="4859" width="0.5703125" customWidth="1"/>
    <col min="4863" max="4863" width="4.7109375" customWidth="1"/>
    <col min="4864" max="4864" width="0.5703125" customWidth="1"/>
    <col min="4868" max="4868" width="4.7109375" customWidth="1"/>
    <col min="4869" max="4869" width="0.5703125" customWidth="1"/>
    <col min="4873" max="4873" width="4.7109375" customWidth="1"/>
    <col min="4874" max="4874" width="0.5703125" customWidth="1"/>
    <col min="4875" max="4876" width="8.85546875" bestFit="1" customWidth="1"/>
    <col min="4877" max="4877" width="8.7109375" customWidth="1"/>
    <col min="4878" max="4878" width="4.7109375" customWidth="1"/>
    <col min="4879" max="4879" width="0.5703125" customWidth="1"/>
    <col min="4880" max="4881" width="8.85546875" bestFit="1" customWidth="1"/>
    <col min="4882" max="4882" width="8.7109375" customWidth="1"/>
    <col min="4883" max="4883" width="4.7109375" customWidth="1"/>
    <col min="5109" max="5109" width="10.42578125" customWidth="1"/>
    <col min="5110" max="5110" width="0.5703125" customWidth="1"/>
    <col min="5111" max="5112" width="8.85546875" bestFit="1" customWidth="1"/>
    <col min="5114" max="5114" width="4.7109375" customWidth="1"/>
    <col min="5115" max="5115" width="0.5703125" customWidth="1"/>
    <col min="5119" max="5119" width="4.7109375" customWidth="1"/>
    <col min="5120" max="5120" width="0.5703125" customWidth="1"/>
    <col min="5124" max="5124" width="4.7109375" customWidth="1"/>
    <col min="5125" max="5125" width="0.5703125" customWidth="1"/>
    <col min="5129" max="5129" width="4.7109375" customWidth="1"/>
    <col min="5130" max="5130" width="0.5703125" customWidth="1"/>
    <col min="5131" max="5132" width="8.85546875" bestFit="1" customWidth="1"/>
    <col min="5133" max="5133" width="8.7109375" customWidth="1"/>
    <col min="5134" max="5134" width="4.7109375" customWidth="1"/>
    <col min="5135" max="5135" width="0.5703125" customWidth="1"/>
    <col min="5136" max="5137" width="8.85546875" bestFit="1" customWidth="1"/>
    <col min="5138" max="5138" width="8.7109375" customWidth="1"/>
    <col min="5139" max="5139" width="4.7109375" customWidth="1"/>
    <col min="5365" max="5365" width="10.42578125" customWidth="1"/>
    <col min="5366" max="5366" width="0.5703125" customWidth="1"/>
    <col min="5367" max="5368" width="8.85546875" bestFit="1" customWidth="1"/>
    <col min="5370" max="5370" width="4.7109375" customWidth="1"/>
    <col min="5371" max="5371" width="0.5703125" customWidth="1"/>
    <col min="5375" max="5375" width="4.7109375" customWidth="1"/>
    <col min="5376" max="5376" width="0.5703125" customWidth="1"/>
    <col min="5380" max="5380" width="4.7109375" customWidth="1"/>
    <col min="5381" max="5381" width="0.5703125" customWidth="1"/>
    <col min="5385" max="5385" width="4.7109375" customWidth="1"/>
    <col min="5386" max="5386" width="0.5703125" customWidth="1"/>
    <col min="5387" max="5388" width="8.85546875" bestFit="1" customWidth="1"/>
    <col min="5389" max="5389" width="8.7109375" customWidth="1"/>
    <col min="5390" max="5390" width="4.7109375" customWidth="1"/>
    <col min="5391" max="5391" width="0.5703125" customWidth="1"/>
    <col min="5392" max="5393" width="8.85546875" bestFit="1" customWidth="1"/>
    <col min="5394" max="5394" width="8.7109375" customWidth="1"/>
    <col min="5395" max="5395" width="4.7109375" customWidth="1"/>
    <col min="5621" max="5621" width="10.42578125" customWidth="1"/>
    <col min="5622" max="5622" width="0.5703125" customWidth="1"/>
    <col min="5623" max="5624" width="8.85546875" bestFit="1" customWidth="1"/>
    <col min="5626" max="5626" width="4.7109375" customWidth="1"/>
    <col min="5627" max="5627" width="0.5703125" customWidth="1"/>
    <col min="5631" max="5631" width="4.7109375" customWidth="1"/>
    <col min="5632" max="5632" width="0.5703125" customWidth="1"/>
    <col min="5636" max="5636" width="4.7109375" customWidth="1"/>
    <col min="5637" max="5637" width="0.5703125" customWidth="1"/>
    <col min="5641" max="5641" width="4.7109375" customWidth="1"/>
    <col min="5642" max="5642" width="0.5703125" customWidth="1"/>
    <col min="5643" max="5644" width="8.85546875" bestFit="1" customWidth="1"/>
    <col min="5645" max="5645" width="8.7109375" customWidth="1"/>
    <col min="5646" max="5646" width="4.7109375" customWidth="1"/>
    <col min="5647" max="5647" width="0.5703125" customWidth="1"/>
    <col min="5648" max="5649" width="8.85546875" bestFit="1" customWidth="1"/>
    <col min="5650" max="5650" width="8.7109375" customWidth="1"/>
    <col min="5651" max="5651" width="4.7109375" customWidth="1"/>
    <col min="5877" max="5877" width="10.42578125" customWidth="1"/>
    <col min="5878" max="5878" width="0.5703125" customWidth="1"/>
    <col min="5879" max="5880" width="8.85546875" bestFit="1" customWidth="1"/>
    <col min="5882" max="5882" width="4.7109375" customWidth="1"/>
    <col min="5883" max="5883" width="0.5703125" customWidth="1"/>
    <col min="5887" max="5887" width="4.7109375" customWidth="1"/>
    <col min="5888" max="5888" width="0.5703125" customWidth="1"/>
    <col min="5892" max="5892" width="4.7109375" customWidth="1"/>
    <col min="5893" max="5893" width="0.5703125" customWidth="1"/>
    <col min="5897" max="5897" width="4.7109375" customWidth="1"/>
    <col min="5898" max="5898" width="0.5703125" customWidth="1"/>
    <col min="5899" max="5900" width="8.85546875" bestFit="1" customWidth="1"/>
    <col min="5901" max="5901" width="8.7109375" customWidth="1"/>
    <col min="5902" max="5902" width="4.7109375" customWidth="1"/>
    <col min="5903" max="5903" width="0.5703125" customWidth="1"/>
    <col min="5904" max="5905" width="8.85546875" bestFit="1" customWidth="1"/>
    <col min="5906" max="5906" width="8.7109375" customWidth="1"/>
    <col min="5907" max="5907" width="4.7109375" customWidth="1"/>
    <col min="6133" max="6133" width="10.42578125" customWidth="1"/>
    <col min="6134" max="6134" width="0.5703125" customWidth="1"/>
    <col min="6135" max="6136" width="8.85546875" bestFit="1" customWidth="1"/>
    <col min="6138" max="6138" width="4.7109375" customWidth="1"/>
    <col min="6139" max="6139" width="0.5703125" customWidth="1"/>
    <col min="6143" max="6143" width="4.7109375" customWidth="1"/>
    <col min="6144" max="6144" width="0.5703125" customWidth="1"/>
    <col min="6148" max="6148" width="4.7109375" customWidth="1"/>
    <col min="6149" max="6149" width="0.5703125" customWidth="1"/>
    <col min="6153" max="6153" width="4.7109375" customWidth="1"/>
    <col min="6154" max="6154" width="0.5703125" customWidth="1"/>
    <col min="6155" max="6156" width="8.85546875" bestFit="1" customWidth="1"/>
    <col min="6157" max="6157" width="8.7109375" customWidth="1"/>
    <col min="6158" max="6158" width="4.7109375" customWidth="1"/>
    <col min="6159" max="6159" width="0.5703125" customWidth="1"/>
    <col min="6160" max="6161" width="8.85546875" bestFit="1" customWidth="1"/>
    <col min="6162" max="6162" width="8.7109375" customWidth="1"/>
    <col min="6163" max="6163" width="4.7109375" customWidth="1"/>
    <col min="6389" max="6389" width="10.42578125" customWidth="1"/>
    <col min="6390" max="6390" width="0.5703125" customWidth="1"/>
    <col min="6391" max="6392" width="8.85546875" bestFit="1" customWidth="1"/>
    <col min="6394" max="6394" width="4.7109375" customWidth="1"/>
    <col min="6395" max="6395" width="0.5703125" customWidth="1"/>
    <col min="6399" max="6399" width="4.7109375" customWidth="1"/>
    <col min="6400" max="6400" width="0.5703125" customWidth="1"/>
    <col min="6404" max="6404" width="4.7109375" customWidth="1"/>
    <col min="6405" max="6405" width="0.5703125" customWidth="1"/>
    <col min="6409" max="6409" width="4.7109375" customWidth="1"/>
    <col min="6410" max="6410" width="0.5703125" customWidth="1"/>
    <col min="6411" max="6412" width="8.85546875" bestFit="1" customWidth="1"/>
    <col min="6413" max="6413" width="8.7109375" customWidth="1"/>
    <col min="6414" max="6414" width="4.7109375" customWidth="1"/>
    <col min="6415" max="6415" width="0.5703125" customWidth="1"/>
    <col min="6416" max="6417" width="8.85546875" bestFit="1" customWidth="1"/>
    <col min="6418" max="6418" width="8.7109375" customWidth="1"/>
    <col min="6419" max="6419" width="4.7109375" customWidth="1"/>
    <col min="6645" max="6645" width="10.42578125" customWidth="1"/>
    <col min="6646" max="6646" width="0.5703125" customWidth="1"/>
    <col min="6647" max="6648" width="8.85546875" bestFit="1" customWidth="1"/>
    <col min="6650" max="6650" width="4.7109375" customWidth="1"/>
    <col min="6651" max="6651" width="0.5703125" customWidth="1"/>
    <col min="6655" max="6655" width="4.7109375" customWidth="1"/>
    <col min="6656" max="6656" width="0.5703125" customWidth="1"/>
    <col min="6660" max="6660" width="4.7109375" customWidth="1"/>
    <col min="6661" max="6661" width="0.5703125" customWidth="1"/>
    <col min="6665" max="6665" width="4.7109375" customWidth="1"/>
    <col min="6666" max="6666" width="0.5703125" customWidth="1"/>
    <col min="6667" max="6668" width="8.85546875" bestFit="1" customWidth="1"/>
    <col min="6669" max="6669" width="8.7109375" customWidth="1"/>
    <col min="6670" max="6670" width="4.7109375" customWidth="1"/>
    <col min="6671" max="6671" width="0.5703125" customWidth="1"/>
    <col min="6672" max="6673" width="8.85546875" bestFit="1" customWidth="1"/>
    <col min="6674" max="6674" width="8.7109375" customWidth="1"/>
    <col min="6675" max="6675" width="4.7109375" customWidth="1"/>
    <col min="6901" max="6901" width="10.42578125" customWidth="1"/>
    <col min="6902" max="6902" width="0.5703125" customWidth="1"/>
    <col min="6903" max="6904" width="8.85546875" bestFit="1" customWidth="1"/>
    <col min="6906" max="6906" width="4.7109375" customWidth="1"/>
    <col min="6907" max="6907" width="0.5703125" customWidth="1"/>
    <col min="6911" max="6911" width="4.7109375" customWidth="1"/>
    <col min="6912" max="6912" width="0.5703125" customWidth="1"/>
    <col min="6916" max="6916" width="4.7109375" customWidth="1"/>
    <col min="6917" max="6917" width="0.5703125" customWidth="1"/>
    <col min="6921" max="6921" width="4.7109375" customWidth="1"/>
    <col min="6922" max="6922" width="0.5703125" customWidth="1"/>
    <col min="6923" max="6924" width="8.85546875" bestFit="1" customWidth="1"/>
    <col min="6925" max="6925" width="8.7109375" customWidth="1"/>
    <col min="6926" max="6926" width="4.7109375" customWidth="1"/>
    <col min="6927" max="6927" width="0.5703125" customWidth="1"/>
    <col min="6928" max="6929" width="8.85546875" bestFit="1" customWidth="1"/>
    <col min="6930" max="6930" width="8.7109375" customWidth="1"/>
    <col min="6931" max="6931" width="4.7109375" customWidth="1"/>
    <col min="7157" max="7157" width="10.42578125" customWidth="1"/>
    <col min="7158" max="7158" width="0.5703125" customWidth="1"/>
    <col min="7159" max="7160" width="8.85546875" bestFit="1" customWidth="1"/>
    <col min="7162" max="7162" width="4.7109375" customWidth="1"/>
    <col min="7163" max="7163" width="0.5703125" customWidth="1"/>
    <col min="7167" max="7167" width="4.7109375" customWidth="1"/>
    <col min="7168" max="7168" width="0.5703125" customWidth="1"/>
    <col min="7172" max="7172" width="4.7109375" customWidth="1"/>
    <col min="7173" max="7173" width="0.5703125" customWidth="1"/>
    <col min="7177" max="7177" width="4.7109375" customWidth="1"/>
    <col min="7178" max="7178" width="0.5703125" customWidth="1"/>
    <col min="7179" max="7180" width="8.85546875" bestFit="1" customWidth="1"/>
    <col min="7181" max="7181" width="8.7109375" customWidth="1"/>
    <col min="7182" max="7182" width="4.7109375" customWidth="1"/>
    <col min="7183" max="7183" width="0.5703125" customWidth="1"/>
    <col min="7184" max="7185" width="8.85546875" bestFit="1" customWidth="1"/>
    <col min="7186" max="7186" width="8.7109375" customWidth="1"/>
    <col min="7187" max="7187" width="4.7109375" customWidth="1"/>
    <col min="7413" max="7413" width="10.42578125" customWidth="1"/>
    <col min="7414" max="7414" width="0.5703125" customWidth="1"/>
    <col min="7415" max="7416" width="8.85546875" bestFit="1" customWidth="1"/>
    <col min="7418" max="7418" width="4.7109375" customWidth="1"/>
    <col min="7419" max="7419" width="0.5703125" customWidth="1"/>
    <col min="7423" max="7423" width="4.7109375" customWidth="1"/>
    <col min="7424" max="7424" width="0.5703125" customWidth="1"/>
    <col min="7428" max="7428" width="4.7109375" customWidth="1"/>
    <col min="7429" max="7429" width="0.5703125" customWidth="1"/>
    <col min="7433" max="7433" width="4.7109375" customWidth="1"/>
    <col min="7434" max="7434" width="0.5703125" customWidth="1"/>
    <col min="7435" max="7436" width="8.85546875" bestFit="1" customWidth="1"/>
    <col min="7437" max="7437" width="8.7109375" customWidth="1"/>
    <col min="7438" max="7438" width="4.7109375" customWidth="1"/>
    <col min="7439" max="7439" width="0.5703125" customWidth="1"/>
    <col min="7440" max="7441" width="8.85546875" bestFit="1" customWidth="1"/>
    <col min="7442" max="7442" width="8.7109375" customWidth="1"/>
    <col min="7443" max="7443" width="4.7109375" customWidth="1"/>
    <col min="7669" max="7669" width="10.42578125" customWidth="1"/>
    <col min="7670" max="7670" width="0.5703125" customWidth="1"/>
    <col min="7671" max="7672" width="8.85546875" bestFit="1" customWidth="1"/>
    <col min="7674" max="7674" width="4.7109375" customWidth="1"/>
    <col min="7675" max="7675" width="0.5703125" customWidth="1"/>
    <col min="7679" max="7679" width="4.7109375" customWidth="1"/>
    <col min="7680" max="7680" width="0.5703125" customWidth="1"/>
    <col min="7684" max="7684" width="4.7109375" customWidth="1"/>
    <col min="7685" max="7685" width="0.5703125" customWidth="1"/>
    <col min="7689" max="7689" width="4.7109375" customWidth="1"/>
    <col min="7690" max="7690" width="0.5703125" customWidth="1"/>
    <col min="7691" max="7692" width="8.85546875" bestFit="1" customWidth="1"/>
    <col min="7693" max="7693" width="8.7109375" customWidth="1"/>
    <col min="7694" max="7694" width="4.7109375" customWidth="1"/>
    <col min="7695" max="7695" width="0.5703125" customWidth="1"/>
    <col min="7696" max="7697" width="8.85546875" bestFit="1" customWidth="1"/>
    <col min="7698" max="7698" width="8.7109375" customWidth="1"/>
    <col min="7699" max="7699" width="4.7109375" customWidth="1"/>
    <col min="7925" max="7925" width="10.42578125" customWidth="1"/>
    <col min="7926" max="7926" width="0.5703125" customWidth="1"/>
    <col min="7927" max="7928" width="8.85546875" bestFit="1" customWidth="1"/>
    <col min="7930" max="7930" width="4.7109375" customWidth="1"/>
    <col min="7931" max="7931" width="0.5703125" customWidth="1"/>
    <col min="7935" max="7935" width="4.7109375" customWidth="1"/>
    <col min="7936" max="7936" width="0.5703125" customWidth="1"/>
    <col min="7940" max="7940" width="4.7109375" customWidth="1"/>
    <col min="7941" max="7941" width="0.5703125" customWidth="1"/>
    <col min="7945" max="7945" width="4.7109375" customWidth="1"/>
    <col min="7946" max="7946" width="0.5703125" customWidth="1"/>
    <col min="7947" max="7948" width="8.85546875" bestFit="1" customWidth="1"/>
    <col min="7949" max="7949" width="8.7109375" customWidth="1"/>
    <col min="7950" max="7950" width="4.7109375" customWidth="1"/>
    <col min="7951" max="7951" width="0.5703125" customWidth="1"/>
    <col min="7952" max="7953" width="8.85546875" bestFit="1" customWidth="1"/>
    <col min="7954" max="7954" width="8.7109375" customWidth="1"/>
    <col min="7955" max="7955" width="4.7109375" customWidth="1"/>
    <col min="8181" max="8181" width="10.42578125" customWidth="1"/>
    <col min="8182" max="8182" width="0.5703125" customWidth="1"/>
    <col min="8183" max="8184" width="8.85546875" bestFit="1" customWidth="1"/>
    <col min="8186" max="8186" width="4.7109375" customWidth="1"/>
    <col min="8187" max="8187" width="0.5703125" customWidth="1"/>
    <col min="8191" max="8191" width="4.7109375" customWidth="1"/>
    <col min="8192" max="8192" width="0.5703125" customWidth="1"/>
    <col min="8196" max="8196" width="4.7109375" customWidth="1"/>
    <col min="8197" max="8197" width="0.5703125" customWidth="1"/>
    <col min="8201" max="8201" width="4.7109375" customWidth="1"/>
    <col min="8202" max="8202" width="0.5703125" customWidth="1"/>
    <col min="8203" max="8204" width="8.85546875" bestFit="1" customWidth="1"/>
    <col min="8205" max="8205" width="8.7109375" customWidth="1"/>
    <col min="8206" max="8206" width="4.7109375" customWidth="1"/>
    <col min="8207" max="8207" width="0.5703125" customWidth="1"/>
    <col min="8208" max="8209" width="8.85546875" bestFit="1" customWidth="1"/>
    <col min="8210" max="8210" width="8.7109375" customWidth="1"/>
    <col min="8211" max="8211" width="4.7109375" customWidth="1"/>
    <col min="8437" max="8437" width="10.42578125" customWidth="1"/>
    <col min="8438" max="8438" width="0.5703125" customWidth="1"/>
    <col min="8439" max="8440" width="8.85546875" bestFit="1" customWidth="1"/>
    <col min="8442" max="8442" width="4.7109375" customWidth="1"/>
    <col min="8443" max="8443" width="0.5703125" customWidth="1"/>
    <col min="8447" max="8447" width="4.7109375" customWidth="1"/>
    <col min="8448" max="8448" width="0.5703125" customWidth="1"/>
    <col min="8452" max="8452" width="4.7109375" customWidth="1"/>
    <col min="8453" max="8453" width="0.5703125" customWidth="1"/>
    <col min="8457" max="8457" width="4.7109375" customWidth="1"/>
    <col min="8458" max="8458" width="0.5703125" customWidth="1"/>
    <col min="8459" max="8460" width="8.85546875" bestFit="1" customWidth="1"/>
    <col min="8461" max="8461" width="8.7109375" customWidth="1"/>
    <col min="8462" max="8462" width="4.7109375" customWidth="1"/>
    <col min="8463" max="8463" width="0.5703125" customWidth="1"/>
    <col min="8464" max="8465" width="8.85546875" bestFit="1" customWidth="1"/>
    <col min="8466" max="8466" width="8.7109375" customWidth="1"/>
    <col min="8467" max="8467" width="4.7109375" customWidth="1"/>
    <col min="8693" max="8693" width="10.42578125" customWidth="1"/>
    <col min="8694" max="8694" width="0.5703125" customWidth="1"/>
    <col min="8695" max="8696" width="8.85546875" bestFit="1" customWidth="1"/>
    <col min="8698" max="8698" width="4.7109375" customWidth="1"/>
    <col min="8699" max="8699" width="0.5703125" customWidth="1"/>
    <col min="8703" max="8703" width="4.7109375" customWidth="1"/>
    <col min="8704" max="8704" width="0.5703125" customWidth="1"/>
    <col min="8708" max="8708" width="4.7109375" customWidth="1"/>
    <col min="8709" max="8709" width="0.5703125" customWidth="1"/>
    <col min="8713" max="8713" width="4.7109375" customWidth="1"/>
    <col min="8714" max="8714" width="0.5703125" customWidth="1"/>
    <col min="8715" max="8716" width="8.85546875" bestFit="1" customWidth="1"/>
    <col min="8717" max="8717" width="8.7109375" customWidth="1"/>
    <col min="8718" max="8718" width="4.7109375" customWidth="1"/>
    <col min="8719" max="8719" width="0.5703125" customWidth="1"/>
    <col min="8720" max="8721" width="8.85546875" bestFit="1" customWidth="1"/>
    <col min="8722" max="8722" width="8.7109375" customWidth="1"/>
    <col min="8723" max="8723" width="4.7109375" customWidth="1"/>
    <col min="8949" max="8949" width="10.42578125" customWidth="1"/>
    <col min="8950" max="8950" width="0.5703125" customWidth="1"/>
    <col min="8951" max="8952" width="8.85546875" bestFit="1" customWidth="1"/>
    <col min="8954" max="8954" width="4.7109375" customWidth="1"/>
    <col min="8955" max="8955" width="0.5703125" customWidth="1"/>
    <col min="8959" max="8959" width="4.7109375" customWidth="1"/>
    <col min="8960" max="8960" width="0.5703125" customWidth="1"/>
    <col min="8964" max="8964" width="4.7109375" customWidth="1"/>
    <col min="8965" max="8965" width="0.5703125" customWidth="1"/>
    <col min="8969" max="8969" width="4.7109375" customWidth="1"/>
    <col min="8970" max="8970" width="0.5703125" customWidth="1"/>
    <col min="8971" max="8972" width="8.85546875" bestFit="1" customWidth="1"/>
    <col min="8973" max="8973" width="8.7109375" customWidth="1"/>
    <col min="8974" max="8974" width="4.7109375" customWidth="1"/>
    <col min="8975" max="8975" width="0.5703125" customWidth="1"/>
    <col min="8976" max="8977" width="8.85546875" bestFit="1" customWidth="1"/>
    <col min="8978" max="8978" width="8.7109375" customWidth="1"/>
    <col min="8979" max="8979" width="4.7109375" customWidth="1"/>
    <col min="9205" max="9205" width="10.42578125" customWidth="1"/>
    <col min="9206" max="9206" width="0.5703125" customWidth="1"/>
    <col min="9207" max="9208" width="8.85546875" bestFit="1" customWidth="1"/>
    <col min="9210" max="9210" width="4.7109375" customWidth="1"/>
    <col min="9211" max="9211" width="0.5703125" customWidth="1"/>
    <col min="9215" max="9215" width="4.7109375" customWidth="1"/>
    <col min="9216" max="9216" width="0.5703125" customWidth="1"/>
    <col min="9220" max="9220" width="4.7109375" customWidth="1"/>
    <col min="9221" max="9221" width="0.5703125" customWidth="1"/>
    <col min="9225" max="9225" width="4.7109375" customWidth="1"/>
    <col min="9226" max="9226" width="0.5703125" customWidth="1"/>
    <col min="9227" max="9228" width="8.85546875" bestFit="1" customWidth="1"/>
    <col min="9229" max="9229" width="8.7109375" customWidth="1"/>
    <col min="9230" max="9230" width="4.7109375" customWidth="1"/>
    <col min="9231" max="9231" width="0.5703125" customWidth="1"/>
    <col min="9232" max="9233" width="8.85546875" bestFit="1" customWidth="1"/>
    <col min="9234" max="9234" width="8.7109375" customWidth="1"/>
    <col min="9235" max="9235" width="4.7109375" customWidth="1"/>
    <col min="9461" max="9461" width="10.42578125" customWidth="1"/>
    <col min="9462" max="9462" width="0.5703125" customWidth="1"/>
    <col min="9463" max="9464" width="8.85546875" bestFit="1" customWidth="1"/>
    <col min="9466" max="9466" width="4.7109375" customWidth="1"/>
    <col min="9467" max="9467" width="0.5703125" customWidth="1"/>
    <col min="9471" max="9471" width="4.7109375" customWidth="1"/>
    <col min="9472" max="9472" width="0.5703125" customWidth="1"/>
    <col min="9476" max="9476" width="4.7109375" customWidth="1"/>
    <col min="9477" max="9477" width="0.5703125" customWidth="1"/>
    <col min="9481" max="9481" width="4.7109375" customWidth="1"/>
    <col min="9482" max="9482" width="0.5703125" customWidth="1"/>
    <col min="9483" max="9484" width="8.85546875" bestFit="1" customWidth="1"/>
    <col min="9485" max="9485" width="8.7109375" customWidth="1"/>
    <col min="9486" max="9486" width="4.7109375" customWidth="1"/>
    <col min="9487" max="9487" width="0.5703125" customWidth="1"/>
    <col min="9488" max="9489" width="8.85546875" bestFit="1" customWidth="1"/>
    <col min="9490" max="9490" width="8.7109375" customWidth="1"/>
    <col min="9491" max="9491" width="4.7109375" customWidth="1"/>
    <col min="9717" max="9717" width="10.42578125" customWidth="1"/>
    <col min="9718" max="9718" width="0.5703125" customWidth="1"/>
    <col min="9719" max="9720" width="8.85546875" bestFit="1" customWidth="1"/>
    <col min="9722" max="9722" width="4.7109375" customWidth="1"/>
    <col min="9723" max="9723" width="0.5703125" customWidth="1"/>
    <col min="9727" max="9727" width="4.7109375" customWidth="1"/>
    <col min="9728" max="9728" width="0.5703125" customWidth="1"/>
    <col min="9732" max="9732" width="4.7109375" customWidth="1"/>
    <col min="9733" max="9733" width="0.5703125" customWidth="1"/>
    <col min="9737" max="9737" width="4.7109375" customWidth="1"/>
    <col min="9738" max="9738" width="0.5703125" customWidth="1"/>
    <col min="9739" max="9740" width="8.85546875" bestFit="1" customWidth="1"/>
    <col min="9741" max="9741" width="8.7109375" customWidth="1"/>
    <col min="9742" max="9742" width="4.7109375" customWidth="1"/>
    <col min="9743" max="9743" width="0.5703125" customWidth="1"/>
    <col min="9744" max="9745" width="8.85546875" bestFit="1" customWidth="1"/>
    <col min="9746" max="9746" width="8.7109375" customWidth="1"/>
    <col min="9747" max="9747" width="4.7109375" customWidth="1"/>
    <col min="9973" max="9973" width="10.42578125" customWidth="1"/>
    <col min="9974" max="9974" width="0.5703125" customWidth="1"/>
    <col min="9975" max="9976" width="8.85546875" bestFit="1" customWidth="1"/>
    <col min="9978" max="9978" width="4.7109375" customWidth="1"/>
    <col min="9979" max="9979" width="0.5703125" customWidth="1"/>
    <col min="9983" max="9983" width="4.7109375" customWidth="1"/>
    <col min="9984" max="9984" width="0.5703125" customWidth="1"/>
    <col min="9988" max="9988" width="4.7109375" customWidth="1"/>
    <col min="9989" max="9989" width="0.5703125" customWidth="1"/>
    <col min="9993" max="9993" width="4.7109375" customWidth="1"/>
    <col min="9994" max="9994" width="0.5703125" customWidth="1"/>
    <col min="9995" max="9996" width="8.85546875" bestFit="1" customWidth="1"/>
    <col min="9997" max="9997" width="8.7109375" customWidth="1"/>
    <col min="9998" max="9998" width="4.7109375" customWidth="1"/>
    <col min="9999" max="9999" width="0.5703125" customWidth="1"/>
    <col min="10000" max="10001" width="8.85546875" bestFit="1" customWidth="1"/>
    <col min="10002" max="10002" width="8.7109375" customWidth="1"/>
    <col min="10003" max="10003" width="4.7109375" customWidth="1"/>
    <col min="10229" max="10229" width="10.42578125" customWidth="1"/>
    <col min="10230" max="10230" width="0.5703125" customWidth="1"/>
    <col min="10231" max="10232" width="8.85546875" bestFit="1" customWidth="1"/>
    <col min="10234" max="10234" width="4.7109375" customWidth="1"/>
    <col min="10235" max="10235" width="0.5703125" customWidth="1"/>
    <col min="10239" max="10239" width="4.7109375" customWidth="1"/>
    <col min="10240" max="10240" width="0.5703125" customWidth="1"/>
    <col min="10244" max="10244" width="4.7109375" customWidth="1"/>
    <col min="10245" max="10245" width="0.5703125" customWidth="1"/>
    <col min="10249" max="10249" width="4.7109375" customWidth="1"/>
    <col min="10250" max="10250" width="0.5703125" customWidth="1"/>
    <col min="10251" max="10252" width="8.85546875" bestFit="1" customWidth="1"/>
    <col min="10253" max="10253" width="8.7109375" customWidth="1"/>
    <col min="10254" max="10254" width="4.7109375" customWidth="1"/>
    <col min="10255" max="10255" width="0.5703125" customWidth="1"/>
    <col min="10256" max="10257" width="8.85546875" bestFit="1" customWidth="1"/>
    <col min="10258" max="10258" width="8.7109375" customWidth="1"/>
    <col min="10259" max="10259" width="4.7109375" customWidth="1"/>
    <col min="10485" max="10485" width="10.42578125" customWidth="1"/>
    <col min="10486" max="10486" width="0.5703125" customWidth="1"/>
    <col min="10487" max="10488" width="8.85546875" bestFit="1" customWidth="1"/>
    <col min="10490" max="10490" width="4.7109375" customWidth="1"/>
    <col min="10491" max="10491" width="0.5703125" customWidth="1"/>
    <col min="10495" max="10495" width="4.7109375" customWidth="1"/>
    <col min="10496" max="10496" width="0.5703125" customWidth="1"/>
    <col min="10500" max="10500" width="4.7109375" customWidth="1"/>
    <col min="10501" max="10501" width="0.5703125" customWidth="1"/>
    <col min="10505" max="10505" width="4.7109375" customWidth="1"/>
    <col min="10506" max="10506" width="0.5703125" customWidth="1"/>
    <col min="10507" max="10508" width="8.85546875" bestFit="1" customWidth="1"/>
    <col min="10509" max="10509" width="8.7109375" customWidth="1"/>
    <col min="10510" max="10510" width="4.7109375" customWidth="1"/>
    <col min="10511" max="10511" width="0.5703125" customWidth="1"/>
    <col min="10512" max="10513" width="8.85546875" bestFit="1" customWidth="1"/>
    <col min="10514" max="10514" width="8.7109375" customWidth="1"/>
    <col min="10515" max="10515" width="4.7109375" customWidth="1"/>
    <col min="10741" max="10741" width="10.42578125" customWidth="1"/>
    <col min="10742" max="10742" width="0.5703125" customWidth="1"/>
    <col min="10743" max="10744" width="8.85546875" bestFit="1" customWidth="1"/>
    <col min="10746" max="10746" width="4.7109375" customWidth="1"/>
    <col min="10747" max="10747" width="0.5703125" customWidth="1"/>
    <col min="10751" max="10751" width="4.7109375" customWidth="1"/>
    <col min="10752" max="10752" width="0.5703125" customWidth="1"/>
    <col min="10756" max="10756" width="4.7109375" customWidth="1"/>
    <col min="10757" max="10757" width="0.5703125" customWidth="1"/>
    <col min="10761" max="10761" width="4.7109375" customWidth="1"/>
    <col min="10762" max="10762" width="0.5703125" customWidth="1"/>
    <col min="10763" max="10764" width="8.85546875" bestFit="1" customWidth="1"/>
    <col min="10765" max="10765" width="8.7109375" customWidth="1"/>
    <col min="10766" max="10766" width="4.7109375" customWidth="1"/>
    <col min="10767" max="10767" width="0.5703125" customWidth="1"/>
    <col min="10768" max="10769" width="8.85546875" bestFit="1" customWidth="1"/>
    <col min="10770" max="10770" width="8.7109375" customWidth="1"/>
    <col min="10771" max="10771" width="4.7109375" customWidth="1"/>
    <col min="10997" max="10997" width="10.42578125" customWidth="1"/>
    <col min="10998" max="10998" width="0.5703125" customWidth="1"/>
    <col min="10999" max="11000" width="8.85546875" bestFit="1" customWidth="1"/>
    <col min="11002" max="11002" width="4.7109375" customWidth="1"/>
    <col min="11003" max="11003" width="0.5703125" customWidth="1"/>
    <col min="11007" max="11007" width="4.7109375" customWidth="1"/>
    <col min="11008" max="11008" width="0.5703125" customWidth="1"/>
    <col min="11012" max="11012" width="4.7109375" customWidth="1"/>
    <col min="11013" max="11013" width="0.5703125" customWidth="1"/>
    <col min="11017" max="11017" width="4.7109375" customWidth="1"/>
    <col min="11018" max="11018" width="0.5703125" customWidth="1"/>
    <col min="11019" max="11020" width="8.85546875" bestFit="1" customWidth="1"/>
    <col min="11021" max="11021" width="8.7109375" customWidth="1"/>
    <col min="11022" max="11022" width="4.7109375" customWidth="1"/>
    <col min="11023" max="11023" width="0.5703125" customWidth="1"/>
    <col min="11024" max="11025" width="8.85546875" bestFit="1" customWidth="1"/>
    <col min="11026" max="11026" width="8.7109375" customWidth="1"/>
    <col min="11027" max="11027" width="4.7109375" customWidth="1"/>
    <col min="11253" max="11253" width="10.42578125" customWidth="1"/>
    <col min="11254" max="11254" width="0.5703125" customWidth="1"/>
    <col min="11255" max="11256" width="8.85546875" bestFit="1" customWidth="1"/>
    <col min="11258" max="11258" width="4.7109375" customWidth="1"/>
    <col min="11259" max="11259" width="0.5703125" customWidth="1"/>
    <col min="11263" max="11263" width="4.7109375" customWidth="1"/>
    <col min="11264" max="11264" width="0.5703125" customWidth="1"/>
    <col min="11268" max="11268" width="4.7109375" customWidth="1"/>
    <col min="11269" max="11269" width="0.5703125" customWidth="1"/>
    <col min="11273" max="11273" width="4.7109375" customWidth="1"/>
    <col min="11274" max="11274" width="0.5703125" customWidth="1"/>
    <col min="11275" max="11276" width="8.85546875" bestFit="1" customWidth="1"/>
    <col min="11277" max="11277" width="8.7109375" customWidth="1"/>
    <col min="11278" max="11278" width="4.7109375" customWidth="1"/>
    <col min="11279" max="11279" width="0.5703125" customWidth="1"/>
    <col min="11280" max="11281" width="8.85546875" bestFit="1" customWidth="1"/>
    <col min="11282" max="11282" width="8.7109375" customWidth="1"/>
    <col min="11283" max="11283" width="4.7109375" customWidth="1"/>
    <col min="11509" max="11509" width="10.42578125" customWidth="1"/>
    <col min="11510" max="11510" width="0.5703125" customWidth="1"/>
    <col min="11511" max="11512" width="8.85546875" bestFit="1" customWidth="1"/>
    <col min="11514" max="11514" width="4.7109375" customWidth="1"/>
    <col min="11515" max="11515" width="0.5703125" customWidth="1"/>
    <col min="11519" max="11519" width="4.7109375" customWidth="1"/>
    <col min="11520" max="11520" width="0.5703125" customWidth="1"/>
    <col min="11524" max="11524" width="4.7109375" customWidth="1"/>
    <col min="11525" max="11525" width="0.5703125" customWidth="1"/>
    <col min="11529" max="11529" width="4.7109375" customWidth="1"/>
    <col min="11530" max="11530" width="0.5703125" customWidth="1"/>
    <col min="11531" max="11532" width="8.85546875" bestFit="1" customWidth="1"/>
    <col min="11533" max="11533" width="8.7109375" customWidth="1"/>
    <col min="11534" max="11534" width="4.7109375" customWidth="1"/>
    <col min="11535" max="11535" width="0.5703125" customWidth="1"/>
    <col min="11536" max="11537" width="8.85546875" bestFit="1" customWidth="1"/>
    <col min="11538" max="11538" width="8.7109375" customWidth="1"/>
    <col min="11539" max="11539" width="4.7109375" customWidth="1"/>
    <col min="11765" max="11765" width="10.42578125" customWidth="1"/>
    <col min="11766" max="11766" width="0.5703125" customWidth="1"/>
    <col min="11767" max="11768" width="8.85546875" bestFit="1" customWidth="1"/>
    <col min="11770" max="11770" width="4.7109375" customWidth="1"/>
    <col min="11771" max="11771" width="0.5703125" customWidth="1"/>
    <col min="11775" max="11775" width="4.7109375" customWidth="1"/>
    <col min="11776" max="11776" width="0.5703125" customWidth="1"/>
    <col min="11780" max="11780" width="4.7109375" customWidth="1"/>
    <col min="11781" max="11781" width="0.5703125" customWidth="1"/>
    <col min="11785" max="11785" width="4.7109375" customWidth="1"/>
    <col min="11786" max="11786" width="0.5703125" customWidth="1"/>
    <col min="11787" max="11788" width="8.85546875" bestFit="1" customWidth="1"/>
    <col min="11789" max="11789" width="8.7109375" customWidth="1"/>
    <col min="11790" max="11790" width="4.7109375" customWidth="1"/>
    <col min="11791" max="11791" width="0.5703125" customWidth="1"/>
    <col min="11792" max="11793" width="8.85546875" bestFit="1" customWidth="1"/>
    <col min="11794" max="11794" width="8.7109375" customWidth="1"/>
    <col min="11795" max="11795" width="4.7109375" customWidth="1"/>
    <col min="12021" max="12021" width="10.42578125" customWidth="1"/>
    <col min="12022" max="12022" width="0.5703125" customWidth="1"/>
    <col min="12023" max="12024" width="8.85546875" bestFit="1" customWidth="1"/>
    <col min="12026" max="12026" width="4.7109375" customWidth="1"/>
    <col min="12027" max="12027" width="0.5703125" customWidth="1"/>
    <col min="12031" max="12031" width="4.7109375" customWidth="1"/>
    <col min="12032" max="12032" width="0.5703125" customWidth="1"/>
    <col min="12036" max="12036" width="4.7109375" customWidth="1"/>
    <col min="12037" max="12037" width="0.5703125" customWidth="1"/>
    <col min="12041" max="12041" width="4.7109375" customWidth="1"/>
    <col min="12042" max="12042" width="0.5703125" customWidth="1"/>
    <col min="12043" max="12044" width="8.85546875" bestFit="1" customWidth="1"/>
    <col min="12045" max="12045" width="8.7109375" customWidth="1"/>
    <col min="12046" max="12046" width="4.7109375" customWidth="1"/>
    <col min="12047" max="12047" width="0.5703125" customWidth="1"/>
    <col min="12048" max="12049" width="8.85546875" bestFit="1" customWidth="1"/>
    <col min="12050" max="12050" width="8.7109375" customWidth="1"/>
    <col min="12051" max="12051" width="4.7109375" customWidth="1"/>
    <col min="12277" max="12277" width="10.42578125" customWidth="1"/>
    <col min="12278" max="12278" width="0.5703125" customWidth="1"/>
    <col min="12279" max="12280" width="8.85546875" bestFit="1" customWidth="1"/>
    <col min="12282" max="12282" width="4.7109375" customWidth="1"/>
    <col min="12283" max="12283" width="0.5703125" customWidth="1"/>
    <col min="12287" max="12287" width="4.7109375" customWidth="1"/>
    <col min="12288" max="12288" width="0.5703125" customWidth="1"/>
    <col min="12292" max="12292" width="4.7109375" customWidth="1"/>
    <col min="12293" max="12293" width="0.5703125" customWidth="1"/>
    <col min="12297" max="12297" width="4.7109375" customWidth="1"/>
    <col min="12298" max="12298" width="0.5703125" customWidth="1"/>
    <col min="12299" max="12300" width="8.85546875" bestFit="1" customWidth="1"/>
    <col min="12301" max="12301" width="8.7109375" customWidth="1"/>
    <col min="12302" max="12302" width="4.7109375" customWidth="1"/>
    <col min="12303" max="12303" width="0.5703125" customWidth="1"/>
    <col min="12304" max="12305" width="8.85546875" bestFit="1" customWidth="1"/>
    <col min="12306" max="12306" width="8.7109375" customWidth="1"/>
    <col min="12307" max="12307" width="4.7109375" customWidth="1"/>
    <col min="12533" max="12533" width="10.42578125" customWidth="1"/>
    <col min="12534" max="12534" width="0.5703125" customWidth="1"/>
    <col min="12535" max="12536" width="8.85546875" bestFit="1" customWidth="1"/>
    <col min="12538" max="12538" width="4.7109375" customWidth="1"/>
    <col min="12539" max="12539" width="0.5703125" customWidth="1"/>
    <col min="12543" max="12543" width="4.7109375" customWidth="1"/>
    <col min="12544" max="12544" width="0.5703125" customWidth="1"/>
    <col min="12548" max="12548" width="4.7109375" customWidth="1"/>
    <col min="12549" max="12549" width="0.5703125" customWidth="1"/>
    <col min="12553" max="12553" width="4.7109375" customWidth="1"/>
    <col min="12554" max="12554" width="0.5703125" customWidth="1"/>
    <col min="12555" max="12556" width="8.85546875" bestFit="1" customWidth="1"/>
    <col min="12557" max="12557" width="8.7109375" customWidth="1"/>
    <col min="12558" max="12558" width="4.7109375" customWidth="1"/>
    <col min="12559" max="12559" width="0.5703125" customWidth="1"/>
    <col min="12560" max="12561" width="8.85546875" bestFit="1" customWidth="1"/>
    <col min="12562" max="12562" width="8.7109375" customWidth="1"/>
    <col min="12563" max="12563" width="4.7109375" customWidth="1"/>
    <col min="12789" max="12789" width="10.42578125" customWidth="1"/>
    <col min="12790" max="12790" width="0.5703125" customWidth="1"/>
    <col min="12791" max="12792" width="8.85546875" bestFit="1" customWidth="1"/>
    <col min="12794" max="12794" width="4.7109375" customWidth="1"/>
    <col min="12795" max="12795" width="0.5703125" customWidth="1"/>
    <col min="12799" max="12799" width="4.7109375" customWidth="1"/>
    <col min="12800" max="12800" width="0.5703125" customWidth="1"/>
    <col min="12804" max="12804" width="4.7109375" customWidth="1"/>
    <col min="12805" max="12805" width="0.5703125" customWidth="1"/>
    <col min="12809" max="12809" width="4.7109375" customWidth="1"/>
    <col min="12810" max="12810" width="0.5703125" customWidth="1"/>
    <col min="12811" max="12812" width="8.85546875" bestFit="1" customWidth="1"/>
    <col min="12813" max="12813" width="8.7109375" customWidth="1"/>
    <col min="12814" max="12814" width="4.7109375" customWidth="1"/>
    <col min="12815" max="12815" width="0.5703125" customWidth="1"/>
    <col min="12816" max="12817" width="8.85546875" bestFit="1" customWidth="1"/>
    <col min="12818" max="12818" width="8.7109375" customWidth="1"/>
    <col min="12819" max="12819" width="4.7109375" customWidth="1"/>
    <col min="13045" max="13045" width="10.42578125" customWidth="1"/>
    <col min="13046" max="13046" width="0.5703125" customWidth="1"/>
    <col min="13047" max="13048" width="8.85546875" bestFit="1" customWidth="1"/>
    <col min="13050" max="13050" width="4.7109375" customWidth="1"/>
    <col min="13051" max="13051" width="0.5703125" customWidth="1"/>
    <col min="13055" max="13055" width="4.7109375" customWidth="1"/>
    <col min="13056" max="13056" width="0.5703125" customWidth="1"/>
    <col min="13060" max="13060" width="4.7109375" customWidth="1"/>
    <col min="13061" max="13061" width="0.5703125" customWidth="1"/>
    <col min="13065" max="13065" width="4.7109375" customWidth="1"/>
    <col min="13066" max="13066" width="0.5703125" customWidth="1"/>
    <col min="13067" max="13068" width="8.85546875" bestFit="1" customWidth="1"/>
    <col min="13069" max="13069" width="8.7109375" customWidth="1"/>
    <col min="13070" max="13070" width="4.7109375" customWidth="1"/>
    <col min="13071" max="13071" width="0.5703125" customWidth="1"/>
    <col min="13072" max="13073" width="8.85546875" bestFit="1" customWidth="1"/>
    <col min="13074" max="13074" width="8.7109375" customWidth="1"/>
    <col min="13075" max="13075" width="4.7109375" customWidth="1"/>
    <col min="13301" max="13301" width="10.42578125" customWidth="1"/>
    <col min="13302" max="13302" width="0.5703125" customWidth="1"/>
    <col min="13303" max="13304" width="8.85546875" bestFit="1" customWidth="1"/>
    <col min="13306" max="13306" width="4.7109375" customWidth="1"/>
    <col min="13307" max="13307" width="0.5703125" customWidth="1"/>
    <col min="13311" max="13311" width="4.7109375" customWidth="1"/>
    <col min="13312" max="13312" width="0.5703125" customWidth="1"/>
    <col min="13316" max="13316" width="4.7109375" customWidth="1"/>
    <col min="13317" max="13317" width="0.5703125" customWidth="1"/>
    <col min="13321" max="13321" width="4.7109375" customWidth="1"/>
    <col min="13322" max="13322" width="0.5703125" customWidth="1"/>
    <col min="13323" max="13324" width="8.85546875" bestFit="1" customWidth="1"/>
    <col min="13325" max="13325" width="8.7109375" customWidth="1"/>
    <col min="13326" max="13326" width="4.7109375" customWidth="1"/>
    <col min="13327" max="13327" width="0.5703125" customWidth="1"/>
    <col min="13328" max="13329" width="8.85546875" bestFit="1" customWidth="1"/>
    <col min="13330" max="13330" width="8.7109375" customWidth="1"/>
    <col min="13331" max="13331" width="4.7109375" customWidth="1"/>
    <col min="13557" max="13557" width="10.42578125" customWidth="1"/>
    <col min="13558" max="13558" width="0.5703125" customWidth="1"/>
    <col min="13559" max="13560" width="8.85546875" bestFit="1" customWidth="1"/>
    <col min="13562" max="13562" width="4.7109375" customWidth="1"/>
    <col min="13563" max="13563" width="0.5703125" customWidth="1"/>
    <col min="13567" max="13567" width="4.7109375" customWidth="1"/>
    <col min="13568" max="13568" width="0.5703125" customWidth="1"/>
    <col min="13572" max="13572" width="4.7109375" customWidth="1"/>
    <col min="13573" max="13573" width="0.5703125" customWidth="1"/>
    <col min="13577" max="13577" width="4.7109375" customWidth="1"/>
    <col min="13578" max="13578" width="0.5703125" customWidth="1"/>
    <col min="13579" max="13580" width="8.85546875" bestFit="1" customWidth="1"/>
    <col min="13581" max="13581" width="8.7109375" customWidth="1"/>
    <col min="13582" max="13582" width="4.7109375" customWidth="1"/>
    <col min="13583" max="13583" width="0.5703125" customWidth="1"/>
    <col min="13584" max="13585" width="8.85546875" bestFit="1" customWidth="1"/>
    <col min="13586" max="13586" width="8.7109375" customWidth="1"/>
    <col min="13587" max="13587" width="4.7109375" customWidth="1"/>
    <col min="13813" max="13813" width="10.42578125" customWidth="1"/>
    <col min="13814" max="13814" width="0.5703125" customWidth="1"/>
    <col min="13815" max="13816" width="8.85546875" bestFit="1" customWidth="1"/>
    <col min="13818" max="13818" width="4.7109375" customWidth="1"/>
    <col min="13819" max="13819" width="0.5703125" customWidth="1"/>
    <col min="13823" max="13823" width="4.7109375" customWidth="1"/>
    <col min="13824" max="13824" width="0.5703125" customWidth="1"/>
    <col min="13828" max="13828" width="4.7109375" customWidth="1"/>
    <col min="13829" max="13829" width="0.5703125" customWidth="1"/>
    <col min="13833" max="13833" width="4.7109375" customWidth="1"/>
    <col min="13834" max="13834" width="0.5703125" customWidth="1"/>
    <col min="13835" max="13836" width="8.85546875" bestFit="1" customWidth="1"/>
    <col min="13837" max="13837" width="8.7109375" customWidth="1"/>
    <col min="13838" max="13838" width="4.7109375" customWidth="1"/>
    <col min="13839" max="13839" width="0.5703125" customWidth="1"/>
    <col min="13840" max="13841" width="8.85546875" bestFit="1" customWidth="1"/>
    <col min="13842" max="13842" width="8.7109375" customWidth="1"/>
    <col min="13843" max="13843" width="4.7109375" customWidth="1"/>
    <col min="14069" max="14069" width="10.42578125" customWidth="1"/>
    <col min="14070" max="14070" width="0.5703125" customWidth="1"/>
    <col min="14071" max="14072" width="8.85546875" bestFit="1" customWidth="1"/>
    <col min="14074" max="14074" width="4.7109375" customWidth="1"/>
    <col min="14075" max="14075" width="0.5703125" customWidth="1"/>
    <col min="14079" max="14079" width="4.7109375" customWidth="1"/>
    <col min="14080" max="14080" width="0.5703125" customWidth="1"/>
    <col min="14084" max="14084" width="4.7109375" customWidth="1"/>
    <col min="14085" max="14085" width="0.5703125" customWidth="1"/>
    <col min="14089" max="14089" width="4.7109375" customWidth="1"/>
    <col min="14090" max="14090" width="0.5703125" customWidth="1"/>
    <col min="14091" max="14092" width="8.85546875" bestFit="1" customWidth="1"/>
    <col min="14093" max="14093" width="8.7109375" customWidth="1"/>
    <col min="14094" max="14094" width="4.7109375" customWidth="1"/>
    <col min="14095" max="14095" width="0.5703125" customWidth="1"/>
    <col min="14096" max="14097" width="8.85546875" bestFit="1" customWidth="1"/>
    <col min="14098" max="14098" width="8.7109375" customWidth="1"/>
    <col min="14099" max="14099" width="4.7109375" customWidth="1"/>
    <col min="14325" max="14325" width="10.42578125" customWidth="1"/>
    <col min="14326" max="14326" width="0.5703125" customWidth="1"/>
    <col min="14327" max="14328" width="8.85546875" bestFit="1" customWidth="1"/>
    <col min="14330" max="14330" width="4.7109375" customWidth="1"/>
    <col min="14331" max="14331" width="0.5703125" customWidth="1"/>
    <col min="14335" max="14335" width="4.7109375" customWidth="1"/>
    <col min="14336" max="14336" width="0.5703125" customWidth="1"/>
    <col min="14340" max="14340" width="4.7109375" customWidth="1"/>
    <col min="14341" max="14341" width="0.5703125" customWidth="1"/>
    <col min="14345" max="14345" width="4.7109375" customWidth="1"/>
    <col min="14346" max="14346" width="0.5703125" customWidth="1"/>
    <col min="14347" max="14348" width="8.85546875" bestFit="1" customWidth="1"/>
    <col min="14349" max="14349" width="8.7109375" customWidth="1"/>
    <col min="14350" max="14350" width="4.7109375" customWidth="1"/>
    <col min="14351" max="14351" width="0.5703125" customWidth="1"/>
    <col min="14352" max="14353" width="8.85546875" bestFit="1" customWidth="1"/>
    <col min="14354" max="14354" width="8.7109375" customWidth="1"/>
    <col min="14355" max="14355" width="4.7109375" customWidth="1"/>
    <col min="14581" max="14581" width="10.42578125" customWidth="1"/>
    <col min="14582" max="14582" width="0.5703125" customWidth="1"/>
    <col min="14583" max="14584" width="8.85546875" bestFit="1" customWidth="1"/>
    <col min="14586" max="14586" width="4.7109375" customWidth="1"/>
    <col min="14587" max="14587" width="0.5703125" customWidth="1"/>
    <col min="14591" max="14591" width="4.7109375" customWidth="1"/>
    <col min="14592" max="14592" width="0.5703125" customWidth="1"/>
    <col min="14596" max="14596" width="4.7109375" customWidth="1"/>
    <col min="14597" max="14597" width="0.5703125" customWidth="1"/>
    <col min="14601" max="14601" width="4.7109375" customWidth="1"/>
    <col min="14602" max="14602" width="0.5703125" customWidth="1"/>
    <col min="14603" max="14604" width="8.85546875" bestFit="1" customWidth="1"/>
    <col min="14605" max="14605" width="8.7109375" customWidth="1"/>
    <col min="14606" max="14606" width="4.7109375" customWidth="1"/>
    <col min="14607" max="14607" width="0.5703125" customWidth="1"/>
    <col min="14608" max="14609" width="8.85546875" bestFit="1" customWidth="1"/>
    <col min="14610" max="14610" width="8.7109375" customWidth="1"/>
    <col min="14611" max="14611" width="4.7109375" customWidth="1"/>
    <col min="14837" max="14837" width="10.42578125" customWidth="1"/>
    <col min="14838" max="14838" width="0.5703125" customWidth="1"/>
    <col min="14839" max="14840" width="8.85546875" bestFit="1" customWidth="1"/>
    <col min="14842" max="14842" width="4.7109375" customWidth="1"/>
    <col min="14843" max="14843" width="0.5703125" customWidth="1"/>
    <col min="14847" max="14847" width="4.7109375" customWidth="1"/>
    <col min="14848" max="14848" width="0.5703125" customWidth="1"/>
    <col min="14852" max="14852" width="4.7109375" customWidth="1"/>
    <col min="14853" max="14853" width="0.5703125" customWidth="1"/>
    <col min="14857" max="14857" width="4.7109375" customWidth="1"/>
    <col min="14858" max="14858" width="0.5703125" customWidth="1"/>
    <col min="14859" max="14860" width="8.85546875" bestFit="1" customWidth="1"/>
    <col min="14861" max="14861" width="8.7109375" customWidth="1"/>
    <col min="14862" max="14862" width="4.7109375" customWidth="1"/>
    <col min="14863" max="14863" width="0.5703125" customWidth="1"/>
    <col min="14864" max="14865" width="8.85546875" bestFit="1" customWidth="1"/>
    <col min="14866" max="14866" width="8.7109375" customWidth="1"/>
    <col min="14867" max="14867" width="4.7109375" customWidth="1"/>
    <col min="15093" max="15093" width="10.42578125" customWidth="1"/>
    <col min="15094" max="15094" width="0.5703125" customWidth="1"/>
    <col min="15095" max="15096" width="8.85546875" bestFit="1" customWidth="1"/>
    <col min="15098" max="15098" width="4.7109375" customWidth="1"/>
    <col min="15099" max="15099" width="0.5703125" customWidth="1"/>
    <col min="15103" max="15103" width="4.7109375" customWidth="1"/>
    <col min="15104" max="15104" width="0.5703125" customWidth="1"/>
    <col min="15108" max="15108" width="4.7109375" customWidth="1"/>
    <col min="15109" max="15109" width="0.5703125" customWidth="1"/>
    <col min="15113" max="15113" width="4.7109375" customWidth="1"/>
    <col min="15114" max="15114" width="0.5703125" customWidth="1"/>
    <col min="15115" max="15116" width="8.85546875" bestFit="1" customWidth="1"/>
    <col min="15117" max="15117" width="8.7109375" customWidth="1"/>
    <col min="15118" max="15118" width="4.7109375" customWidth="1"/>
    <col min="15119" max="15119" width="0.5703125" customWidth="1"/>
    <col min="15120" max="15121" width="8.85546875" bestFit="1" customWidth="1"/>
    <col min="15122" max="15122" width="8.7109375" customWidth="1"/>
    <col min="15123" max="15123" width="4.7109375" customWidth="1"/>
    <col min="15349" max="15349" width="10.42578125" customWidth="1"/>
    <col min="15350" max="15350" width="0.5703125" customWidth="1"/>
    <col min="15351" max="15352" width="8.85546875" bestFit="1" customWidth="1"/>
    <col min="15354" max="15354" width="4.7109375" customWidth="1"/>
    <col min="15355" max="15355" width="0.5703125" customWidth="1"/>
    <col min="15359" max="15359" width="4.7109375" customWidth="1"/>
    <col min="15360" max="15360" width="0.5703125" customWidth="1"/>
    <col min="15364" max="15364" width="4.7109375" customWidth="1"/>
    <col min="15365" max="15365" width="0.5703125" customWidth="1"/>
    <col min="15369" max="15369" width="4.7109375" customWidth="1"/>
    <col min="15370" max="15370" width="0.5703125" customWidth="1"/>
    <col min="15371" max="15372" width="8.85546875" bestFit="1" customWidth="1"/>
    <col min="15373" max="15373" width="8.7109375" customWidth="1"/>
    <col min="15374" max="15374" width="4.7109375" customWidth="1"/>
    <col min="15375" max="15375" width="0.5703125" customWidth="1"/>
    <col min="15376" max="15377" width="8.85546875" bestFit="1" customWidth="1"/>
    <col min="15378" max="15378" width="8.7109375" customWidth="1"/>
    <col min="15379" max="15379" width="4.7109375" customWidth="1"/>
    <col min="15605" max="15605" width="10.42578125" customWidth="1"/>
    <col min="15606" max="15606" width="0.5703125" customWidth="1"/>
    <col min="15607" max="15608" width="8.85546875" bestFit="1" customWidth="1"/>
    <col min="15610" max="15610" width="4.7109375" customWidth="1"/>
    <col min="15611" max="15611" width="0.5703125" customWidth="1"/>
    <col min="15615" max="15615" width="4.7109375" customWidth="1"/>
    <col min="15616" max="15616" width="0.5703125" customWidth="1"/>
    <col min="15620" max="15620" width="4.7109375" customWidth="1"/>
    <col min="15621" max="15621" width="0.5703125" customWidth="1"/>
    <col min="15625" max="15625" width="4.7109375" customWidth="1"/>
    <col min="15626" max="15626" width="0.5703125" customWidth="1"/>
    <col min="15627" max="15628" width="8.85546875" bestFit="1" customWidth="1"/>
    <col min="15629" max="15629" width="8.7109375" customWidth="1"/>
    <col min="15630" max="15630" width="4.7109375" customWidth="1"/>
    <col min="15631" max="15631" width="0.5703125" customWidth="1"/>
    <col min="15632" max="15633" width="8.85546875" bestFit="1" customWidth="1"/>
    <col min="15634" max="15634" width="8.7109375" customWidth="1"/>
    <col min="15635" max="15635" width="4.7109375" customWidth="1"/>
    <col min="15861" max="15861" width="10.42578125" customWidth="1"/>
    <col min="15862" max="15862" width="0.5703125" customWidth="1"/>
    <col min="15863" max="15864" width="8.85546875" bestFit="1" customWidth="1"/>
    <col min="15866" max="15866" width="4.7109375" customWidth="1"/>
    <col min="15867" max="15867" width="0.5703125" customWidth="1"/>
    <col min="15871" max="15871" width="4.7109375" customWidth="1"/>
    <col min="15872" max="15872" width="0.5703125" customWidth="1"/>
    <col min="15876" max="15876" width="4.7109375" customWidth="1"/>
    <col min="15877" max="15877" width="0.5703125" customWidth="1"/>
    <col min="15881" max="15881" width="4.7109375" customWidth="1"/>
    <col min="15882" max="15882" width="0.5703125" customWidth="1"/>
    <col min="15883" max="15884" width="8.85546875" bestFit="1" customWidth="1"/>
    <col min="15885" max="15885" width="8.7109375" customWidth="1"/>
    <col min="15886" max="15886" width="4.7109375" customWidth="1"/>
    <col min="15887" max="15887" width="0.5703125" customWidth="1"/>
    <col min="15888" max="15889" width="8.85546875" bestFit="1" customWidth="1"/>
    <col min="15890" max="15890" width="8.7109375" customWidth="1"/>
    <col min="15891" max="15891" width="4.7109375" customWidth="1"/>
    <col min="16117" max="16117" width="10.42578125" customWidth="1"/>
    <col min="16118" max="16118" width="0.5703125" customWidth="1"/>
    <col min="16119" max="16120" width="8.85546875" bestFit="1" customWidth="1"/>
    <col min="16122" max="16122" width="4.7109375" customWidth="1"/>
    <col min="16123" max="16123" width="0.5703125" customWidth="1"/>
    <col min="16127" max="16127" width="4.7109375" customWidth="1"/>
    <col min="16128" max="16128" width="0.5703125" customWidth="1"/>
    <col min="16132" max="16132" width="4.7109375" customWidth="1"/>
    <col min="16133" max="16133" width="0.5703125" customWidth="1"/>
    <col min="16137" max="16137" width="4.7109375" customWidth="1"/>
    <col min="16138" max="16138" width="0.5703125" customWidth="1"/>
    <col min="16139" max="16140" width="8.85546875" bestFit="1" customWidth="1"/>
    <col min="16141" max="16141" width="8.7109375" customWidth="1"/>
    <col min="16142" max="16142" width="4.7109375" customWidth="1"/>
    <col min="16143" max="16143" width="0.5703125" customWidth="1"/>
    <col min="16144" max="16145" width="8.85546875" bestFit="1" customWidth="1"/>
    <col min="16146" max="16146" width="8.7109375" customWidth="1"/>
    <col min="16147" max="16147" width="4.7109375" customWidth="1"/>
  </cols>
  <sheetData>
    <row r="1" spans="1:19" x14ac:dyDescent="0.2">
      <c r="A1" s="84" t="s">
        <v>436</v>
      </c>
      <c r="B1" s="85"/>
      <c r="C1" s="85"/>
      <c r="D1" s="85"/>
      <c r="E1" s="85"/>
      <c r="F1" s="85"/>
      <c r="G1" s="85"/>
      <c r="H1" s="85"/>
      <c r="I1" s="85"/>
      <c r="J1" s="85"/>
      <c r="K1" s="85"/>
      <c r="L1" s="85"/>
      <c r="M1" s="85"/>
      <c r="N1" s="85"/>
      <c r="O1" s="85"/>
      <c r="P1" s="85"/>
      <c r="Q1" s="136">
        <v>45849</v>
      </c>
    </row>
    <row r="2" spans="1:19" x14ac:dyDescent="0.2">
      <c r="A2" s="84" t="s">
        <v>339</v>
      </c>
      <c r="B2" s="85"/>
      <c r="C2" s="85"/>
      <c r="D2" s="85"/>
      <c r="E2" s="85"/>
      <c r="F2" s="85"/>
      <c r="G2" s="85"/>
      <c r="H2" s="85"/>
      <c r="I2" s="85"/>
      <c r="J2" s="85"/>
      <c r="K2" s="85"/>
      <c r="L2" s="85"/>
      <c r="M2" s="85"/>
      <c r="N2" s="85"/>
      <c r="O2" s="85"/>
      <c r="P2" s="85"/>
    </row>
    <row r="3" spans="1:19" s="29" customFormat="1" ht="25.15" customHeight="1" x14ac:dyDescent="0.2">
      <c r="A3" s="28" t="s">
        <v>340</v>
      </c>
      <c r="B3" s="102" t="s">
        <v>341</v>
      </c>
      <c r="C3" s="102"/>
      <c r="D3" s="103"/>
      <c r="E3" s="104" t="s">
        <v>342</v>
      </c>
      <c r="F3" s="104"/>
      <c r="G3" s="105"/>
      <c r="H3" s="102" t="s">
        <v>343</v>
      </c>
      <c r="I3" s="102"/>
      <c r="J3" s="103"/>
      <c r="K3" s="102" t="s">
        <v>344</v>
      </c>
      <c r="L3" s="102"/>
      <c r="M3" s="106"/>
      <c r="N3" s="102" t="s">
        <v>345</v>
      </c>
      <c r="O3" s="102"/>
      <c r="P3" s="103"/>
      <c r="Q3" s="102" t="s">
        <v>346</v>
      </c>
      <c r="R3" s="102"/>
      <c r="S3" s="103"/>
    </row>
    <row r="4" spans="1:19" s="30" customFormat="1" ht="11.25" x14ac:dyDescent="0.2">
      <c r="A4" s="107" t="s">
        <v>50</v>
      </c>
      <c r="B4" s="98" t="s">
        <v>347</v>
      </c>
      <c r="C4" s="98"/>
      <c r="D4" s="96" t="s">
        <v>127</v>
      </c>
      <c r="E4" s="98" t="s">
        <v>347</v>
      </c>
      <c r="F4" s="98"/>
      <c r="G4" s="96" t="s">
        <v>127</v>
      </c>
      <c r="H4" s="98" t="s">
        <v>347</v>
      </c>
      <c r="I4" s="98"/>
      <c r="J4" s="96" t="s">
        <v>127</v>
      </c>
      <c r="K4" s="98" t="s">
        <v>347</v>
      </c>
      <c r="L4" s="98"/>
      <c r="M4" s="96" t="s">
        <v>127</v>
      </c>
      <c r="N4" s="98" t="s">
        <v>347</v>
      </c>
      <c r="O4" s="98"/>
      <c r="P4" s="96" t="s">
        <v>127</v>
      </c>
      <c r="Q4" s="98" t="s">
        <v>348</v>
      </c>
      <c r="R4" s="98"/>
      <c r="S4" s="96" t="s">
        <v>127</v>
      </c>
    </row>
    <row r="5" spans="1:19" s="30" customFormat="1" ht="11.25" x14ac:dyDescent="0.2">
      <c r="A5" s="108"/>
      <c r="B5" s="31" t="s">
        <v>59</v>
      </c>
      <c r="C5" s="32" t="s">
        <v>60</v>
      </c>
      <c r="D5" s="99"/>
      <c r="E5" s="31" t="s">
        <v>59</v>
      </c>
      <c r="F5" s="32" t="s">
        <v>60</v>
      </c>
      <c r="G5" s="99"/>
      <c r="H5" s="31" t="s">
        <v>59</v>
      </c>
      <c r="I5" s="32" t="s">
        <v>60</v>
      </c>
      <c r="J5" s="97"/>
      <c r="K5" s="31" t="s">
        <v>59</v>
      </c>
      <c r="L5" s="32" t="s">
        <v>60</v>
      </c>
      <c r="M5" s="99"/>
      <c r="N5" s="31" t="s">
        <v>59</v>
      </c>
      <c r="O5" s="32" t="s">
        <v>60</v>
      </c>
      <c r="P5" s="97"/>
      <c r="Q5" s="31" t="s">
        <v>59</v>
      </c>
      <c r="R5" s="32" t="s">
        <v>60</v>
      </c>
      <c r="S5" s="99"/>
    </row>
    <row r="6" spans="1:19" x14ac:dyDescent="0.2">
      <c r="A6" s="3" t="s">
        <v>413</v>
      </c>
      <c r="B6" s="33" t="s">
        <v>340</v>
      </c>
      <c r="C6" s="34" t="s">
        <v>340</v>
      </c>
      <c r="D6" s="35" t="s">
        <v>340</v>
      </c>
      <c r="E6" s="34"/>
      <c r="F6" s="34"/>
      <c r="G6" s="35"/>
      <c r="H6" s="34"/>
      <c r="I6" s="34"/>
      <c r="J6" s="35"/>
      <c r="K6" s="34"/>
      <c r="L6" s="34"/>
      <c r="M6" s="35"/>
      <c r="N6" s="34"/>
      <c r="O6" s="34"/>
      <c r="P6" s="35"/>
      <c r="Q6" s="34"/>
      <c r="R6" s="34"/>
      <c r="S6" s="35"/>
    </row>
    <row r="7" spans="1:19" x14ac:dyDescent="0.2">
      <c r="A7" s="2" t="str">
        <f>"Oct "&amp;RIGHT(A6,4)-1</f>
        <v>Oct 2023</v>
      </c>
      <c r="B7" s="36">
        <v>22116641</v>
      </c>
      <c r="C7" s="37">
        <v>41672241</v>
      </c>
      <c r="D7" s="37">
        <v>7832725438</v>
      </c>
      <c r="E7" s="36">
        <v>9641</v>
      </c>
      <c r="F7" s="37">
        <v>21988</v>
      </c>
      <c r="G7" s="38">
        <v>5029173</v>
      </c>
      <c r="H7" s="37">
        <v>1806</v>
      </c>
      <c r="I7" s="37">
        <v>3127</v>
      </c>
      <c r="J7" s="38">
        <v>580391</v>
      </c>
      <c r="K7" s="37">
        <v>6849</v>
      </c>
      <c r="L7" s="37">
        <v>14975</v>
      </c>
      <c r="M7" s="38">
        <v>5108339</v>
      </c>
      <c r="N7" s="37" t="s">
        <v>412</v>
      </c>
      <c r="O7" s="37" t="s">
        <v>412</v>
      </c>
      <c r="P7" s="38">
        <v>35851</v>
      </c>
      <c r="Q7" s="37">
        <v>22126282</v>
      </c>
      <c r="R7" s="37">
        <v>41694229</v>
      </c>
      <c r="S7" s="38">
        <v>7843479192</v>
      </c>
    </row>
    <row r="8" spans="1:19" x14ac:dyDescent="0.2">
      <c r="A8" s="2" t="str">
        <f>"Nov "&amp;RIGHT(A6,4)-1</f>
        <v>Nov 2023</v>
      </c>
      <c r="B8" s="36">
        <v>21989414</v>
      </c>
      <c r="C8" s="37">
        <v>41464719</v>
      </c>
      <c r="D8" s="37">
        <v>7812921554</v>
      </c>
      <c r="E8" s="36">
        <v>3</v>
      </c>
      <c r="F8" s="37">
        <v>9</v>
      </c>
      <c r="G8" s="37">
        <v>-147455</v>
      </c>
      <c r="H8" s="36">
        <v>1093</v>
      </c>
      <c r="I8" s="37">
        <v>1685</v>
      </c>
      <c r="J8" s="37">
        <v>477845</v>
      </c>
      <c r="K8" s="36">
        <v>5300</v>
      </c>
      <c r="L8" s="37">
        <v>14333</v>
      </c>
      <c r="M8" s="37">
        <v>3812978</v>
      </c>
      <c r="N8" s="36" t="s">
        <v>412</v>
      </c>
      <c r="O8" s="37" t="s">
        <v>412</v>
      </c>
      <c r="P8" s="37">
        <v>144481</v>
      </c>
      <c r="Q8" s="36">
        <v>21989417</v>
      </c>
      <c r="R8" s="37">
        <v>41464728</v>
      </c>
      <c r="S8" s="38">
        <v>7817209403</v>
      </c>
    </row>
    <row r="9" spans="1:19" x14ac:dyDescent="0.2">
      <c r="A9" s="2" t="str">
        <f>"Dec "&amp;RIGHT(A6,4)-1</f>
        <v>Dec 2023</v>
      </c>
      <c r="B9" s="36">
        <v>21950141</v>
      </c>
      <c r="C9" s="37">
        <v>41335813</v>
      </c>
      <c r="D9" s="37">
        <v>7848291005</v>
      </c>
      <c r="E9" s="36">
        <v>0</v>
      </c>
      <c r="F9" s="37">
        <v>0</v>
      </c>
      <c r="G9" s="37">
        <v>-69765</v>
      </c>
      <c r="H9" s="36">
        <v>655</v>
      </c>
      <c r="I9" s="37">
        <v>695</v>
      </c>
      <c r="J9" s="37">
        <v>191850</v>
      </c>
      <c r="K9" s="36">
        <v>10202</v>
      </c>
      <c r="L9" s="37">
        <v>26209</v>
      </c>
      <c r="M9" s="37">
        <v>4434670</v>
      </c>
      <c r="N9" s="36" t="s">
        <v>412</v>
      </c>
      <c r="O9" s="37" t="s">
        <v>412</v>
      </c>
      <c r="P9" s="37">
        <v>589287</v>
      </c>
      <c r="Q9" s="36">
        <v>21950141</v>
      </c>
      <c r="R9" s="37">
        <v>41335813</v>
      </c>
      <c r="S9" s="38">
        <v>7853437047</v>
      </c>
    </row>
    <row r="10" spans="1:19" x14ac:dyDescent="0.2">
      <c r="A10" s="2" t="str">
        <f>"Jan "&amp;RIGHT(A6,4)</f>
        <v>Jan 2024</v>
      </c>
      <c r="B10" s="36">
        <v>21955757</v>
      </c>
      <c r="C10" s="37">
        <v>41279845</v>
      </c>
      <c r="D10" s="37">
        <v>7728239798</v>
      </c>
      <c r="E10" s="36">
        <v>0</v>
      </c>
      <c r="F10" s="37">
        <v>0</v>
      </c>
      <c r="G10" s="37">
        <v>-88607</v>
      </c>
      <c r="H10" s="36">
        <v>430</v>
      </c>
      <c r="I10" s="37">
        <v>433</v>
      </c>
      <c r="J10" s="37">
        <v>133174</v>
      </c>
      <c r="K10" s="36">
        <v>90658</v>
      </c>
      <c r="L10" s="37">
        <v>168624</v>
      </c>
      <c r="M10" s="37">
        <v>19441560</v>
      </c>
      <c r="N10" s="36" t="s">
        <v>412</v>
      </c>
      <c r="O10" s="37" t="s">
        <v>412</v>
      </c>
      <c r="P10" s="37">
        <v>105586</v>
      </c>
      <c r="Q10" s="36">
        <v>21955757</v>
      </c>
      <c r="R10" s="37">
        <v>41279845</v>
      </c>
      <c r="S10" s="38">
        <v>7747831511</v>
      </c>
    </row>
    <row r="11" spans="1:19" x14ac:dyDescent="0.2">
      <c r="A11" s="2" t="str">
        <f>"Feb "&amp;RIGHT(A6,4)</f>
        <v>Feb 2024</v>
      </c>
      <c r="B11" s="36">
        <v>21958843</v>
      </c>
      <c r="C11" s="37">
        <v>41261754</v>
      </c>
      <c r="D11" s="37">
        <v>7549745724</v>
      </c>
      <c r="E11" s="36">
        <v>0</v>
      </c>
      <c r="F11" s="37">
        <v>0</v>
      </c>
      <c r="G11" s="37">
        <v>-57282</v>
      </c>
      <c r="H11" s="36">
        <v>899</v>
      </c>
      <c r="I11" s="37">
        <v>900</v>
      </c>
      <c r="J11" s="37">
        <v>332005</v>
      </c>
      <c r="K11" s="36">
        <v>14330</v>
      </c>
      <c r="L11" s="37">
        <v>35230</v>
      </c>
      <c r="M11" s="37">
        <v>4229551</v>
      </c>
      <c r="N11" s="36" t="s">
        <v>412</v>
      </c>
      <c r="O11" s="37" t="s">
        <v>412</v>
      </c>
      <c r="P11" s="37">
        <v>43405</v>
      </c>
      <c r="Q11" s="36">
        <v>21958843</v>
      </c>
      <c r="R11" s="37">
        <v>41261754</v>
      </c>
      <c r="S11" s="38">
        <v>7554293403</v>
      </c>
    </row>
    <row r="12" spans="1:19" x14ac:dyDescent="0.2">
      <c r="A12" s="2" t="str">
        <f>"Mar "&amp;RIGHT(A6,4)</f>
        <v>Mar 2024</v>
      </c>
      <c r="B12" s="36">
        <v>22152454</v>
      </c>
      <c r="C12" s="37">
        <v>41563118</v>
      </c>
      <c r="D12" s="37">
        <v>7720368326</v>
      </c>
      <c r="E12" s="36">
        <v>5146</v>
      </c>
      <c r="F12" s="37">
        <v>8854</v>
      </c>
      <c r="G12" s="37">
        <v>3487212</v>
      </c>
      <c r="H12" s="36">
        <v>9547</v>
      </c>
      <c r="I12" s="37">
        <v>15668</v>
      </c>
      <c r="J12" s="37">
        <v>3091383</v>
      </c>
      <c r="K12" s="36">
        <v>35309</v>
      </c>
      <c r="L12" s="37">
        <v>69186</v>
      </c>
      <c r="M12" s="37">
        <v>9687906</v>
      </c>
      <c r="N12" s="36" t="s">
        <v>412</v>
      </c>
      <c r="O12" s="37" t="s">
        <v>412</v>
      </c>
      <c r="P12" s="37">
        <v>691669</v>
      </c>
      <c r="Q12" s="36">
        <v>22157600</v>
      </c>
      <c r="R12" s="37">
        <v>41571972</v>
      </c>
      <c r="S12" s="38">
        <v>7737326496</v>
      </c>
    </row>
    <row r="13" spans="1:19" x14ac:dyDescent="0.2">
      <c r="A13" s="2" t="str">
        <f>"Apr "&amp;RIGHT(A6,4)</f>
        <v>Apr 2024</v>
      </c>
      <c r="B13" s="36">
        <v>22210778</v>
      </c>
      <c r="C13" s="37">
        <v>41596787</v>
      </c>
      <c r="D13" s="37">
        <v>7454186174</v>
      </c>
      <c r="E13" s="36">
        <v>11</v>
      </c>
      <c r="F13" s="37">
        <v>19</v>
      </c>
      <c r="G13" s="37">
        <v>834</v>
      </c>
      <c r="H13" s="36">
        <v>1058</v>
      </c>
      <c r="I13" s="37">
        <v>1073</v>
      </c>
      <c r="J13" s="37">
        <v>273823</v>
      </c>
      <c r="K13" s="36">
        <v>16533</v>
      </c>
      <c r="L13" s="37">
        <v>39007</v>
      </c>
      <c r="M13" s="37">
        <v>6568472</v>
      </c>
      <c r="N13" s="36" t="s">
        <v>412</v>
      </c>
      <c r="O13" s="37" t="s">
        <v>412</v>
      </c>
      <c r="P13" s="37">
        <v>38862</v>
      </c>
      <c r="Q13" s="36">
        <v>22210789</v>
      </c>
      <c r="R13" s="37">
        <v>41596806</v>
      </c>
      <c r="S13" s="38">
        <v>7461068165</v>
      </c>
    </row>
    <row r="14" spans="1:19" x14ac:dyDescent="0.2">
      <c r="A14" s="2" t="str">
        <f>"May "&amp;RIGHT(A6,4)</f>
        <v>May 2024</v>
      </c>
      <c r="B14" s="36">
        <v>22280987</v>
      </c>
      <c r="C14" s="37">
        <v>41742557</v>
      </c>
      <c r="D14" s="37">
        <v>7709897099</v>
      </c>
      <c r="E14" s="36">
        <v>0</v>
      </c>
      <c r="F14" s="37">
        <v>0</v>
      </c>
      <c r="G14" s="37">
        <v>-2471</v>
      </c>
      <c r="H14" s="36">
        <v>148</v>
      </c>
      <c r="I14" s="37">
        <v>365</v>
      </c>
      <c r="J14" s="37">
        <v>243813</v>
      </c>
      <c r="K14" s="36">
        <v>16475</v>
      </c>
      <c r="L14" s="37">
        <v>42106</v>
      </c>
      <c r="M14" s="37">
        <v>8065386</v>
      </c>
      <c r="N14" s="36" t="s">
        <v>412</v>
      </c>
      <c r="O14" s="37" t="s">
        <v>412</v>
      </c>
      <c r="P14" s="37">
        <v>25399</v>
      </c>
      <c r="Q14" s="36">
        <v>22280987</v>
      </c>
      <c r="R14" s="37">
        <v>41742557</v>
      </c>
      <c r="S14" s="38">
        <v>7718229226</v>
      </c>
    </row>
    <row r="15" spans="1:19" x14ac:dyDescent="0.2">
      <c r="A15" s="2" t="str">
        <f>"Jun "&amp;RIGHT(A6,4)</f>
        <v>Jun 2024</v>
      </c>
      <c r="B15" s="36">
        <v>22313796</v>
      </c>
      <c r="C15" s="37">
        <v>41869961</v>
      </c>
      <c r="D15" s="37">
        <v>7822175540</v>
      </c>
      <c r="E15" s="36">
        <v>456</v>
      </c>
      <c r="F15" s="37">
        <v>1657</v>
      </c>
      <c r="G15" s="37">
        <v>429834</v>
      </c>
      <c r="H15" s="36">
        <v>604</v>
      </c>
      <c r="I15" s="37">
        <v>691</v>
      </c>
      <c r="J15" s="37">
        <v>199501</v>
      </c>
      <c r="K15" s="36">
        <v>17267</v>
      </c>
      <c r="L15" s="37">
        <v>42057</v>
      </c>
      <c r="M15" s="37">
        <v>7743706</v>
      </c>
      <c r="N15" s="36" t="s">
        <v>412</v>
      </c>
      <c r="O15" s="37" t="s">
        <v>412</v>
      </c>
      <c r="P15" s="37">
        <v>12724</v>
      </c>
      <c r="Q15" s="36">
        <v>22314252</v>
      </c>
      <c r="R15" s="37">
        <v>41871618</v>
      </c>
      <c r="S15" s="38">
        <v>7830561305</v>
      </c>
    </row>
    <row r="16" spans="1:19" x14ac:dyDescent="0.2">
      <c r="A16" s="2" t="str">
        <f>"Jul "&amp;RIGHT(A6,4)</f>
        <v>Jul 2024</v>
      </c>
      <c r="B16" s="36">
        <v>22423500</v>
      </c>
      <c r="C16" s="37">
        <v>42023980</v>
      </c>
      <c r="D16" s="37">
        <v>8031080980</v>
      </c>
      <c r="E16" s="36">
        <v>1180</v>
      </c>
      <c r="F16" s="37">
        <v>3552</v>
      </c>
      <c r="G16" s="37">
        <v>865842</v>
      </c>
      <c r="H16" s="36">
        <v>695</v>
      </c>
      <c r="I16" s="37">
        <v>986</v>
      </c>
      <c r="J16" s="37">
        <v>286008</v>
      </c>
      <c r="K16" s="36">
        <v>14818</v>
      </c>
      <c r="L16" s="37">
        <v>37951</v>
      </c>
      <c r="M16" s="37">
        <v>7465370</v>
      </c>
      <c r="N16" s="36" t="s">
        <v>412</v>
      </c>
      <c r="O16" s="37" t="s">
        <v>412</v>
      </c>
      <c r="P16" s="37">
        <v>18985</v>
      </c>
      <c r="Q16" s="36">
        <v>22424680</v>
      </c>
      <c r="R16" s="37">
        <v>42027532</v>
      </c>
      <c r="S16" s="38">
        <v>8039717185</v>
      </c>
    </row>
    <row r="17" spans="1:19" x14ac:dyDescent="0.2">
      <c r="A17" s="2" t="str">
        <f>"Aug "&amp;RIGHT(A6,4)</f>
        <v>Aug 2024</v>
      </c>
      <c r="B17" s="36">
        <v>22514962</v>
      </c>
      <c r="C17" s="37">
        <v>42247306</v>
      </c>
      <c r="D17" s="37">
        <v>7978087363</v>
      </c>
      <c r="E17" s="36">
        <v>9</v>
      </c>
      <c r="F17" s="37">
        <v>43</v>
      </c>
      <c r="G17" s="37">
        <v>-2766</v>
      </c>
      <c r="H17" s="36">
        <v>930</v>
      </c>
      <c r="I17" s="37">
        <v>930</v>
      </c>
      <c r="J17" s="37">
        <v>546944</v>
      </c>
      <c r="K17" s="36">
        <v>46114</v>
      </c>
      <c r="L17" s="37">
        <v>106124</v>
      </c>
      <c r="M17" s="37">
        <v>18861098</v>
      </c>
      <c r="N17" s="36" t="s">
        <v>412</v>
      </c>
      <c r="O17" s="37" t="s">
        <v>412</v>
      </c>
      <c r="P17" s="37">
        <v>96584687</v>
      </c>
      <c r="Q17" s="36">
        <v>22514971</v>
      </c>
      <c r="R17" s="37">
        <v>42247349</v>
      </c>
      <c r="S17" s="38">
        <v>8094077326</v>
      </c>
    </row>
    <row r="18" spans="1:19" x14ac:dyDescent="0.2">
      <c r="A18" s="2" t="str">
        <f>"Sep "&amp;RIGHT(A6,4)</f>
        <v>Sep 2024</v>
      </c>
      <c r="B18" s="36">
        <v>22511217</v>
      </c>
      <c r="C18" s="37">
        <v>42176624</v>
      </c>
      <c r="D18" s="37">
        <v>7897842288</v>
      </c>
      <c r="E18" s="36">
        <v>6474</v>
      </c>
      <c r="F18" s="37">
        <v>12946</v>
      </c>
      <c r="G18" s="37">
        <v>7002469</v>
      </c>
      <c r="H18" s="36">
        <v>24432</v>
      </c>
      <c r="I18" s="37">
        <v>50710</v>
      </c>
      <c r="J18" s="37">
        <v>5785782</v>
      </c>
      <c r="K18" s="36">
        <v>56543</v>
      </c>
      <c r="L18" s="37">
        <v>118874</v>
      </c>
      <c r="M18" s="37">
        <v>16671444</v>
      </c>
      <c r="N18" s="36" t="s">
        <v>412</v>
      </c>
      <c r="O18" s="37" t="s">
        <v>412</v>
      </c>
      <c r="P18" s="37">
        <v>96596637</v>
      </c>
      <c r="Q18" s="36">
        <v>22517691</v>
      </c>
      <c r="R18" s="37">
        <v>42189570</v>
      </c>
      <c r="S18" s="39">
        <v>8023898620</v>
      </c>
    </row>
    <row r="19" spans="1:19" s="42" customFormat="1" x14ac:dyDescent="0.2">
      <c r="A19" s="40" t="s">
        <v>55</v>
      </c>
      <c r="B19" s="41">
        <v>22198207.5</v>
      </c>
      <c r="C19" s="41">
        <v>41686225.416699998</v>
      </c>
      <c r="D19" s="41">
        <v>93385561289</v>
      </c>
      <c r="E19" s="41">
        <v>1910</v>
      </c>
      <c r="F19" s="41">
        <v>4089</v>
      </c>
      <c r="G19" s="41">
        <v>16447018</v>
      </c>
      <c r="H19" s="41">
        <v>3524.75</v>
      </c>
      <c r="I19" s="41">
        <v>6438.5833000000002</v>
      </c>
      <c r="J19" s="41">
        <v>12142519</v>
      </c>
      <c r="K19" s="41">
        <v>27533.166700000002</v>
      </c>
      <c r="L19" s="41">
        <v>59556.333299999998</v>
      </c>
      <c r="M19" s="41">
        <v>112090480</v>
      </c>
      <c r="N19" s="41" t="s">
        <v>412</v>
      </c>
      <c r="O19" s="41" t="s">
        <v>412</v>
      </c>
      <c r="P19" s="41">
        <v>194887573</v>
      </c>
      <c r="Q19" s="41">
        <v>22200117.5</v>
      </c>
      <c r="R19" s="41">
        <v>41690314.416699998</v>
      </c>
      <c r="S19" s="41">
        <v>93721128879</v>
      </c>
    </row>
    <row r="20" spans="1:19" s="42" customFormat="1" x14ac:dyDescent="0.2">
      <c r="A20" s="14" t="s">
        <v>414</v>
      </c>
      <c r="B20" s="43">
        <v>22047718.285700001</v>
      </c>
      <c r="C20" s="43">
        <v>41453468.142899998</v>
      </c>
      <c r="D20" s="43">
        <v>53946478019</v>
      </c>
      <c r="E20" s="43">
        <v>2114.4286000000002</v>
      </c>
      <c r="F20" s="43">
        <v>4410</v>
      </c>
      <c r="G20" s="43">
        <v>8154110</v>
      </c>
      <c r="H20" s="43">
        <v>2212.5713999999998</v>
      </c>
      <c r="I20" s="43">
        <v>3368.7143000000001</v>
      </c>
      <c r="J20" s="43">
        <v>5080471</v>
      </c>
      <c r="K20" s="43">
        <v>25597.2857</v>
      </c>
      <c r="L20" s="43">
        <v>52509.142899999999</v>
      </c>
      <c r="M20" s="43">
        <v>53283476</v>
      </c>
      <c r="N20" s="43" t="s">
        <v>412</v>
      </c>
      <c r="O20" s="43" t="s">
        <v>412</v>
      </c>
      <c r="P20" s="43">
        <v>1649141</v>
      </c>
      <c r="Q20" s="43">
        <v>22049832.714299999</v>
      </c>
      <c r="R20" s="43">
        <v>41457878.142899998</v>
      </c>
      <c r="S20" s="43">
        <v>54014645217</v>
      </c>
    </row>
    <row r="21" spans="1:19" x14ac:dyDescent="0.2">
      <c r="A21" s="3" t="str">
        <f>"FY "&amp;RIGHT(A6,4)+1</f>
        <v>FY 2025</v>
      </c>
      <c r="B21" s="44" t="s">
        <v>340</v>
      </c>
      <c r="C21" s="45" t="s">
        <v>340</v>
      </c>
      <c r="D21" s="46" t="s">
        <v>340</v>
      </c>
      <c r="E21" s="45"/>
      <c r="F21" s="45"/>
      <c r="G21" s="46"/>
      <c r="H21" s="45"/>
      <c r="I21" s="45"/>
      <c r="J21" s="46"/>
      <c r="K21" s="45"/>
      <c r="L21" s="45"/>
      <c r="M21" s="46"/>
      <c r="N21" s="45"/>
      <c r="O21" s="45"/>
      <c r="P21" s="46"/>
      <c r="Q21" s="45"/>
      <c r="R21" s="45"/>
      <c r="S21" s="46"/>
    </row>
    <row r="22" spans="1:19" x14ac:dyDescent="0.2">
      <c r="A22" s="2" t="str">
        <f>"Oct "&amp;RIGHT(A6,4)</f>
        <v>Oct 2024</v>
      </c>
      <c r="B22" s="36">
        <v>22626850.2291</v>
      </c>
      <c r="C22" s="37">
        <v>42418509.931699999</v>
      </c>
      <c r="D22" s="37">
        <v>8304790713</v>
      </c>
      <c r="E22" s="36">
        <v>76735</v>
      </c>
      <c r="F22" s="37">
        <v>187063</v>
      </c>
      <c r="G22" s="37">
        <v>86224250</v>
      </c>
      <c r="H22" s="36">
        <v>350873</v>
      </c>
      <c r="I22" s="37">
        <v>695910</v>
      </c>
      <c r="J22" s="37">
        <v>20465033</v>
      </c>
      <c r="K22" s="36">
        <v>315273</v>
      </c>
      <c r="L22" s="37">
        <v>651744</v>
      </c>
      <c r="M22" s="37">
        <v>90240518</v>
      </c>
      <c r="N22" s="36" t="s">
        <v>412</v>
      </c>
      <c r="O22" s="37" t="s">
        <v>412</v>
      </c>
      <c r="P22" s="37">
        <v>42289</v>
      </c>
      <c r="Q22" s="36">
        <v>22703585.2291</v>
      </c>
      <c r="R22" s="37">
        <v>42605572.931699999</v>
      </c>
      <c r="S22" s="38">
        <v>8501762803</v>
      </c>
    </row>
    <row r="23" spans="1:19" x14ac:dyDescent="0.2">
      <c r="A23" s="2" t="str">
        <f>"Nov "&amp;RIGHT(A6,4)</f>
        <v>Nov 2024</v>
      </c>
      <c r="B23" s="36">
        <v>22660592.9364</v>
      </c>
      <c r="C23" s="37">
        <v>42401354.723899998</v>
      </c>
      <c r="D23" s="37">
        <v>8114589810</v>
      </c>
      <c r="E23" s="36">
        <v>215727</v>
      </c>
      <c r="F23" s="37">
        <v>507625</v>
      </c>
      <c r="G23" s="37">
        <v>171732376</v>
      </c>
      <c r="H23" s="36">
        <v>196075</v>
      </c>
      <c r="I23" s="37">
        <v>402252</v>
      </c>
      <c r="J23" s="37">
        <v>50901809</v>
      </c>
      <c r="K23" s="36">
        <v>28248</v>
      </c>
      <c r="L23" s="37">
        <v>67719</v>
      </c>
      <c r="M23" s="37">
        <v>20551539</v>
      </c>
      <c r="N23" s="36" t="s">
        <v>412</v>
      </c>
      <c r="O23" s="37" t="s">
        <v>412</v>
      </c>
      <c r="P23" s="37">
        <v>32940</v>
      </c>
      <c r="Q23" s="36">
        <v>22876319.9364</v>
      </c>
      <c r="R23" s="37">
        <v>42908979.723899998</v>
      </c>
      <c r="S23" s="38">
        <v>8357808474</v>
      </c>
    </row>
    <row r="24" spans="1:19" x14ac:dyDescent="0.2">
      <c r="A24" s="2" t="str">
        <f>"Dec "&amp;RIGHT(A6,4)</f>
        <v>Dec 2024</v>
      </c>
      <c r="B24" s="36">
        <v>22797434.969000001</v>
      </c>
      <c r="C24" s="37">
        <v>42588991.532300003</v>
      </c>
      <c r="D24" s="37">
        <v>8068616098</v>
      </c>
      <c r="E24" s="36">
        <v>151085</v>
      </c>
      <c r="F24" s="37">
        <v>402556</v>
      </c>
      <c r="G24" s="37">
        <v>69920390</v>
      </c>
      <c r="H24" s="36">
        <v>4220</v>
      </c>
      <c r="I24" s="37">
        <v>8453</v>
      </c>
      <c r="J24" s="37">
        <v>33879482</v>
      </c>
      <c r="K24" s="36">
        <v>22005</v>
      </c>
      <c r="L24" s="37">
        <v>46718</v>
      </c>
      <c r="M24" s="37">
        <v>16795517</v>
      </c>
      <c r="N24" s="36" t="s">
        <v>412</v>
      </c>
      <c r="O24" s="37" t="s">
        <v>412</v>
      </c>
      <c r="P24" s="37">
        <v>22409</v>
      </c>
      <c r="Q24" s="36">
        <v>22948519.969000001</v>
      </c>
      <c r="R24" s="37">
        <v>42991547.532300003</v>
      </c>
      <c r="S24" s="38">
        <v>8189233896</v>
      </c>
    </row>
    <row r="25" spans="1:19" x14ac:dyDescent="0.2">
      <c r="A25" s="2" t="str">
        <f>"Jan "&amp;RIGHT(A6,4)+1</f>
        <v>Jan 2025</v>
      </c>
      <c r="B25" s="36">
        <v>22885160.167599998</v>
      </c>
      <c r="C25" s="37">
        <v>42646230.071900003</v>
      </c>
      <c r="D25" s="37">
        <v>7952492296</v>
      </c>
      <c r="E25" s="36">
        <v>135</v>
      </c>
      <c r="F25" s="37">
        <v>378</v>
      </c>
      <c r="G25" s="37">
        <v>81561</v>
      </c>
      <c r="H25" s="36">
        <v>493</v>
      </c>
      <c r="I25" s="37">
        <v>494</v>
      </c>
      <c r="J25" s="37">
        <v>259650</v>
      </c>
      <c r="K25" s="36">
        <v>61007</v>
      </c>
      <c r="L25" s="37">
        <v>111656</v>
      </c>
      <c r="M25" s="37">
        <v>15324033</v>
      </c>
      <c r="N25" s="36" t="s">
        <v>412</v>
      </c>
      <c r="O25" s="37" t="s">
        <v>412</v>
      </c>
      <c r="P25" s="37">
        <v>24552</v>
      </c>
      <c r="Q25" s="36">
        <v>22885295.167599998</v>
      </c>
      <c r="R25" s="37">
        <v>42646608.071900003</v>
      </c>
      <c r="S25" s="38">
        <v>7968182092</v>
      </c>
    </row>
    <row r="26" spans="1:19" x14ac:dyDescent="0.2">
      <c r="A26" s="2" t="str">
        <f>"Feb "&amp;RIGHT(A6,4)+1</f>
        <v>Feb 2025</v>
      </c>
      <c r="B26" s="36">
        <v>22620753.717099998</v>
      </c>
      <c r="C26" s="37">
        <v>42239774.756700002</v>
      </c>
      <c r="D26" s="37">
        <v>7899574315.2125998</v>
      </c>
      <c r="E26" s="36">
        <v>1872</v>
      </c>
      <c r="F26" s="37">
        <v>3190</v>
      </c>
      <c r="G26" s="37">
        <v>1104958</v>
      </c>
      <c r="H26" s="36">
        <v>4138</v>
      </c>
      <c r="I26" s="37">
        <v>6275</v>
      </c>
      <c r="J26" s="37">
        <v>920206</v>
      </c>
      <c r="K26" s="36">
        <v>92454</v>
      </c>
      <c r="L26" s="37">
        <v>162012</v>
      </c>
      <c r="M26" s="37">
        <v>15580709</v>
      </c>
      <c r="N26" s="36" t="s">
        <v>412</v>
      </c>
      <c r="O26" s="37" t="s">
        <v>412</v>
      </c>
      <c r="P26" s="37">
        <v>27122</v>
      </c>
      <c r="Q26" s="36">
        <v>22622625.717099998</v>
      </c>
      <c r="R26" s="37">
        <v>42242964.756700002</v>
      </c>
      <c r="S26" s="38">
        <v>7917207310.2125998</v>
      </c>
    </row>
    <row r="27" spans="1:19" x14ac:dyDescent="0.2">
      <c r="A27" s="2" t="str">
        <f>"Mar "&amp;RIGHT(A6,4)+1</f>
        <v>Mar 2025</v>
      </c>
      <c r="B27" s="36">
        <v>22638173.357000001</v>
      </c>
      <c r="C27" s="37">
        <v>42222370.032300003</v>
      </c>
      <c r="D27" s="37">
        <v>7923293710.4343004</v>
      </c>
      <c r="E27" s="36">
        <v>6596</v>
      </c>
      <c r="F27" s="37">
        <v>16761</v>
      </c>
      <c r="G27" s="37">
        <v>482448</v>
      </c>
      <c r="H27" s="36">
        <v>3889</v>
      </c>
      <c r="I27" s="37">
        <v>12084</v>
      </c>
      <c r="J27" s="37">
        <v>845022</v>
      </c>
      <c r="K27" s="36">
        <v>12329</v>
      </c>
      <c r="L27" s="37">
        <v>25169</v>
      </c>
      <c r="M27" s="37">
        <v>3343146</v>
      </c>
      <c r="N27" s="36" t="s">
        <v>412</v>
      </c>
      <c r="O27" s="37" t="s">
        <v>412</v>
      </c>
      <c r="P27" s="37">
        <v>33141</v>
      </c>
      <c r="Q27" s="36">
        <v>22644769.357000001</v>
      </c>
      <c r="R27" s="37">
        <v>42239131.032300003</v>
      </c>
      <c r="S27" s="38">
        <v>7927997467.4343004</v>
      </c>
    </row>
    <row r="28" spans="1:19" x14ac:dyDescent="0.2">
      <c r="A28" s="2" t="str">
        <f>"Apr "&amp;RIGHT(A6,4)+1</f>
        <v>Apr 2025</v>
      </c>
      <c r="B28" s="36">
        <v>22551477.476</v>
      </c>
      <c r="C28" s="37">
        <v>42022984.953199998</v>
      </c>
      <c r="D28" s="37">
        <v>7930330906.4462996</v>
      </c>
      <c r="E28" s="36">
        <v>3</v>
      </c>
      <c r="F28" s="37">
        <v>5</v>
      </c>
      <c r="G28" s="37">
        <v>1364</v>
      </c>
      <c r="H28" s="36">
        <v>544</v>
      </c>
      <c r="I28" s="37">
        <v>544</v>
      </c>
      <c r="J28" s="37">
        <v>212578</v>
      </c>
      <c r="K28" s="36">
        <v>8165</v>
      </c>
      <c r="L28" s="37">
        <v>15920</v>
      </c>
      <c r="M28" s="37">
        <v>2273262</v>
      </c>
      <c r="N28" s="36" t="s">
        <v>412</v>
      </c>
      <c r="O28" s="37" t="s">
        <v>412</v>
      </c>
      <c r="P28" s="37">
        <v>12829</v>
      </c>
      <c r="Q28" s="36">
        <v>22551480.476</v>
      </c>
      <c r="R28" s="37">
        <v>42022989.953199998</v>
      </c>
      <c r="S28" s="38">
        <v>7932830939.4462996</v>
      </c>
    </row>
    <row r="29" spans="1:19" x14ac:dyDescent="0.2">
      <c r="A29" s="2" t="str">
        <f>"May "&amp;RIGHT(A6,4)+1</f>
        <v>May 2025</v>
      </c>
      <c r="B29" s="36" t="s">
        <v>412</v>
      </c>
      <c r="C29" s="37" t="s">
        <v>412</v>
      </c>
      <c r="D29" s="37" t="s">
        <v>412</v>
      </c>
      <c r="E29" s="36" t="s">
        <v>412</v>
      </c>
      <c r="F29" s="37" t="s">
        <v>412</v>
      </c>
      <c r="G29" s="37" t="s">
        <v>412</v>
      </c>
      <c r="H29" s="36" t="s">
        <v>412</v>
      </c>
      <c r="I29" s="37" t="s">
        <v>412</v>
      </c>
      <c r="J29" s="37" t="s">
        <v>412</v>
      </c>
      <c r="K29" s="36" t="s">
        <v>412</v>
      </c>
      <c r="L29" s="37" t="s">
        <v>412</v>
      </c>
      <c r="M29" s="37" t="s">
        <v>412</v>
      </c>
      <c r="N29" s="36" t="s">
        <v>412</v>
      </c>
      <c r="O29" s="37" t="s">
        <v>412</v>
      </c>
      <c r="P29" s="37" t="s">
        <v>412</v>
      </c>
      <c r="Q29" s="36" t="s">
        <v>412</v>
      </c>
      <c r="R29" s="37" t="s">
        <v>412</v>
      </c>
      <c r="S29" s="38" t="s">
        <v>412</v>
      </c>
    </row>
    <row r="30" spans="1:19" x14ac:dyDescent="0.2">
      <c r="A30" s="2" t="str">
        <f>"Jun "&amp;RIGHT(A6,4)+1</f>
        <v>Jun 2025</v>
      </c>
      <c r="B30" s="36" t="s">
        <v>412</v>
      </c>
      <c r="C30" s="37" t="s">
        <v>412</v>
      </c>
      <c r="D30" s="37" t="s">
        <v>412</v>
      </c>
      <c r="E30" s="36" t="s">
        <v>412</v>
      </c>
      <c r="F30" s="37" t="s">
        <v>412</v>
      </c>
      <c r="G30" s="37" t="s">
        <v>412</v>
      </c>
      <c r="H30" s="36" t="s">
        <v>412</v>
      </c>
      <c r="I30" s="37" t="s">
        <v>412</v>
      </c>
      <c r="J30" s="37" t="s">
        <v>412</v>
      </c>
      <c r="K30" s="36" t="s">
        <v>412</v>
      </c>
      <c r="L30" s="37" t="s">
        <v>412</v>
      </c>
      <c r="M30" s="37" t="s">
        <v>412</v>
      </c>
      <c r="N30" s="36" t="s">
        <v>412</v>
      </c>
      <c r="O30" s="37" t="s">
        <v>412</v>
      </c>
      <c r="P30" s="37" t="s">
        <v>412</v>
      </c>
      <c r="Q30" s="36" t="s">
        <v>412</v>
      </c>
      <c r="R30" s="37" t="s">
        <v>412</v>
      </c>
      <c r="S30" s="38" t="s">
        <v>412</v>
      </c>
    </row>
    <row r="31" spans="1:19" x14ac:dyDescent="0.2">
      <c r="A31" s="2" t="str">
        <f>"Jul "&amp;RIGHT(A6,4)+1</f>
        <v>Jul 2025</v>
      </c>
      <c r="B31" s="36" t="s">
        <v>412</v>
      </c>
      <c r="C31" s="37" t="s">
        <v>412</v>
      </c>
      <c r="D31" s="37" t="s">
        <v>412</v>
      </c>
      <c r="E31" s="36" t="s">
        <v>412</v>
      </c>
      <c r="F31" s="37" t="s">
        <v>412</v>
      </c>
      <c r="G31" s="37" t="s">
        <v>412</v>
      </c>
      <c r="H31" s="36" t="s">
        <v>412</v>
      </c>
      <c r="I31" s="37" t="s">
        <v>412</v>
      </c>
      <c r="J31" s="37" t="s">
        <v>412</v>
      </c>
      <c r="K31" s="36" t="s">
        <v>412</v>
      </c>
      <c r="L31" s="37" t="s">
        <v>412</v>
      </c>
      <c r="M31" s="37" t="s">
        <v>412</v>
      </c>
      <c r="N31" s="36" t="s">
        <v>412</v>
      </c>
      <c r="O31" s="37" t="s">
        <v>412</v>
      </c>
      <c r="P31" s="37" t="s">
        <v>412</v>
      </c>
      <c r="Q31" s="36" t="s">
        <v>412</v>
      </c>
      <c r="R31" s="37" t="s">
        <v>412</v>
      </c>
      <c r="S31" s="38" t="s">
        <v>412</v>
      </c>
    </row>
    <row r="32" spans="1:19" x14ac:dyDescent="0.2">
      <c r="A32" s="2" t="str">
        <f>"Aug "&amp;RIGHT(A6,4)+1</f>
        <v>Aug 2025</v>
      </c>
      <c r="B32" s="36" t="s">
        <v>412</v>
      </c>
      <c r="C32" s="37" t="s">
        <v>412</v>
      </c>
      <c r="D32" s="37" t="s">
        <v>412</v>
      </c>
      <c r="E32" s="36" t="s">
        <v>412</v>
      </c>
      <c r="F32" s="37" t="s">
        <v>412</v>
      </c>
      <c r="G32" s="37" t="s">
        <v>412</v>
      </c>
      <c r="H32" s="36" t="s">
        <v>412</v>
      </c>
      <c r="I32" s="37" t="s">
        <v>412</v>
      </c>
      <c r="J32" s="37" t="s">
        <v>412</v>
      </c>
      <c r="K32" s="36" t="s">
        <v>412</v>
      </c>
      <c r="L32" s="37" t="s">
        <v>412</v>
      </c>
      <c r="M32" s="37" t="s">
        <v>412</v>
      </c>
      <c r="N32" s="36" t="s">
        <v>412</v>
      </c>
      <c r="O32" s="37" t="s">
        <v>412</v>
      </c>
      <c r="P32" s="37" t="s">
        <v>412</v>
      </c>
      <c r="Q32" s="36" t="s">
        <v>412</v>
      </c>
      <c r="R32" s="37" t="s">
        <v>412</v>
      </c>
      <c r="S32" s="38" t="s">
        <v>412</v>
      </c>
    </row>
    <row r="33" spans="1:19" x14ac:dyDescent="0.2">
      <c r="A33" s="2" t="str">
        <f>"Sep "&amp;RIGHT(A6,4)+1</f>
        <v>Sep 2025</v>
      </c>
      <c r="B33" s="47" t="s">
        <v>412</v>
      </c>
      <c r="C33" s="48" t="s">
        <v>412</v>
      </c>
      <c r="D33" s="37" t="s">
        <v>412</v>
      </c>
      <c r="E33" s="36" t="s">
        <v>412</v>
      </c>
      <c r="F33" s="37" t="s">
        <v>412</v>
      </c>
      <c r="G33" s="37" t="s">
        <v>412</v>
      </c>
      <c r="H33" s="36" t="s">
        <v>412</v>
      </c>
      <c r="I33" s="37" t="s">
        <v>412</v>
      </c>
      <c r="J33" s="37" t="s">
        <v>412</v>
      </c>
      <c r="K33" s="36" t="s">
        <v>412</v>
      </c>
      <c r="L33" s="37" t="s">
        <v>412</v>
      </c>
      <c r="M33" s="37" t="s">
        <v>412</v>
      </c>
      <c r="N33" s="36" t="s">
        <v>412</v>
      </c>
      <c r="O33" s="37" t="s">
        <v>412</v>
      </c>
      <c r="P33" s="37" t="s">
        <v>412</v>
      </c>
      <c r="Q33" s="36" t="s">
        <v>412</v>
      </c>
      <c r="R33" s="37" t="s">
        <v>412</v>
      </c>
      <c r="S33" s="39" t="s">
        <v>412</v>
      </c>
    </row>
    <row r="34" spans="1:19" s="42" customFormat="1" x14ac:dyDescent="0.2">
      <c r="A34" s="40" t="s">
        <v>55</v>
      </c>
      <c r="B34" s="49">
        <v>22682920.407499999</v>
      </c>
      <c r="C34" s="51">
        <v>42362888.000299998</v>
      </c>
      <c r="D34" s="41">
        <v>56193687849.093201</v>
      </c>
      <c r="E34" s="41">
        <v>64593.2857</v>
      </c>
      <c r="F34" s="41">
        <v>159654</v>
      </c>
      <c r="G34" s="41">
        <v>329547347</v>
      </c>
      <c r="H34" s="41">
        <v>80033.142900000006</v>
      </c>
      <c r="I34" s="41">
        <v>160858.85709999999</v>
      </c>
      <c r="J34" s="41">
        <v>107483780</v>
      </c>
      <c r="K34" s="41">
        <v>77068.714300000007</v>
      </c>
      <c r="L34" s="41">
        <v>154419.71429999999</v>
      </c>
      <c r="M34" s="41">
        <v>164108724</v>
      </c>
      <c r="N34" s="41" t="s">
        <v>412</v>
      </c>
      <c r="O34" s="41" t="s">
        <v>412</v>
      </c>
      <c r="P34" s="41">
        <v>195282</v>
      </c>
      <c r="Q34" s="41">
        <v>22747513.6932</v>
      </c>
      <c r="R34" s="41">
        <v>42522542.000299998</v>
      </c>
      <c r="S34" s="41">
        <v>56795022982.093201</v>
      </c>
    </row>
    <row r="35" spans="1:19" s="42" customFormat="1" x14ac:dyDescent="0.2">
      <c r="A35" s="14" t="str">
        <f>"Total "&amp;MID(A20,7,LEN(A20)-13)&amp;" Months"</f>
        <v>Total 7 Months</v>
      </c>
      <c r="B35" s="43">
        <v>22682920.407499999</v>
      </c>
      <c r="C35" s="52">
        <v>42362888.000299998</v>
      </c>
      <c r="D35" s="43">
        <v>56193687849.093201</v>
      </c>
      <c r="E35" s="43">
        <v>64593.2857</v>
      </c>
      <c r="F35" s="43">
        <v>159654</v>
      </c>
      <c r="G35" s="43">
        <v>329547347</v>
      </c>
      <c r="H35" s="43">
        <v>80033.142900000006</v>
      </c>
      <c r="I35" s="43">
        <v>160858.85709999999</v>
      </c>
      <c r="J35" s="43">
        <v>107483780</v>
      </c>
      <c r="K35" s="43">
        <v>77068.714300000007</v>
      </c>
      <c r="L35" s="43">
        <v>154419.71429999999</v>
      </c>
      <c r="M35" s="43">
        <v>164108724</v>
      </c>
      <c r="N35" s="43" t="s">
        <v>412</v>
      </c>
      <c r="O35" s="43" t="s">
        <v>412</v>
      </c>
      <c r="P35" s="43">
        <v>195282</v>
      </c>
      <c r="Q35" s="43">
        <v>22747513.6932</v>
      </c>
      <c r="R35" s="43">
        <v>42522542.000299998</v>
      </c>
      <c r="S35" s="43">
        <v>56795022982.093201</v>
      </c>
    </row>
    <row r="36" spans="1:19" x14ac:dyDescent="0.2">
      <c r="C36" s="50"/>
    </row>
    <row r="37" spans="1:19" x14ac:dyDescent="0.2">
      <c r="A37" s="1" t="s">
        <v>349</v>
      </c>
      <c r="C37" s="50"/>
    </row>
    <row r="38" spans="1:19" x14ac:dyDescent="0.2">
      <c r="A38" s="100" t="s">
        <v>356</v>
      </c>
      <c r="B38" s="101"/>
      <c r="C38" s="101"/>
      <c r="D38" s="101"/>
      <c r="E38" s="101"/>
      <c r="F38" s="101"/>
      <c r="G38" s="101"/>
      <c r="H38" s="101"/>
      <c r="I38" s="101"/>
      <c r="J38" s="101"/>
      <c r="K38" s="101"/>
      <c r="L38" s="101"/>
      <c r="M38" s="101"/>
      <c r="N38" s="101"/>
      <c r="O38" s="101"/>
      <c r="P38" s="101"/>
      <c r="Q38" s="101"/>
      <c r="R38" s="101"/>
      <c r="S38" s="101"/>
    </row>
    <row r="39" spans="1:19" x14ac:dyDescent="0.2">
      <c r="A39" s="100"/>
      <c r="B39" s="101"/>
      <c r="C39" s="101"/>
      <c r="D39" s="101"/>
      <c r="E39" s="101"/>
      <c r="F39" s="101"/>
      <c r="G39" s="101"/>
      <c r="H39" s="101"/>
      <c r="I39" s="101"/>
      <c r="J39" s="101"/>
      <c r="K39" s="101"/>
      <c r="L39" s="101"/>
      <c r="M39" s="101"/>
      <c r="N39" s="101"/>
      <c r="O39" s="101"/>
      <c r="P39" s="101"/>
      <c r="Q39" s="101"/>
      <c r="R39" s="101"/>
      <c r="S39" s="101"/>
    </row>
    <row r="40" spans="1:19" x14ac:dyDescent="0.2">
      <c r="A40" s="101"/>
      <c r="B40" s="101"/>
      <c r="C40" s="101"/>
      <c r="D40" s="101"/>
      <c r="E40" s="101"/>
      <c r="F40" s="101"/>
      <c r="G40" s="101"/>
      <c r="H40" s="101"/>
      <c r="I40" s="101"/>
      <c r="J40" s="101"/>
      <c r="K40" s="101"/>
      <c r="L40" s="101"/>
      <c r="M40" s="101"/>
      <c r="N40" s="101"/>
      <c r="O40" s="101"/>
      <c r="P40" s="101"/>
      <c r="Q40" s="101"/>
      <c r="R40" s="101"/>
      <c r="S40" s="101"/>
    </row>
    <row r="41" spans="1:19" x14ac:dyDescent="0.2">
      <c r="C41" s="50"/>
    </row>
    <row r="51" spans="3:3" customFormat="1" x14ac:dyDescent="0.2">
      <c r="C51" s="26"/>
    </row>
    <row r="100" spans="1:10" x14ac:dyDescent="0.2">
      <c r="A100"/>
    </row>
    <row r="101" spans="1:10" x14ac:dyDescent="0.2">
      <c r="A101"/>
      <c r="B101" s="26"/>
      <c r="C101" s="26"/>
      <c r="E101" s="26"/>
      <c r="F101" s="26"/>
      <c r="G101" s="26"/>
      <c r="J101" s="26"/>
    </row>
    <row r="102" spans="1:10" x14ac:dyDescent="0.2">
      <c r="A102"/>
    </row>
    <row r="103" spans="1:10" x14ac:dyDescent="0.2">
      <c r="A103"/>
    </row>
    <row r="104" spans="1:10" x14ac:dyDescent="0.2">
      <c r="A104"/>
    </row>
    <row r="105" spans="1:10" x14ac:dyDescent="0.2">
      <c r="A105"/>
    </row>
    <row r="106" spans="1:10" x14ac:dyDescent="0.2">
      <c r="A106"/>
    </row>
    <row r="107" spans="1:10" x14ac:dyDescent="0.2">
      <c r="A107"/>
    </row>
  </sheetData>
  <mergeCells count="23">
    <mergeCell ref="A39:S40"/>
    <mergeCell ref="S4:S5"/>
    <mergeCell ref="A1:P1"/>
    <mergeCell ref="A2:P2"/>
    <mergeCell ref="B3:D3"/>
    <mergeCell ref="E3:G3"/>
    <mergeCell ref="H3:J3"/>
    <mergeCell ref="K3:M3"/>
    <mergeCell ref="N3:P3"/>
    <mergeCell ref="A38:S38"/>
    <mergeCell ref="Q3:S3"/>
    <mergeCell ref="A4:A5"/>
    <mergeCell ref="B4:C4"/>
    <mergeCell ref="D4:D5"/>
    <mergeCell ref="E4:F4"/>
    <mergeCell ref="G4:G5"/>
    <mergeCell ref="P4:P5"/>
    <mergeCell ref="Q4:R4"/>
    <mergeCell ref="H4:I4"/>
    <mergeCell ref="J4:J5"/>
    <mergeCell ref="K4:L4"/>
    <mergeCell ref="M4:M5"/>
    <mergeCell ref="N4:O4"/>
  </mergeCells>
  <pageMargins left="0.75" right="0.5" top="0.75" bottom="0.5" header="0.5" footer="0.25"/>
  <pageSetup scale="39"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01"/>
  <sheetViews>
    <sheetView showGridLines="0" zoomScaleNormal="100" workbookViewId="0">
      <selection sqref="A1:D1"/>
    </sheetView>
  </sheetViews>
  <sheetFormatPr defaultRowHeight="12.75" x14ac:dyDescent="0.2"/>
  <cols>
    <col min="1" max="1" width="15.7109375" customWidth="1"/>
    <col min="2" max="4" width="28.7109375" customWidth="1"/>
    <col min="5" max="5" width="12.28515625" customWidth="1"/>
    <col min="6" max="6" width="13.140625" customWidth="1"/>
    <col min="7" max="7" width="11.42578125" customWidth="1"/>
  </cols>
  <sheetData>
    <row r="1" spans="1:7" ht="12" customHeight="1" x14ac:dyDescent="0.2">
      <c r="A1" s="84" t="s">
        <v>436</v>
      </c>
      <c r="B1" s="85"/>
      <c r="C1" s="85"/>
      <c r="D1" s="85"/>
      <c r="E1" s="136">
        <v>45849</v>
      </c>
      <c r="F1" s="5"/>
      <c r="G1" s="5"/>
    </row>
    <row r="2" spans="1:7" x14ac:dyDescent="0.2">
      <c r="A2" s="110" t="s">
        <v>376</v>
      </c>
      <c r="B2" s="111"/>
      <c r="C2" s="111"/>
      <c r="D2" s="111"/>
    </row>
    <row r="3" spans="1:7" ht="15" customHeight="1" x14ac:dyDescent="0.2">
      <c r="A3" s="90" t="s">
        <v>50</v>
      </c>
      <c r="B3" s="112" t="s">
        <v>377</v>
      </c>
      <c r="C3" s="113"/>
      <c r="D3" s="114"/>
    </row>
    <row r="4" spans="1:7" x14ac:dyDescent="0.2">
      <c r="A4" s="90"/>
      <c r="B4" s="115" t="s">
        <v>347</v>
      </c>
      <c r="C4" s="115"/>
      <c r="D4" s="116" t="s">
        <v>127</v>
      </c>
    </row>
    <row r="5" spans="1:7" ht="24" customHeight="1" x14ac:dyDescent="0.2">
      <c r="A5" s="91"/>
      <c r="B5" s="66" t="s">
        <v>59</v>
      </c>
      <c r="C5" s="66" t="s">
        <v>60</v>
      </c>
      <c r="D5" s="117"/>
    </row>
    <row r="6" spans="1:7" ht="12" customHeight="1" x14ac:dyDescent="0.2">
      <c r="A6" s="73" t="s">
        <v>413</v>
      </c>
      <c r="D6" s="67"/>
      <c r="E6" s="1"/>
      <c r="F6" s="1"/>
      <c r="G6" s="1"/>
    </row>
    <row r="7" spans="1:7" ht="12" customHeight="1" x14ac:dyDescent="0.2">
      <c r="A7" s="74" t="str">
        <f>"Oct "&amp;RIGHT(A6,4)-1</f>
        <v>Oct 2023</v>
      </c>
      <c r="B7" s="11">
        <v>97910</v>
      </c>
      <c r="C7" s="11">
        <v>104036</v>
      </c>
      <c r="D7" s="68">
        <v>71643766</v>
      </c>
    </row>
    <row r="8" spans="1:7" ht="12" customHeight="1" x14ac:dyDescent="0.2">
      <c r="A8" s="74" t="str">
        <f>"Nov "&amp;RIGHT(A6,4)-1</f>
        <v>Nov 2023</v>
      </c>
      <c r="B8" s="11">
        <v>1066592</v>
      </c>
      <c r="C8" s="11">
        <v>1170348</v>
      </c>
      <c r="D8" s="68">
        <v>165503191</v>
      </c>
      <c r="E8" s="11"/>
      <c r="F8" s="11"/>
      <c r="G8" s="11"/>
    </row>
    <row r="9" spans="1:7" ht="12" customHeight="1" x14ac:dyDescent="0.2">
      <c r="A9" s="74" t="str">
        <f>"Dec "&amp;RIGHT(A6,4)-1</f>
        <v>Dec 2023</v>
      </c>
      <c r="B9" s="11">
        <v>129482</v>
      </c>
      <c r="C9" s="11">
        <v>138734</v>
      </c>
      <c r="D9" s="68">
        <v>44873095</v>
      </c>
      <c r="E9" s="11"/>
      <c r="F9" s="11"/>
      <c r="G9" s="11"/>
    </row>
    <row r="10" spans="1:7" ht="12" customHeight="1" x14ac:dyDescent="0.2">
      <c r="A10" s="74" t="str">
        <f>"Jan "&amp;RIGHT(A6,4)</f>
        <v>Jan 2024</v>
      </c>
      <c r="B10" s="11">
        <v>210904</v>
      </c>
      <c r="C10" s="11">
        <v>259012</v>
      </c>
      <c r="D10" s="68">
        <v>36261375</v>
      </c>
      <c r="E10" s="11"/>
      <c r="F10" s="11"/>
      <c r="G10" s="11"/>
    </row>
    <row r="11" spans="1:7" ht="12" customHeight="1" x14ac:dyDescent="0.2">
      <c r="A11" s="74" t="str">
        <f>"Feb "&amp;RIGHT(A6,4)</f>
        <v>Feb 2024</v>
      </c>
      <c r="B11" s="11">
        <v>10790</v>
      </c>
      <c r="C11" s="11">
        <v>11469</v>
      </c>
      <c r="D11" s="68">
        <v>1856830</v>
      </c>
      <c r="E11" s="11"/>
      <c r="F11" s="11"/>
      <c r="G11" s="11"/>
    </row>
    <row r="12" spans="1:7" ht="12" customHeight="1" x14ac:dyDescent="0.2">
      <c r="A12" s="74" t="str">
        <f>"Mar "&amp;RIGHT(A6,4)</f>
        <v>Mar 2024</v>
      </c>
      <c r="B12" s="11">
        <v>53244</v>
      </c>
      <c r="C12" s="11">
        <v>54243</v>
      </c>
      <c r="D12" s="68">
        <v>18004582</v>
      </c>
      <c r="E12" s="11"/>
      <c r="F12" s="11"/>
      <c r="G12" s="11"/>
    </row>
    <row r="13" spans="1:7" ht="12" customHeight="1" x14ac:dyDescent="0.2">
      <c r="A13" s="74" t="str">
        <f>"Apr "&amp;RIGHT(A6,4)</f>
        <v>Apr 2024</v>
      </c>
      <c r="B13" s="11">
        <v>2343</v>
      </c>
      <c r="C13" s="11">
        <v>2725</v>
      </c>
      <c r="D13" s="68">
        <v>333030</v>
      </c>
      <c r="E13" s="11"/>
      <c r="F13" s="11"/>
      <c r="G13" s="11"/>
    </row>
    <row r="14" spans="1:7" ht="12" customHeight="1" x14ac:dyDescent="0.2">
      <c r="A14" s="74" t="str">
        <f>"May "&amp;RIGHT(A6,4)</f>
        <v>May 2024</v>
      </c>
      <c r="B14" s="11">
        <v>326</v>
      </c>
      <c r="C14" s="11">
        <v>409</v>
      </c>
      <c r="D14" s="68">
        <v>154743</v>
      </c>
      <c r="E14" s="11"/>
      <c r="F14" s="11"/>
      <c r="G14" s="11"/>
    </row>
    <row r="15" spans="1:7" ht="12" customHeight="1" x14ac:dyDescent="0.2">
      <c r="A15" s="74" t="str">
        <f>"Jun "&amp;RIGHT(A6,4)</f>
        <v>Jun 2024</v>
      </c>
      <c r="B15" s="11">
        <v>59</v>
      </c>
      <c r="C15" s="11">
        <v>76</v>
      </c>
      <c r="D15" s="68">
        <v>58219</v>
      </c>
      <c r="E15" s="11"/>
      <c r="F15" s="11"/>
      <c r="G15" s="11"/>
    </row>
    <row r="16" spans="1:7" ht="12" customHeight="1" x14ac:dyDescent="0.2">
      <c r="A16" s="74" t="str">
        <f>"Jul "&amp;RIGHT(A6,4)</f>
        <v>Jul 2024</v>
      </c>
      <c r="B16" s="11">
        <v>423821</v>
      </c>
      <c r="C16" s="11">
        <v>694892</v>
      </c>
      <c r="D16" s="68">
        <v>143150</v>
      </c>
      <c r="E16" s="11"/>
      <c r="F16" s="11"/>
      <c r="G16" s="11"/>
    </row>
    <row r="17" spans="1:7" ht="12" customHeight="1" x14ac:dyDescent="0.2">
      <c r="A17" s="74" t="str">
        <f>"Aug "&amp;RIGHT(A6,4)</f>
        <v>Aug 2024</v>
      </c>
      <c r="B17" s="11">
        <v>42957</v>
      </c>
      <c r="C17" s="11">
        <v>44416</v>
      </c>
      <c r="D17" s="68">
        <v>18023994</v>
      </c>
      <c r="E17" s="11"/>
      <c r="F17" s="11"/>
      <c r="G17" s="11"/>
    </row>
    <row r="18" spans="1:7" ht="12" customHeight="1" x14ac:dyDescent="0.2">
      <c r="A18" s="74" t="str">
        <f>"Sep "&amp;RIGHT(A6,4)</f>
        <v>Sep 2024</v>
      </c>
      <c r="B18" s="11">
        <v>21972</v>
      </c>
      <c r="C18" s="11">
        <v>23067</v>
      </c>
      <c r="D18" s="68">
        <v>2602395</v>
      </c>
      <c r="E18" s="11"/>
      <c r="F18" s="11"/>
      <c r="G18" s="11"/>
    </row>
    <row r="19" spans="1:7" ht="12" customHeight="1" x14ac:dyDescent="0.2">
      <c r="A19" s="40" t="s">
        <v>55</v>
      </c>
      <c r="B19" s="13" t="s">
        <v>412</v>
      </c>
      <c r="C19" s="13" t="s">
        <v>412</v>
      </c>
      <c r="D19" s="69">
        <v>359458370</v>
      </c>
      <c r="E19" s="11"/>
      <c r="F19" s="11"/>
      <c r="G19" s="11"/>
    </row>
    <row r="20" spans="1:7" ht="12" customHeight="1" x14ac:dyDescent="0.2">
      <c r="A20" s="75" t="s">
        <v>414</v>
      </c>
      <c r="B20" s="15" t="s">
        <v>412</v>
      </c>
      <c r="C20" s="15" t="s">
        <v>412</v>
      </c>
      <c r="D20" s="70">
        <v>338475869</v>
      </c>
      <c r="E20" s="71"/>
      <c r="F20" s="71"/>
      <c r="G20" s="71"/>
    </row>
    <row r="21" spans="1:7" ht="12" customHeight="1" x14ac:dyDescent="0.2">
      <c r="A21" s="73" t="str">
        <f>"FY "&amp;RIGHT(A6,4)+1</f>
        <v>FY 2025</v>
      </c>
      <c r="B21" s="11"/>
      <c r="C21" s="11"/>
      <c r="D21" s="68"/>
      <c r="E21" s="71"/>
      <c r="F21" s="71"/>
      <c r="G21" s="71"/>
    </row>
    <row r="22" spans="1:7" ht="12" customHeight="1" x14ac:dyDescent="0.2">
      <c r="A22" s="74" t="str">
        <f>"Oct "&amp;RIGHT(A6,4)</f>
        <v>Oct 2024</v>
      </c>
      <c r="B22" s="11">
        <v>7184</v>
      </c>
      <c r="C22" s="11">
        <v>9300</v>
      </c>
      <c r="D22" s="68">
        <v>21999</v>
      </c>
      <c r="E22" s="11"/>
      <c r="F22" s="11"/>
      <c r="G22" s="11"/>
    </row>
    <row r="23" spans="1:7" ht="12" customHeight="1" x14ac:dyDescent="0.2">
      <c r="A23" s="74" t="str">
        <f>"Nov "&amp;RIGHT(A6,4)</f>
        <v>Nov 2024</v>
      </c>
      <c r="B23" s="11">
        <v>4986</v>
      </c>
      <c r="C23" s="11">
        <v>5161</v>
      </c>
      <c r="D23" s="68">
        <v>618990</v>
      </c>
      <c r="E23" s="11"/>
      <c r="F23" s="11"/>
      <c r="G23" s="11"/>
    </row>
    <row r="24" spans="1:7" ht="12" customHeight="1" x14ac:dyDescent="0.2">
      <c r="A24" s="74" t="str">
        <f>"Dec "&amp;RIGHT(A6,4)</f>
        <v>Dec 2024</v>
      </c>
      <c r="B24" s="11">
        <v>1531</v>
      </c>
      <c r="C24" s="11">
        <v>1531</v>
      </c>
      <c r="D24" s="68">
        <v>2500</v>
      </c>
      <c r="E24" s="11"/>
      <c r="F24" s="11"/>
      <c r="G24" s="11"/>
    </row>
    <row r="25" spans="1:7" ht="12" customHeight="1" x14ac:dyDescent="0.2">
      <c r="A25" s="74" t="str">
        <f>"Jan "&amp;RIGHT(A6,4)+1</f>
        <v>Jan 2025</v>
      </c>
      <c r="B25" s="11">
        <v>17</v>
      </c>
      <c r="C25" s="11">
        <v>22</v>
      </c>
      <c r="D25" s="68">
        <v>9089</v>
      </c>
      <c r="E25" s="11"/>
      <c r="F25" s="11"/>
      <c r="G25" s="11"/>
    </row>
    <row r="26" spans="1:7" ht="12" customHeight="1" x14ac:dyDescent="0.2">
      <c r="A26" s="74" t="str">
        <f>"Feb "&amp;RIGHT(A6,4)+1</f>
        <v>Feb 2025</v>
      </c>
      <c r="B26" s="11">
        <v>6</v>
      </c>
      <c r="C26" s="11">
        <v>7</v>
      </c>
      <c r="D26" s="68">
        <v>3325</v>
      </c>
      <c r="E26" s="11"/>
      <c r="F26" s="11"/>
      <c r="G26" s="11"/>
    </row>
    <row r="27" spans="1:7" ht="12" customHeight="1" x14ac:dyDescent="0.2">
      <c r="A27" s="74" t="str">
        <f>"Mar "&amp;RIGHT(A6,4)+1</f>
        <v>Mar 2025</v>
      </c>
      <c r="B27" s="11">
        <v>3</v>
      </c>
      <c r="C27" s="11">
        <v>3</v>
      </c>
      <c r="D27" s="68">
        <v>7000</v>
      </c>
      <c r="E27" s="11"/>
      <c r="F27" s="11"/>
      <c r="G27" s="11"/>
    </row>
    <row r="28" spans="1:7" ht="12" customHeight="1" x14ac:dyDescent="0.2">
      <c r="A28" s="74" t="str">
        <f>"Apr "&amp;RIGHT(A6,4)+1</f>
        <v>Apr 2025</v>
      </c>
      <c r="B28" s="11">
        <v>6</v>
      </c>
      <c r="C28" s="11">
        <v>12</v>
      </c>
      <c r="D28" s="68">
        <v>5830</v>
      </c>
      <c r="E28" s="11"/>
      <c r="F28" s="11"/>
      <c r="G28" s="11"/>
    </row>
    <row r="29" spans="1:7" ht="12" customHeight="1" x14ac:dyDescent="0.2">
      <c r="A29" s="74" t="str">
        <f>"May "&amp;RIGHT(A6,4)+1</f>
        <v>May 2025</v>
      </c>
      <c r="B29" s="11" t="s">
        <v>412</v>
      </c>
      <c r="C29" s="11" t="s">
        <v>412</v>
      </c>
      <c r="D29" s="68" t="s">
        <v>412</v>
      </c>
      <c r="E29" s="11"/>
      <c r="F29" s="11"/>
      <c r="G29" s="11"/>
    </row>
    <row r="30" spans="1:7" ht="12" customHeight="1" x14ac:dyDescent="0.2">
      <c r="A30" s="74" t="str">
        <f>"Jun "&amp;RIGHT(A6,4)+1</f>
        <v>Jun 2025</v>
      </c>
      <c r="B30" s="11" t="s">
        <v>412</v>
      </c>
      <c r="C30" s="11" t="s">
        <v>412</v>
      </c>
      <c r="D30" s="68" t="s">
        <v>412</v>
      </c>
      <c r="E30" s="11"/>
      <c r="F30" s="11"/>
      <c r="G30" s="11"/>
    </row>
    <row r="31" spans="1:7" ht="12" customHeight="1" x14ac:dyDescent="0.2">
      <c r="A31" s="74" t="str">
        <f>"Jul "&amp;RIGHT(A6,4)+1</f>
        <v>Jul 2025</v>
      </c>
      <c r="B31" s="11" t="s">
        <v>412</v>
      </c>
      <c r="C31" s="11" t="s">
        <v>412</v>
      </c>
      <c r="D31" s="68" t="s">
        <v>412</v>
      </c>
      <c r="E31" s="11"/>
      <c r="F31" s="11"/>
      <c r="G31" s="11"/>
    </row>
    <row r="32" spans="1:7" ht="12" customHeight="1" x14ac:dyDescent="0.2">
      <c r="A32" s="74" t="str">
        <f>"Aug "&amp;RIGHT(A6,4)+1</f>
        <v>Aug 2025</v>
      </c>
      <c r="B32" s="11" t="s">
        <v>412</v>
      </c>
      <c r="C32" s="11" t="s">
        <v>412</v>
      </c>
      <c r="D32" s="68" t="s">
        <v>412</v>
      </c>
      <c r="E32" s="11"/>
      <c r="F32" s="11"/>
      <c r="G32" s="11"/>
    </row>
    <row r="33" spans="1:7" ht="12" customHeight="1" x14ac:dyDescent="0.2">
      <c r="A33" s="74" t="str">
        <f>"Sep "&amp;RIGHT(A6,4)+1</f>
        <v>Sep 2025</v>
      </c>
      <c r="B33" s="11" t="s">
        <v>412</v>
      </c>
      <c r="C33" s="11" t="s">
        <v>412</v>
      </c>
      <c r="D33" s="68" t="s">
        <v>412</v>
      </c>
      <c r="E33" s="11"/>
      <c r="F33" s="11"/>
      <c r="G33" s="11"/>
    </row>
    <row r="34" spans="1:7" ht="12" customHeight="1" x14ac:dyDescent="0.2">
      <c r="A34" s="40" t="s">
        <v>55</v>
      </c>
      <c r="B34" s="13" t="s">
        <v>412</v>
      </c>
      <c r="C34" s="13" t="s">
        <v>412</v>
      </c>
      <c r="D34" s="69">
        <v>668733</v>
      </c>
      <c r="E34" s="11"/>
      <c r="F34" s="11"/>
      <c r="G34" s="11"/>
    </row>
    <row r="35" spans="1:7" ht="12" customHeight="1" x14ac:dyDescent="0.2">
      <c r="A35" s="75" t="str">
        <f>"Total "&amp;MID(A20,7,LEN(A20)-13)&amp;" Months"</f>
        <v>Total 7 Months</v>
      </c>
      <c r="B35" s="15" t="s">
        <v>412</v>
      </c>
      <c r="C35" s="15" t="s">
        <v>412</v>
      </c>
      <c r="D35" s="70">
        <v>668733</v>
      </c>
      <c r="E35" s="71"/>
      <c r="F35" s="71"/>
      <c r="G35" s="71"/>
    </row>
    <row r="36" spans="1:7" ht="118.9" customHeight="1" x14ac:dyDescent="0.2">
      <c r="A36" s="118" t="s">
        <v>381</v>
      </c>
      <c r="B36" s="118"/>
      <c r="C36" s="118"/>
      <c r="D36" s="119"/>
      <c r="E36" s="71"/>
      <c r="F36" s="71"/>
      <c r="G36" s="71"/>
    </row>
    <row r="37" spans="1:7" ht="12" customHeight="1" x14ac:dyDescent="0.2">
      <c r="A37" s="109"/>
      <c r="B37" s="109"/>
      <c r="C37" s="109"/>
      <c r="D37" s="109"/>
      <c r="E37" s="109"/>
      <c r="F37" s="109"/>
      <c r="G37" s="109"/>
    </row>
    <row r="38" spans="1:7" ht="13.15" customHeight="1" x14ac:dyDescent="0.2">
      <c r="A38" s="94"/>
      <c r="B38" s="94"/>
      <c r="C38" s="94"/>
      <c r="D38" s="94"/>
      <c r="E38" s="94"/>
      <c r="F38" s="94"/>
      <c r="G38" s="94"/>
    </row>
    <row r="39" spans="1:7" s="1" customFormat="1" ht="11.25" x14ac:dyDescent="0.2"/>
    <row r="101" spans="2:23" ht="15" x14ac:dyDescent="0.2">
      <c r="B101" s="61"/>
      <c r="C101" s="61"/>
      <c r="D101" s="61"/>
      <c r="E101" s="62"/>
      <c r="F101" s="62"/>
      <c r="G101" s="61"/>
      <c r="H101" s="61"/>
      <c r="I101" s="61"/>
      <c r="J101" s="61"/>
      <c r="K101" s="61"/>
      <c r="L101" s="72"/>
      <c r="M101" s="61"/>
      <c r="N101" s="61"/>
      <c r="O101" s="61"/>
      <c r="P101" s="61"/>
      <c r="Q101" s="61"/>
      <c r="R101" s="61"/>
      <c r="S101" s="61"/>
      <c r="T101" s="61"/>
      <c r="U101" s="61"/>
      <c r="V101" s="61"/>
      <c r="W101" s="61"/>
    </row>
  </sheetData>
  <mergeCells count="9">
    <mergeCell ref="A37:G37"/>
    <mergeCell ref="A38:G38"/>
    <mergeCell ref="A1:D1"/>
    <mergeCell ref="A2:D2"/>
    <mergeCell ref="A3:A5"/>
    <mergeCell ref="B3:D3"/>
    <mergeCell ref="B4:C4"/>
    <mergeCell ref="D4:D5"/>
    <mergeCell ref="A36:D36"/>
  </mergeCells>
  <pageMargins left="0.7" right="0.7" top="0.75" bottom="0.75" header="0.3" footer="0.3"/>
  <pageSetup scale="93" orientation="landscape" horizontalDpi="1200" verticalDpi="1200"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107"/>
  <sheetViews>
    <sheetView showGridLines="0" zoomScaleNormal="100" workbookViewId="0">
      <selection sqref="A1:U1"/>
    </sheetView>
  </sheetViews>
  <sheetFormatPr defaultColWidth="4.7109375" defaultRowHeight="12.75" x14ac:dyDescent="0.2"/>
  <cols>
    <col min="1" max="1" width="10.7109375" style="1" customWidth="1"/>
    <col min="2" max="2" width="9.85546875" customWidth="1"/>
    <col min="3" max="3" width="9.7109375" bestFit="1" customWidth="1"/>
    <col min="4" max="4" width="13.7109375" bestFit="1" customWidth="1"/>
    <col min="5" max="5" width="12.140625" bestFit="1" customWidth="1"/>
    <col min="6" max="6" width="12" bestFit="1" customWidth="1"/>
    <col min="7" max="7" width="13.42578125" bestFit="1" customWidth="1"/>
    <col min="8" max="8" width="10.28515625" bestFit="1" customWidth="1"/>
    <col min="9" max="9" width="8.42578125" bestFit="1" customWidth="1"/>
    <col min="10" max="10" width="12.5703125" bestFit="1" customWidth="1"/>
    <col min="11" max="12" width="12.140625" bestFit="1" customWidth="1"/>
    <col min="13" max="13" width="9.85546875" customWidth="1"/>
    <col min="14" max="14" width="8.85546875" customWidth="1"/>
    <col min="15" max="15" width="10.7109375" customWidth="1"/>
    <col min="16" max="16" width="9.7109375" customWidth="1"/>
    <col min="17" max="17" width="8.85546875" customWidth="1"/>
    <col min="18" max="18" width="10.7109375" customWidth="1"/>
    <col min="19" max="19" width="10.140625" customWidth="1"/>
    <col min="20" max="20" width="8.85546875" bestFit="1" customWidth="1"/>
    <col min="21" max="21" width="8.7109375" customWidth="1"/>
    <col min="22" max="22" width="10.28515625" bestFit="1" customWidth="1"/>
    <col min="23" max="23" width="9.85546875" bestFit="1" customWidth="1"/>
    <col min="24" max="24" width="15" customWidth="1"/>
    <col min="25" max="25" width="12.28515625" bestFit="1" customWidth="1"/>
    <col min="26" max="247" width="8.85546875" customWidth="1"/>
    <col min="248" max="248" width="10.42578125" customWidth="1"/>
    <col min="249" max="249" width="0.5703125" customWidth="1"/>
    <col min="250" max="251" width="8.85546875" bestFit="1" customWidth="1"/>
    <col min="252" max="252" width="8.85546875" customWidth="1"/>
  </cols>
  <sheetData>
    <row r="1" spans="1:253" x14ac:dyDescent="0.2">
      <c r="A1" s="84" t="s">
        <v>436</v>
      </c>
      <c r="B1" s="85"/>
      <c r="C1" s="85"/>
      <c r="D1" s="85"/>
      <c r="E1" s="85"/>
      <c r="F1" s="85"/>
      <c r="G1" s="85"/>
      <c r="H1" s="85"/>
      <c r="I1" s="85"/>
      <c r="J1" s="85"/>
      <c r="K1" s="85"/>
      <c r="L1" s="85"/>
      <c r="M1" s="85"/>
      <c r="N1" s="85"/>
      <c r="O1" s="85"/>
      <c r="P1" s="85"/>
      <c r="Q1" s="85"/>
      <c r="R1" s="85"/>
      <c r="S1" s="85"/>
      <c r="T1" s="85"/>
      <c r="U1" s="85"/>
      <c r="V1" s="136">
        <v>45849</v>
      </c>
    </row>
    <row r="2" spans="1:253" x14ac:dyDescent="0.2">
      <c r="A2" s="84" t="s">
        <v>357</v>
      </c>
      <c r="B2" s="85"/>
      <c r="C2" s="85"/>
      <c r="D2" s="85"/>
      <c r="E2" s="85"/>
      <c r="F2" s="85"/>
      <c r="G2" s="85"/>
      <c r="H2" s="85"/>
      <c r="I2" s="85"/>
      <c r="J2" s="85"/>
      <c r="K2" s="85"/>
      <c r="L2" s="85"/>
      <c r="M2" s="85"/>
      <c r="N2" s="85"/>
      <c r="O2" s="85"/>
      <c r="P2" s="85"/>
      <c r="Q2" s="85"/>
      <c r="R2" s="85"/>
      <c r="S2" s="85"/>
      <c r="T2" s="85"/>
      <c r="U2" s="85"/>
    </row>
    <row r="3" spans="1:253" ht="29.45" customHeight="1" x14ac:dyDescent="0.2">
      <c r="A3" s="28" t="s">
        <v>340</v>
      </c>
      <c r="B3" s="120" t="s">
        <v>358</v>
      </c>
      <c r="C3" s="120"/>
      <c r="D3" s="120"/>
      <c r="E3" s="120"/>
      <c r="F3" s="120"/>
      <c r="G3" s="121"/>
      <c r="H3" s="122" t="s">
        <v>369</v>
      </c>
      <c r="I3" s="122"/>
      <c r="J3" s="122"/>
      <c r="K3" s="122"/>
      <c r="L3" s="123"/>
      <c r="M3" s="122" t="s">
        <v>359</v>
      </c>
      <c r="N3" s="122"/>
      <c r="O3" s="123"/>
      <c r="P3" s="122" t="s">
        <v>360</v>
      </c>
      <c r="Q3" s="122"/>
      <c r="R3" s="123"/>
      <c r="S3" s="122" t="s">
        <v>361</v>
      </c>
      <c r="T3" s="122"/>
      <c r="U3" s="124"/>
      <c r="V3" s="122" t="s">
        <v>346</v>
      </c>
      <c r="W3" s="122"/>
      <c r="X3" s="123"/>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row>
    <row r="4" spans="1:253" ht="14.45" customHeight="1" x14ac:dyDescent="0.2">
      <c r="A4" s="107" t="s">
        <v>50</v>
      </c>
      <c r="B4" s="125" t="s">
        <v>348</v>
      </c>
      <c r="C4" s="125"/>
      <c r="D4" s="126" t="s">
        <v>362</v>
      </c>
      <c r="E4" s="126"/>
      <c r="F4" s="126"/>
      <c r="G4" s="127" t="s">
        <v>145</v>
      </c>
      <c r="H4" s="125" t="s">
        <v>348</v>
      </c>
      <c r="I4" s="125"/>
      <c r="J4" s="126" t="s">
        <v>363</v>
      </c>
      <c r="K4" s="126"/>
      <c r="L4" s="127" t="s">
        <v>145</v>
      </c>
      <c r="M4" s="125" t="s">
        <v>348</v>
      </c>
      <c r="N4" s="125"/>
      <c r="O4" s="127" t="s">
        <v>145</v>
      </c>
      <c r="P4" s="125" t="s">
        <v>348</v>
      </c>
      <c r="Q4" s="125"/>
      <c r="R4" s="127" t="s">
        <v>145</v>
      </c>
      <c r="S4" s="125" t="s">
        <v>348</v>
      </c>
      <c r="T4" s="125"/>
      <c r="U4" s="127" t="s">
        <v>145</v>
      </c>
      <c r="V4" s="125" t="s">
        <v>348</v>
      </c>
      <c r="W4" s="125"/>
      <c r="X4" s="127" t="s">
        <v>145</v>
      </c>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row>
    <row r="5" spans="1:253" x14ac:dyDescent="0.2">
      <c r="A5" s="108"/>
      <c r="B5" s="53" t="s">
        <v>364</v>
      </c>
      <c r="C5" s="54" t="s">
        <v>60</v>
      </c>
      <c r="D5" s="54" t="s">
        <v>154</v>
      </c>
      <c r="E5" s="54" t="s">
        <v>365</v>
      </c>
      <c r="F5" s="54" t="s">
        <v>366</v>
      </c>
      <c r="G5" s="128"/>
      <c r="H5" s="53" t="s">
        <v>364</v>
      </c>
      <c r="I5" s="54" t="s">
        <v>60</v>
      </c>
      <c r="J5" s="54" t="s">
        <v>154</v>
      </c>
      <c r="K5" s="54" t="s">
        <v>365</v>
      </c>
      <c r="L5" s="128"/>
      <c r="M5" s="53" t="s">
        <v>364</v>
      </c>
      <c r="N5" s="54" t="s">
        <v>60</v>
      </c>
      <c r="O5" s="128"/>
      <c r="P5" s="31" t="s">
        <v>364</v>
      </c>
      <c r="Q5" s="32" t="s">
        <v>60</v>
      </c>
      <c r="R5" s="128"/>
      <c r="S5" s="31" t="s">
        <v>364</v>
      </c>
      <c r="T5" s="32" t="s">
        <v>60</v>
      </c>
      <c r="U5" s="128"/>
      <c r="V5" s="53" t="s">
        <v>364</v>
      </c>
      <c r="W5" s="54" t="s">
        <v>60</v>
      </c>
      <c r="X5" s="128"/>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row>
    <row r="6" spans="1:253" x14ac:dyDescent="0.2">
      <c r="A6" s="63" t="s">
        <v>413</v>
      </c>
      <c r="B6" s="33" t="s">
        <v>340</v>
      </c>
      <c r="C6" s="55" t="s">
        <v>340</v>
      </c>
      <c r="D6" s="55"/>
      <c r="E6" s="55"/>
      <c r="F6" s="55"/>
      <c r="G6" s="35" t="s">
        <v>340</v>
      </c>
      <c r="H6" s="34"/>
      <c r="I6" s="34"/>
      <c r="J6" s="34"/>
      <c r="K6" s="34"/>
      <c r="L6" s="35"/>
      <c r="M6" s="34"/>
      <c r="N6" s="34"/>
      <c r="O6" s="35"/>
      <c r="P6" s="34"/>
      <c r="Q6" s="34"/>
      <c r="R6" s="35"/>
      <c r="S6" s="33"/>
      <c r="T6" s="55"/>
      <c r="U6" s="35"/>
      <c r="V6" s="34"/>
      <c r="W6" s="34"/>
      <c r="X6" s="35"/>
    </row>
    <row r="7" spans="1:253" x14ac:dyDescent="0.2">
      <c r="A7" s="64" t="str">
        <f>"Oct "&amp;RIGHT(A6,4)-1</f>
        <v>Oct 2023</v>
      </c>
      <c r="B7" s="36">
        <v>753114</v>
      </c>
      <c r="C7" s="37">
        <v>1312130</v>
      </c>
      <c r="D7" s="37">
        <v>207685860</v>
      </c>
      <c r="E7" s="37">
        <v>0</v>
      </c>
      <c r="F7" s="37" t="s">
        <v>412</v>
      </c>
      <c r="G7" s="38">
        <v>207685860</v>
      </c>
      <c r="H7" s="36">
        <v>0</v>
      </c>
      <c r="I7" s="37">
        <v>0</v>
      </c>
      <c r="J7" s="37">
        <v>0</v>
      </c>
      <c r="K7" s="37">
        <v>0</v>
      </c>
      <c r="L7" s="38">
        <v>0</v>
      </c>
      <c r="M7" s="37" t="s">
        <v>412</v>
      </c>
      <c r="N7" s="37" t="s">
        <v>412</v>
      </c>
      <c r="O7" s="38" t="s">
        <v>412</v>
      </c>
      <c r="P7" s="37" t="s">
        <v>412</v>
      </c>
      <c r="Q7" s="37" t="s">
        <v>412</v>
      </c>
      <c r="R7" s="38" t="s">
        <v>412</v>
      </c>
      <c r="S7" s="36">
        <v>3</v>
      </c>
      <c r="T7" s="37">
        <v>5</v>
      </c>
      <c r="U7" s="38">
        <v>403</v>
      </c>
      <c r="V7" s="37">
        <v>753117</v>
      </c>
      <c r="W7" s="37">
        <v>1312135</v>
      </c>
      <c r="X7" s="38">
        <v>207686263</v>
      </c>
    </row>
    <row r="8" spans="1:253" x14ac:dyDescent="0.2">
      <c r="A8" s="64" t="str">
        <f>"Nov "&amp;RIGHT(A6,4)-1</f>
        <v>Nov 2023</v>
      </c>
      <c r="B8" s="36">
        <v>755856</v>
      </c>
      <c r="C8" s="37">
        <v>1316183</v>
      </c>
      <c r="D8" s="37">
        <v>239008536</v>
      </c>
      <c r="E8" s="37">
        <v>0</v>
      </c>
      <c r="F8" s="37" t="s">
        <v>412</v>
      </c>
      <c r="G8" s="38">
        <v>239008536</v>
      </c>
      <c r="H8" s="36">
        <v>0</v>
      </c>
      <c r="I8" s="37">
        <v>0</v>
      </c>
      <c r="J8" s="37">
        <v>0</v>
      </c>
      <c r="K8" s="37">
        <v>0</v>
      </c>
      <c r="L8" s="38">
        <v>0</v>
      </c>
      <c r="M8" s="37" t="s">
        <v>412</v>
      </c>
      <c r="N8" s="37" t="s">
        <v>412</v>
      </c>
      <c r="O8" s="38" t="s">
        <v>412</v>
      </c>
      <c r="P8" s="37" t="s">
        <v>412</v>
      </c>
      <c r="Q8" s="37" t="s">
        <v>412</v>
      </c>
      <c r="R8" s="38" t="s">
        <v>412</v>
      </c>
      <c r="S8" s="36">
        <v>1</v>
      </c>
      <c r="T8" s="37">
        <v>3</v>
      </c>
      <c r="U8" s="38">
        <v>524</v>
      </c>
      <c r="V8" s="37">
        <v>755857</v>
      </c>
      <c r="W8" s="37">
        <v>1316186</v>
      </c>
      <c r="X8" s="38">
        <v>239009060</v>
      </c>
    </row>
    <row r="9" spans="1:253" x14ac:dyDescent="0.2">
      <c r="A9" s="64" t="str">
        <f>"Dec "&amp;RIGHT(A6,4)-1</f>
        <v>Dec 2023</v>
      </c>
      <c r="B9" s="36">
        <v>753317</v>
      </c>
      <c r="C9" s="37">
        <v>1309280</v>
      </c>
      <c r="D9" s="37">
        <v>243391346</v>
      </c>
      <c r="E9" s="37">
        <v>0</v>
      </c>
      <c r="F9" s="37" t="s">
        <v>412</v>
      </c>
      <c r="G9" s="38">
        <v>243391346</v>
      </c>
      <c r="H9" s="36">
        <v>0</v>
      </c>
      <c r="I9" s="37">
        <v>0</v>
      </c>
      <c r="J9" s="37">
        <v>0</v>
      </c>
      <c r="K9" s="37">
        <v>0</v>
      </c>
      <c r="L9" s="38">
        <v>0</v>
      </c>
      <c r="M9" s="37" t="s">
        <v>412</v>
      </c>
      <c r="N9" s="37" t="s">
        <v>412</v>
      </c>
      <c r="O9" s="38" t="s">
        <v>412</v>
      </c>
      <c r="P9" s="37" t="s">
        <v>412</v>
      </c>
      <c r="Q9" s="37" t="s">
        <v>412</v>
      </c>
      <c r="R9" s="38" t="s">
        <v>412</v>
      </c>
      <c r="S9" s="36">
        <v>0</v>
      </c>
      <c r="T9" s="37">
        <v>0</v>
      </c>
      <c r="U9" s="38">
        <v>0</v>
      </c>
      <c r="V9" s="37">
        <v>753317</v>
      </c>
      <c r="W9" s="37">
        <v>1309280</v>
      </c>
      <c r="X9" s="38">
        <v>243391346</v>
      </c>
    </row>
    <row r="10" spans="1:253" x14ac:dyDescent="0.2">
      <c r="A10" s="64" t="str">
        <f>"Jan "&amp;RIGHT(A6,4)</f>
        <v>Jan 2024</v>
      </c>
      <c r="B10" s="36">
        <v>748463</v>
      </c>
      <c r="C10" s="37">
        <v>1298330</v>
      </c>
      <c r="D10" s="37">
        <v>239690822</v>
      </c>
      <c r="E10" s="37">
        <v>0</v>
      </c>
      <c r="F10" s="37" t="s">
        <v>412</v>
      </c>
      <c r="G10" s="38">
        <v>239690822</v>
      </c>
      <c r="H10" s="36">
        <v>0</v>
      </c>
      <c r="I10" s="37">
        <v>0</v>
      </c>
      <c r="J10" s="37">
        <v>0</v>
      </c>
      <c r="K10" s="37">
        <v>0</v>
      </c>
      <c r="L10" s="38">
        <v>0</v>
      </c>
      <c r="M10" s="37" t="s">
        <v>412</v>
      </c>
      <c r="N10" s="37" t="s">
        <v>412</v>
      </c>
      <c r="O10" s="38" t="s">
        <v>412</v>
      </c>
      <c r="P10" s="37" t="s">
        <v>412</v>
      </c>
      <c r="Q10" s="37" t="s">
        <v>412</v>
      </c>
      <c r="R10" s="38" t="s">
        <v>412</v>
      </c>
      <c r="S10" s="36">
        <v>1</v>
      </c>
      <c r="T10" s="37">
        <v>2</v>
      </c>
      <c r="U10" s="38">
        <v>293</v>
      </c>
      <c r="V10" s="37">
        <v>748464</v>
      </c>
      <c r="W10" s="37">
        <v>1298332</v>
      </c>
      <c r="X10" s="38">
        <v>239691115</v>
      </c>
    </row>
    <row r="11" spans="1:253" s="56" customFormat="1" ht="15" x14ac:dyDescent="0.25">
      <c r="A11" s="64" t="str">
        <f>"Feb "&amp;RIGHT(A6,4)</f>
        <v>Feb 2024</v>
      </c>
      <c r="B11" s="36">
        <v>742154</v>
      </c>
      <c r="C11" s="37">
        <v>1283552</v>
      </c>
      <c r="D11" s="37">
        <v>243460324</v>
      </c>
      <c r="E11" s="37">
        <v>0</v>
      </c>
      <c r="F11" s="37" t="s">
        <v>412</v>
      </c>
      <c r="G11" s="38">
        <v>243460324</v>
      </c>
      <c r="H11" s="36">
        <v>0</v>
      </c>
      <c r="I11" s="37">
        <v>0</v>
      </c>
      <c r="J11" s="37">
        <v>0</v>
      </c>
      <c r="K11" s="37">
        <v>0</v>
      </c>
      <c r="L11" s="38">
        <v>0</v>
      </c>
      <c r="M11" s="37" t="s">
        <v>412</v>
      </c>
      <c r="N11" s="37" t="s">
        <v>412</v>
      </c>
      <c r="O11" s="38" t="s">
        <v>412</v>
      </c>
      <c r="P11" s="37" t="s">
        <v>412</v>
      </c>
      <c r="Q11" s="37" t="s">
        <v>412</v>
      </c>
      <c r="R11" s="38" t="s">
        <v>412</v>
      </c>
      <c r="S11" s="36">
        <v>0</v>
      </c>
      <c r="T11" s="37">
        <v>0</v>
      </c>
      <c r="U11" s="38">
        <v>0</v>
      </c>
      <c r="V11" s="37">
        <v>742154</v>
      </c>
      <c r="W11" s="37">
        <v>1283552</v>
      </c>
      <c r="X11" s="38">
        <v>243460324</v>
      </c>
    </row>
    <row r="12" spans="1:253" s="56" customFormat="1" ht="15" x14ac:dyDescent="0.25">
      <c r="A12" s="64" t="str">
        <f>"Mar "&amp;RIGHT(A6,4)</f>
        <v>Mar 2024</v>
      </c>
      <c r="B12" s="36">
        <v>734807</v>
      </c>
      <c r="C12" s="37">
        <v>1266948</v>
      </c>
      <c r="D12" s="37">
        <v>240016106</v>
      </c>
      <c r="E12" s="37">
        <v>0</v>
      </c>
      <c r="F12" s="37" t="s">
        <v>412</v>
      </c>
      <c r="G12" s="38">
        <v>240016106</v>
      </c>
      <c r="H12" s="36">
        <v>0</v>
      </c>
      <c r="I12" s="37">
        <v>0</v>
      </c>
      <c r="J12" s="37">
        <v>0</v>
      </c>
      <c r="K12" s="37">
        <v>0</v>
      </c>
      <c r="L12" s="38">
        <v>0</v>
      </c>
      <c r="M12" s="37" t="s">
        <v>412</v>
      </c>
      <c r="N12" s="37" t="s">
        <v>412</v>
      </c>
      <c r="O12" s="38" t="s">
        <v>412</v>
      </c>
      <c r="P12" s="37" t="s">
        <v>412</v>
      </c>
      <c r="Q12" s="37" t="s">
        <v>412</v>
      </c>
      <c r="R12" s="38" t="s">
        <v>412</v>
      </c>
      <c r="S12" s="36">
        <v>3</v>
      </c>
      <c r="T12" s="37">
        <v>4</v>
      </c>
      <c r="U12" s="38">
        <v>550</v>
      </c>
      <c r="V12" s="37">
        <v>734810</v>
      </c>
      <c r="W12" s="37">
        <v>1266952</v>
      </c>
      <c r="X12" s="38">
        <v>240016656</v>
      </c>
    </row>
    <row r="13" spans="1:253" s="56" customFormat="1" ht="15" x14ac:dyDescent="0.25">
      <c r="A13" s="64" t="str">
        <f>"Apr "&amp;RIGHT(A6,4)</f>
        <v>Apr 2024</v>
      </c>
      <c r="B13" s="36">
        <v>728078</v>
      </c>
      <c r="C13" s="37">
        <v>1251749</v>
      </c>
      <c r="D13" s="37">
        <v>240122424</v>
      </c>
      <c r="E13" s="37">
        <v>0</v>
      </c>
      <c r="F13" s="37" t="s">
        <v>412</v>
      </c>
      <c r="G13" s="38">
        <v>240122424</v>
      </c>
      <c r="H13" s="36">
        <v>0</v>
      </c>
      <c r="I13" s="37">
        <v>0</v>
      </c>
      <c r="J13" s="37">
        <v>0</v>
      </c>
      <c r="K13" s="37">
        <v>0</v>
      </c>
      <c r="L13" s="38">
        <v>0</v>
      </c>
      <c r="M13" s="37" t="s">
        <v>412</v>
      </c>
      <c r="N13" s="37" t="s">
        <v>412</v>
      </c>
      <c r="O13" s="38" t="s">
        <v>412</v>
      </c>
      <c r="P13" s="37" t="s">
        <v>412</v>
      </c>
      <c r="Q13" s="37" t="s">
        <v>412</v>
      </c>
      <c r="R13" s="38" t="s">
        <v>412</v>
      </c>
      <c r="S13" s="36">
        <v>2</v>
      </c>
      <c r="T13" s="37">
        <v>4</v>
      </c>
      <c r="U13" s="38">
        <v>659</v>
      </c>
      <c r="V13" s="37">
        <v>728080</v>
      </c>
      <c r="W13" s="37">
        <v>1251753</v>
      </c>
      <c r="X13" s="38">
        <v>240123083</v>
      </c>
    </row>
    <row r="14" spans="1:253" s="56" customFormat="1" ht="15" x14ac:dyDescent="0.25">
      <c r="A14" s="64" t="str">
        <f>"May "&amp;RIGHT(A6,4)</f>
        <v>May 2024</v>
      </c>
      <c r="B14" s="36">
        <v>725335</v>
      </c>
      <c r="C14" s="37">
        <v>1245778</v>
      </c>
      <c r="D14" s="37">
        <v>239388973</v>
      </c>
      <c r="E14" s="37">
        <v>0</v>
      </c>
      <c r="F14" s="37" t="s">
        <v>412</v>
      </c>
      <c r="G14" s="38">
        <v>239388973</v>
      </c>
      <c r="H14" s="36">
        <v>0</v>
      </c>
      <c r="I14" s="37">
        <v>0</v>
      </c>
      <c r="J14" s="37">
        <v>0</v>
      </c>
      <c r="K14" s="37">
        <v>0</v>
      </c>
      <c r="L14" s="38">
        <v>0</v>
      </c>
      <c r="M14" s="37" t="s">
        <v>412</v>
      </c>
      <c r="N14" s="37" t="s">
        <v>412</v>
      </c>
      <c r="O14" s="38" t="s">
        <v>412</v>
      </c>
      <c r="P14" s="37" t="s">
        <v>412</v>
      </c>
      <c r="Q14" s="37" t="s">
        <v>412</v>
      </c>
      <c r="R14" s="38" t="s">
        <v>412</v>
      </c>
      <c r="S14" s="36">
        <v>0</v>
      </c>
      <c r="T14" s="37">
        <v>0</v>
      </c>
      <c r="U14" s="38">
        <v>0</v>
      </c>
      <c r="V14" s="37">
        <v>725335</v>
      </c>
      <c r="W14" s="37">
        <v>1245778</v>
      </c>
      <c r="X14" s="38">
        <v>239388973</v>
      </c>
    </row>
    <row r="15" spans="1:253" s="56" customFormat="1" ht="15" x14ac:dyDescent="0.25">
      <c r="A15" s="64" t="str">
        <f>"Jun "&amp;RIGHT(A6,4)</f>
        <v>Jun 2024</v>
      </c>
      <c r="B15" s="36">
        <v>723655</v>
      </c>
      <c r="C15" s="37">
        <v>1241853</v>
      </c>
      <c r="D15" s="37">
        <v>240260839</v>
      </c>
      <c r="E15" s="37">
        <v>0</v>
      </c>
      <c r="F15" s="37" t="s">
        <v>412</v>
      </c>
      <c r="G15" s="38">
        <v>240260839</v>
      </c>
      <c r="H15" s="36">
        <v>0</v>
      </c>
      <c r="I15" s="37">
        <v>0</v>
      </c>
      <c r="J15" s="37">
        <v>0</v>
      </c>
      <c r="K15" s="37">
        <v>0</v>
      </c>
      <c r="L15" s="38">
        <v>0</v>
      </c>
      <c r="M15" s="37" t="s">
        <v>412</v>
      </c>
      <c r="N15" s="37" t="s">
        <v>412</v>
      </c>
      <c r="O15" s="38" t="s">
        <v>412</v>
      </c>
      <c r="P15" s="37" t="s">
        <v>412</v>
      </c>
      <c r="Q15" s="37" t="s">
        <v>412</v>
      </c>
      <c r="R15" s="38" t="s">
        <v>412</v>
      </c>
      <c r="S15" s="36">
        <v>1</v>
      </c>
      <c r="T15" s="37">
        <v>4</v>
      </c>
      <c r="U15" s="38">
        <v>655</v>
      </c>
      <c r="V15" s="37">
        <v>723656</v>
      </c>
      <c r="W15" s="37">
        <v>1241857</v>
      </c>
      <c r="X15" s="38">
        <v>240261494</v>
      </c>
    </row>
    <row r="16" spans="1:253" s="56" customFormat="1" ht="15" x14ac:dyDescent="0.25">
      <c r="A16" s="64" t="str">
        <f>"Jul "&amp;RIGHT(A6,4)</f>
        <v>Jul 2024</v>
      </c>
      <c r="B16" s="36">
        <v>722089</v>
      </c>
      <c r="C16" s="37">
        <v>1238136</v>
      </c>
      <c r="D16" s="37">
        <v>238732618</v>
      </c>
      <c r="E16" s="37">
        <v>0</v>
      </c>
      <c r="F16" s="37" t="s">
        <v>412</v>
      </c>
      <c r="G16" s="38">
        <v>238732618</v>
      </c>
      <c r="H16" s="36">
        <v>0</v>
      </c>
      <c r="I16" s="37">
        <v>0</v>
      </c>
      <c r="J16" s="37">
        <v>0</v>
      </c>
      <c r="K16" s="37">
        <v>0</v>
      </c>
      <c r="L16" s="38">
        <v>0</v>
      </c>
      <c r="M16" s="37" t="s">
        <v>412</v>
      </c>
      <c r="N16" s="37" t="s">
        <v>412</v>
      </c>
      <c r="O16" s="38" t="s">
        <v>412</v>
      </c>
      <c r="P16" s="37" t="s">
        <v>412</v>
      </c>
      <c r="Q16" s="37" t="s">
        <v>412</v>
      </c>
      <c r="R16" s="38" t="s">
        <v>412</v>
      </c>
      <c r="S16" s="36">
        <v>0</v>
      </c>
      <c r="T16" s="37">
        <v>0</v>
      </c>
      <c r="U16" s="38">
        <v>0</v>
      </c>
      <c r="V16" s="37">
        <v>722089</v>
      </c>
      <c r="W16" s="37">
        <v>1238136</v>
      </c>
      <c r="X16" s="38">
        <v>238732618</v>
      </c>
    </row>
    <row r="17" spans="1:253" s="56" customFormat="1" ht="15" x14ac:dyDescent="0.25">
      <c r="A17" s="64" t="str">
        <f>"Aug "&amp;RIGHT(A6,4)</f>
        <v>Aug 2024</v>
      </c>
      <c r="B17" s="36">
        <v>732304</v>
      </c>
      <c r="C17" s="37">
        <v>1257587</v>
      </c>
      <c r="D17" s="37">
        <v>234017915</v>
      </c>
      <c r="E17" s="37">
        <v>0</v>
      </c>
      <c r="F17" s="37" t="s">
        <v>412</v>
      </c>
      <c r="G17" s="38">
        <v>234017915</v>
      </c>
      <c r="H17" s="36">
        <v>0</v>
      </c>
      <c r="I17" s="37">
        <v>0</v>
      </c>
      <c r="J17" s="37">
        <v>0</v>
      </c>
      <c r="K17" s="37">
        <v>0</v>
      </c>
      <c r="L17" s="38">
        <v>0</v>
      </c>
      <c r="M17" s="37" t="s">
        <v>412</v>
      </c>
      <c r="N17" s="37" t="s">
        <v>412</v>
      </c>
      <c r="O17" s="38" t="s">
        <v>412</v>
      </c>
      <c r="P17" s="37" t="s">
        <v>412</v>
      </c>
      <c r="Q17" s="37" t="s">
        <v>412</v>
      </c>
      <c r="R17" s="38" t="s">
        <v>412</v>
      </c>
      <c r="S17" s="36">
        <v>0</v>
      </c>
      <c r="T17" s="37">
        <v>0</v>
      </c>
      <c r="U17" s="38">
        <v>0</v>
      </c>
      <c r="V17" s="37">
        <v>732304</v>
      </c>
      <c r="W17" s="37">
        <v>1257587</v>
      </c>
      <c r="X17" s="38">
        <v>234017915</v>
      </c>
    </row>
    <row r="18" spans="1:253" s="56" customFormat="1" ht="15" x14ac:dyDescent="0.25">
      <c r="A18" s="65" t="str">
        <f>"Sep "&amp;RIGHT(A6,4)</f>
        <v>Sep 2024</v>
      </c>
      <c r="B18" s="47">
        <v>742951</v>
      </c>
      <c r="C18" s="48">
        <v>1278270</v>
      </c>
      <c r="D18" s="48">
        <v>323214685</v>
      </c>
      <c r="E18" s="48">
        <v>0</v>
      </c>
      <c r="F18" s="48" t="s">
        <v>412</v>
      </c>
      <c r="G18" s="39">
        <v>323214685</v>
      </c>
      <c r="H18" s="36">
        <v>0</v>
      </c>
      <c r="I18" s="37">
        <v>0</v>
      </c>
      <c r="J18" s="37">
        <v>0</v>
      </c>
      <c r="K18" s="37">
        <v>0</v>
      </c>
      <c r="L18" s="39">
        <v>0</v>
      </c>
      <c r="M18" s="37" t="s">
        <v>412</v>
      </c>
      <c r="N18" s="37" t="s">
        <v>412</v>
      </c>
      <c r="O18" s="38" t="s">
        <v>412</v>
      </c>
      <c r="P18" s="37" t="s">
        <v>412</v>
      </c>
      <c r="Q18" s="37" t="s">
        <v>412</v>
      </c>
      <c r="R18" s="38" t="s">
        <v>412</v>
      </c>
      <c r="S18" s="47">
        <v>0</v>
      </c>
      <c r="T18" s="48">
        <v>0</v>
      </c>
      <c r="U18" s="39">
        <v>0</v>
      </c>
      <c r="V18" s="48">
        <v>742951</v>
      </c>
      <c r="W18" s="48">
        <v>1278270</v>
      </c>
      <c r="X18" s="39">
        <v>323214685</v>
      </c>
    </row>
    <row r="19" spans="1:253" x14ac:dyDescent="0.2">
      <c r="A19" s="40" t="s">
        <v>55</v>
      </c>
      <c r="B19" s="41">
        <v>738510.25</v>
      </c>
      <c r="C19" s="41">
        <v>1274983</v>
      </c>
      <c r="D19" s="41">
        <v>2928990448</v>
      </c>
      <c r="E19" s="41">
        <v>0</v>
      </c>
      <c r="F19" s="41" t="s">
        <v>412</v>
      </c>
      <c r="G19" s="41">
        <v>2928990448</v>
      </c>
      <c r="H19" s="41">
        <v>0</v>
      </c>
      <c r="I19" s="41">
        <v>0</v>
      </c>
      <c r="J19" s="41">
        <v>0</v>
      </c>
      <c r="K19" s="41">
        <v>0</v>
      </c>
      <c r="L19" s="41">
        <v>0</v>
      </c>
      <c r="M19" s="41" t="s">
        <v>412</v>
      </c>
      <c r="N19" s="41" t="s">
        <v>412</v>
      </c>
      <c r="O19" s="41" t="s">
        <v>412</v>
      </c>
      <c r="P19" s="41" t="s">
        <v>412</v>
      </c>
      <c r="Q19" s="41" t="s">
        <v>412</v>
      </c>
      <c r="R19" s="41" t="s">
        <v>412</v>
      </c>
      <c r="S19" s="41">
        <v>0.91669999999999996</v>
      </c>
      <c r="T19" s="41">
        <v>1.8332999999999999</v>
      </c>
      <c r="U19" s="41">
        <v>3084</v>
      </c>
      <c r="V19" s="49">
        <v>738511.16669999994</v>
      </c>
      <c r="W19" s="49">
        <v>1274984.8333000001</v>
      </c>
      <c r="X19" s="57">
        <v>2928993532</v>
      </c>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row>
    <row r="20" spans="1:253" x14ac:dyDescent="0.2">
      <c r="A20" s="14" t="s">
        <v>414</v>
      </c>
      <c r="B20" s="49">
        <v>745112.71429999999</v>
      </c>
      <c r="C20" s="49">
        <v>1291167.4286</v>
      </c>
      <c r="D20" s="49">
        <v>1653375418</v>
      </c>
      <c r="E20" s="49">
        <v>0</v>
      </c>
      <c r="F20" s="49" t="s">
        <v>412</v>
      </c>
      <c r="G20" s="43">
        <v>1653375418</v>
      </c>
      <c r="H20" s="49">
        <v>0</v>
      </c>
      <c r="I20" s="49">
        <v>0</v>
      </c>
      <c r="J20" s="43">
        <v>0</v>
      </c>
      <c r="K20" s="43">
        <v>0</v>
      </c>
      <c r="L20" s="43">
        <v>0</v>
      </c>
      <c r="M20" s="43" t="s">
        <v>412</v>
      </c>
      <c r="N20" s="43" t="s">
        <v>412</v>
      </c>
      <c r="O20" s="43" t="s">
        <v>412</v>
      </c>
      <c r="P20" s="43" t="s">
        <v>412</v>
      </c>
      <c r="Q20" s="43" t="s">
        <v>412</v>
      </c>
      <c r="R20" s="43" t="s">
        <v>412</v>
      </c>
      <c r="S20" s="43">
        <v>1.4286000000000001</v>
      </c>
      <c r="T20" s="43">
        <v>2.5714000000000001</v>
      </c>
      <c r="U20" s="43">
        <v>2429</v>
      </c>
      <c r="V20" s="43">
        <v>745114.14289999998</v>
      </c>
      <c r="W20" s="43">
        <v>1291170</v>
      </c>
      <c r="X20" s="58">
        <v>1653377847</v>
      </c>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row>
    <row r="21" spans="1:253" s="56" customFormat="1" ht="15" x14ac:dyDescent="0.25">
      <c r="A21" s="3" t="str">
        <f>"FY "&amp;RIGHT(A6,4)+1</f>
        <v>FY 2025</v>
      </c>
      <c r="B21" s="44"/>
      <c r="C21" s="45"/>
      <c r="D21" s="45"/>
      <c r="E21" s="45"/>
      <c r="F21" s="45"/>
      <c r="G21" s="46"/>
      <c r="H21" s="45"/>
      <c r="I21" s="45"/>
      <c r="J21" s="45"/>
      <c r="K21" s="45"/>
      <c r="L21" s="38" t="s">
        <v>340</v>
      </c>
      <c r="M21" s="45"/>
      <c r="N21" s="45"/>
      <c r="O21" s="46"/>
      <c r="P21" s="45"/>
      <c r="Q21" s="45"/>
      <c r="R21" s="46"/>
      <c r="S21" s="44"/>
      <c r="T21" s="45"/>
      <c r="U21" s="46"/>
      <c r="V21" s="37"/>
      <c r="W21" s="37"/>
      <c r="X21" s="38"/>
    </row>
    <row r="22" spans="1:253" s="56" customFormat="1" ht="15" x14ac:dyDescent="0.25">
      <c r="A22" s="2" t="str">
        <f>"Oct "&amp;RIGHT(A6,4)</f>
        <v>Oct 2024</v>
      </c>
      <c r="B22" s="36">
        <v>729743</v>
      </c>
      <c r="C22" s="37">
        <v>1248605</v>
      </c>
      <c r="D22" s="37">
        <v>222516662</v>
      </c>
      <c r="E22" s="37">
        <v>0</v>
      </c>
      <c r="F22" s="37" t="s">
        <v>412</v>
      </c>
      <c r="G22" s="37">
        <v>222516662</v>
      </c>
      <c r="H22" s="36">
        <v>0</v>
      </c>
      <c r="I22" s="37">
        <v>0</v>
      </c>
      <c r="J22" s="37">
        <v>0</v>
      </c>
      <c r="K22" s="37">
        <v>0</v>
      </c>
      <c r="L22" s="38">
        <v>0</v>
      </c>
      <c r="M22" s="36" t="s">
        <v>412</v>
      </c>
      <c r="N22" s="37" t="s">
        <v>412</v>
      </c>
      <c r="O22" s="37" t="s">
        <v>412</v>
      </c>
      <c r="P22" s="36" t="s">
        <v>412</v>
      </c>
      <c r="Q22" s="37" t="s">
        <v>412</v>
      </c>
      <c r="R22" s="37" t="s">
        <v>412</v>
      </c>
      <c r="S22" s="36">
        <v>1</v>
      </c>
      <c r="T22" s="37">
        <v>1</v>
      </c>
      <c r="U22" s="38">
        <v>193</v>
      </c>
      <c r="V22" s="37">
        <v>729744</v>
      </c>
      <c r="W22" s="37">
        <v>1248606</v>
      </c>
      <c r="X22" s="38">
        <v>222516855</v>
      </c>
      <c r="Y22" s="59" t="s">
        <v>340</v>
      </c>
    </row>
    <row r="23" spans="1:253" s="56" customFormat="1" ht="15" x14ac:dyDescent="0.25">
      <c r="A23" s="2" t="str">
        <f>"Nov "&amp;RIGHT(A6,4)</f>
        <v>Nov 2024</v>
      </c>
      <c r="B23" s="36">
        <v>733086</v>
      </c>
      <c r="C23" s="37">
        <v>1254186</v>
      </c>
      <c r="D23" s="37">
        <v>237157968</v>
      </c>
      <c r="E23" s="37">
        <v>0</v>
      </c>
      <c r="F23" s="37" t="s">
        <v>412</v>
      </c>
      <c r="G23" s="37">
        <v>237157968</v>
      </c>
      <c r="H23" s="36">
        <v>0</v>
      </c>
      <c r="I23" s="37">
        <v>0</v>
      </c>
      <c r="J23" s="37">
        <v>0</v>
      </c>
      <c r="K23" s="37">
        <v>0</v>
      </c>
      <c r="L23" s="38">
        <v>0</v>
      </c>
      <c r="M23" s="36" t="s">
        <v>412</v>
      </c>
      <c r="N23" s="37" t="s">
        <v>412</v>
      </c>
      <c r="O23" s="37" t="s">
        <v>412</v>
      </c>
      <c r="P23" s="36" t="s">
        <v>412</v>
      </c>
      <c r="Q23" s="37" t="s">
        <v>412</v>
      </c>
      <c r="R23" s="37" t="s">
        <v>412</v>
      </c>
      <c r="S23" s="36">
        <v>0</v>
      </c>
      <c r="T23" s="37">
        <v>0</v>
      </c>
      <c r="U23" s="38">
        <v>0</v>
      </c>
      <c r="V23" s="37">
        <v>733086</v>
      </c>
      <c r="W23" s="37">
        <v>1254186</v>
      </c>
      <c r="X23" s="38">
        <v>237157968</v>
      </c>
    </row>
    <row r="24" spans="1:253" s="56" customFormat="1" ht="15" x14ac:dyDescent="0.25">
      <c r="A24" s="2" t="str">
        <f>"Dec "&amp;RIGHT(A6,4)</f>
        <v>Dec 2024</v>
      </c>
      <c r="B24" s="36">
        <v>731278</v>
      </c>
      <c r="C24" s="37">
        <v>1252082</v>
      </c>
      <c r="D24" s="37">
        <v>238697458</v>
      </c>
      <c r="E24" s="37">
        <v>0</v>
      </c>
      <c r="F24" s="37" t="s">
        <v>412</v>
      </c>
      <c r="G24" s="37">
        <v>238697458</v>
      </c>
      <c r="H24" s="36">
        <v>0</v>
      </c>
      <c r="I24" s="37">
        <v>0</v>
      </c>
      <c r="J24" s="37">
        <v>0</v>
      </c>
      <c r="K24" s="37">
        <v>0</v>
      </c>
      <c r="L24" s="38">
        <v>0</v>
      </c>
      <c r="M24" s="36" t="s">
        <v>412</v>
      </c>
      <c r="N24" s="37" t="s">
        <v>412</v>
      </c>
      <c r="O24" s="37" t="s">
        <v>412</v>
      </c>
      <c r="P24" s="36" t="s">
        <v>412</v>
      </c>
      <c r="Q24" s="37" t="s">
        <v>412</v>
      </c>
      <c r="R24" s="37" t="s">
        <v>412</v>
      </c>
      <c r="S24" s="36">
        <v>3</v>
      </c>
      <c r="T24" s="37">
        <v>5</v>
      </c>
      <c r="U24" s="38">
        <v>505</v>
      </c>
      <c r="V24" s="37">
        <v>731281</v>
      </c>
      <c r="W24" s="37">
        <v>1252087</v>
      </c>
      <c r="X24" s="38">
        <v>238697963</v>
      </c>
    </row>
    <row r="25" spans="1:253" s="56" customFormat="1" ht="15" x14ac:dyDescent="0.25">
      <c r="A25" s="2" t="str">
        <f>"Jan "&amp;RIGHT(A6,4)+1</f>
        <v>Jan 2025</v>
      </c>
      <c r="B25" s="36">
        <v>726934</v>
      </c>
      <c r="C25" s="37">
        <v>1243393</v>
      </c>
      <c r="D25" s="37">
        <v>238278472</v>
      </c>
      <c r="E25" s="37">
        <v>0</v>
      </c>
      <c r="F25" s="37" t="s">
        <v>412</v>
      </c>
      <c r="G25" s="37">
        <v>238278472</v>
      </c>
      <c r="H25" s="36">
        <v>0</v>
      </c>
      <c r="I25" s="37">
        <v>0</v>
      </c>
      <c r="J25" s="37">
        <v>0</v>
      </c>
      <c r="K25" s="37">
        <v>0</v>
      </c>
      <c r="L25" s="38">
        <v>0</v>
      </c>
      <c r="M25" s="36" t="s">
        <v>412</v>
      </c>
      <c r="N25" s="37" t="s">
        <v>412</v>
      </c>
      <c r="O25" s="37" t="s">
        <v>412</v>
      </c>
      <c r="P25" s="36" t="s">
        <v>412</v>
      </c>
      <c r="Q25" s="37" t="s">
        <v>412</v>
      </c>
      <c r="R25" s="37" t="s">
        <v>412</v>
      </c>
      <c r="S25" s="36">
        <v>0</v>
      </c>
      <c r="T25" s="37">
        <v>0</v>
      </c>
      <c r="U25" s="38">
        <v>0</v>
      </c>
      <c r="V25" s="37">
        <v>726934</v>
      </c>
      <c r="W25" s="37">
        <v>1243393</v>
      </c>
      <c r="X25" s="38">
        <v>238278472</v>
      </c>
    </row>
    <row r="26" spans="1:253" s="56" customFormat="1" ht="15" x14ac:dyDescent="0.25">
      <c r="A26" s="2" t="str">
        <f>"Feb "&amp;RIGHT(A6,4)+1</f>
        <v>Feb 2025</v>
      </c>
      <c r="B26" s="36">
        <v>726170</v>
      </c>
      <c r="C26" s="37">
        <v>1240941</v>
      </c>
      <c r="D26" s="37">
        <v>237990426</v>
      </c>
      <c r="E26" s="37">
        <v>0</v>
      </c>
      <c r="F26" s="37" t="s">
        <v>412</v>
      </c>
      <c r="G26" s="37">
        <v>237990426</v>
      </c>
      <c r="H26" s="36">
        <v>0</v>
      </c>
      <c r="I26" s="37">
        <v>0</v>
      </c>
      <c r="J26" s="37">
        <v>0</v>
      </c>
      <c r="K26" s="37">
        <v>0</v>
      </c>
      <c r="L26" s="38">
        <v>0</v>
      </c>
      <c r="M26" s="36" t="s">
        <v>412</v>
      </c>
      <c r="N26" s="37" t="s">
        <v>412</v>
      </c>
      <c r="O26" s="37" t="s">
        <v>412</v>
      </c>
      <c r="P26" s="36" t="s">
        <v>412</v>
      </c>
      <c r="Q26" s="37" t="s">
        <v>412</v>
      </c>
      <c r="R26" s="37" t="s">
        <v>412</v>
      </c>
      <c r="S26" s="36">
        <v>1</v>
      </c>
      <c r="T26" s="37">
        <v>3</v>
      </c>
      <c r="U26" s="38">
        <v>551</v>
      </c>
      <c r="V26" s="37">
        <v>726171</v>
      </c>
      <c r="W26" s="37">
        <v>1240944</v>
      </c>
      <c r="X26" s="38">
        <v>237990977</v>
      </c>
    </row>
    <row r="27" spans="1:253" s="56" customFormat="1" ht="15" x14ac:dyDescent="0.25">
      <c r="A27" s="2" t="str">
        <f>"Mar "&amp;RIGHT(A6,4)+1</f>
        <v>Mar 2025</v>
      </c>
      <c r="B27" s="36">
        <v>728056</v>
      </c>
      <c r="C27" s="37">
        <v>1244081</v>
      </c>
      <c r="D27" s="37">
        <v>240122743</v>
      </c>
      <c r="E27" s="37">
        <v>0</v>
      </c>
      <c r="F27" s="37" t="s">
        <v>412</v>
      </c>
      <c r="G27" s="37">
        <v>240122743</v>
      </c>
      <c r="H27" s="36">
        <v>0</v>
      </c>
      <c r="I27" s="37">
        <v>0</v>
      </c>
      <c r="J27" s="37">
        <v>0</v>
      </c>
      <c r="K27" s="37">
        <v>0</v>
      </c>
      <c r="L27" s="38">
        <v>0</v>
      </c>
      <c r="M27" s="36" t="s">
        <v>412</v>
      </c>
      <c r="N27" s="37" t="s">
        <v>412</v>
      </c>
      <c r="O27" s="37" t="s">
        <v>412</v>
      </c>
      <c r="P27" s="36" t="s">
        <v>412</v>
      </c>
      <c r="Q27" s="37" t="s">
        <v>412</v>
      </c>
      <c r="R27" s="37" t="s">
        <v>412</v>
      </c>
      <c r="S27" s="36">
        <v>0</v>
      </c>
      <c r="T27" s="37">
        <v>0</v>
      </c>
      <c r="U27" s="38">
        <v>0</v>
      </c>
      <c r="V27" s="37">
        <v>728056</v>
      </c>
      <c r="W27" s="37">
        <v>1244081</v>
      </c>
      <c r="X27" s="38">
        <v>240122743</v>
      </c>
    </row>
    <row r="28" spans="1:253" x14ac:dyDescent="0.2">
      <c r="A28" s="2" t="str">
        <f>"Apr "&amp;RIGHT(A6,4)+1</f>
        <v>Apr 2025</v>
      </c>
      <c r="B28" s="36">
        <v>726587</v>
      </c>
      <c r="C28" s="37">
        <v>1239622</v>
      </c>
      <c r="D28" s="37">
        <v>238650498</v>
      </c>
      <c r="E28" s="37">
        <v>0</v>
      </c>
      <c r="F28" s="37" t="s">
        <v>412</v>
      </c>
      <c r="G28" s="37">
        <v>238650498</v>
      </c>
      <c r="H28" s="36">
        <v>0</v>
      </c>
      <c r="I28" s="37">
        <v>0</v>
      </c>
      <c r="J28" s="37">
        <v>0</v>
      </c>
      <c r="K28" s="37">
        <v>0</v>
      </c>
      <c r="L28" s="38">
        <v>0</v>
      </c>
      <c r="M28" s="36" t="s">
        <v>412</v>
      </c>
      <c r="N28" s="37" t="s">
        <v>412</v>
      </c>
      <c r="O28" s="37" t="s">
        <v>412</v>
      </c>
      <c r="P28" s="36" t="s">
        <v>412</v>
      </c>
      <c r="Q28" s="37" t="s">
        <v>412</v>
      </c>
      <c r="R28" s="37" t="s">
        <v>412</v>
      </c>
      <c r="S28" s="36">
        <v>2</v>
      </c>
      <c r="T28" s="37">
        <v>5</v>
      </c>
      <c r="U28" s="38">
        <v>484</v>
      </c>
      <c r="V28" s="37">
        <v>726589</v>
      </c>
      <c r="W28" s="37">
        <v>1239627</v>
      </c>
      <c r="X28" s="38">
        <v>238650982</v>
      </c>
    </row>
    <row r="29" spans="1:253" x14ac:dyDescent="0.2">
      <c r="A29" s="2" t="str">
        <f>"May "&amp;RIGHT(A6,4)+1</f>
        <v>May 2025</v>
      </c>
      <c r="B29" s="36" t="s">
        <v>412</v>
      </c>
      <c r="C29" s="37" t="s">
        <v>412</v>
      </c>
      <c r="D29" s="37" t="s">
        <v>412</v>
      </c>
      <c r="E29" s="37" t="s">
        <v>412</v>
      </c>
      <c r="F29" s="37" t="s">
        <v>412</v>
      </c>
      <c r="G29" s="37" t="s">
        <v>412</v>
      </c>
      <c r="H29" s="36" t="s">
        <v>412</v>
      </c>
      <c r="I29" s="37" t="s">
        <v>412</v>
      </c>
      <c r="J29" s="37" t="s">
        <v>412</v>
      </c>
      <c r="K29" s="37" t="s">
        <v>412</v>
      </c>
      <c r="L29" s="38" t="s">
        <v>412</v>
      </c>
      <c r="M29" s="36" t="s">
        <v>412</v>
      </c>
      <c r="N29" s="37" t="s">
        <v>412</v>
      </c>
      <c r="O29" s="37" t="s">
        <v>412</v>
      </c>
      <c r="P29" s="36" t="s">
        <v>412</v>
      </c>
      <c r="Q29" s="37" t="s">
        <v>412</v>
      </c>
      <c r="R29" s="37" t="s">
        <v>412</v>
      </c>
      <c r="S29" s="36" t="s">
        <v>412</v>
      </c>
      <c r="T29" s="37" t="s">
        <v>412</v>
      </c>
      <c r="U29" s="38" t="s">
        <v>412</v>
      </c>
      <c r="V29" s="37" t="s">
        <v>412</v>
      </c>
      <c r="W29" s="37" t="s">
        <v>412</v>
      </c>
      <c r="X29" s="38" t="s">
        <v>412</v>
      </c>
    </row>
    <row r="30" spans="1:253" x14ac:dyDescent="0.2">
      <c r="A30" s="2" t="str">
        <f>"Jun "&amp;RIGHT(A6,4)+1</f>
        <v>Jun 2025</v>
      </c>
      <c r="B30" s="36" t="s">
        <v>412</v>
      </c>
      <c r="C30" s="37" t="s">
        <v>412</v>
      </c>
      <c r="D30" s="37" t="s">
        <v>412</v>
      </c>
      <c r="E30" s="37" t="s">
        <v>412</v>
      </c>
      <c r="F30" s="37" t="s">
        <v>412</v>
      </c>
      <c r="G30" s="37" t="s">
        <v>412</v>
      </c>
      <c r="H30" s="36" t="s">
        <v>412</v>
      </c>
      <c r="I30" s="37" t="s">
        <v>412</v>
      </c>
      <c r="J30" s="37" t="s">
        <v>412</v>
      </c>
      <c r="K30" s="37" t="s">
        <v>412</v>
      </c>
      <c r="L30" s="38" t="s">
        <v>412</v>
      </c>
      <c r="M30" s="36" t="s">
        <v>412</v>
      </c>
      <c r="N30" s="37" t="s">
        <v>412</v>
      </c>
      <c r="O30" s="37" t="s">
        <v>412</v>
      </c>
      <c r="P30" s="36" t="s">
        <v>412</v>
      </c>
      <c r="Q30" s="37" t="s">
        <v>412</v>
      </c>
      <c r="R30" s="37" t="s">
        <v>412</v>
      </c>
      <c r="S30" s="36" t="s">
        <v>412</v>
      </c>
      <c r="T30" s="37" t="s">
        <v>412</v>
      </c>
      <c r="U30" s="38" t="s">
        <v>412</v>
      </c>
      <c r="V30" s="37" t="s">
        <v>412</v>
      </c>
      <c r="W30" s="37" t="s">
        <v>412</v>
      </c>
      <c r="X30" s="38" t="s">
        <v>412</v>
      </c>
    </row>
    <row r="31" spans="1:253" x14ac:dyDescent="0.2">
      <c r="A31" s="2" t="str">
        <f>"Jul "&amp;RIGHT(A6,4)+1</f>
        <v>Jul 2025</v>
      </c>
      <c r="B31" s="36" t="s">
        <v>412</v>
      </c>
      <c r="C31" s="37" t="s">
        <v>412</v>
      </c>
      <c r="D31" s="37" t="s">
        <v>412</v>
      </c>
      <c r="E31" s="37" t="s">
        <v>412</v>
      </c>
      <c r="F31" s="37" t="s">
        <v>412</v>
      </c>
      <c r="G31" s="37" t="s">
        <v>412</v>
      </c>
      <c r="H31" s="36" t="s">
        <v>412</v>
      </c>
      <c r="I31" s="37" t="s">
        <v>412</v>
      </c>
      <c r="J31" s="37" t="s">
        <v>412</v>
      </c>
      <c r="K31" s="37" t="s">
        <v>412</v>
      </c>
      <c r="L31" s="38" t="s">
        <v>412</v>
      </c>
      <c r="M31" s="36" t="s">
        <v>412</v>
      </c>
      <c r="N31" s="37" t="s">
        <v>412</v>
      </c>
      <c r="O31" s="37" t="s">
        <v>412</v>
      </c>
      <c r="P31" s="36" t="s">
        <v>412</v>
      </c>
      <c r="Q31" s="37" t="s">
        <v>412</v>
      </c>
      <c r="R31" s="37" t="s">
        <v>412</v>
      </c>
      <c r="S31" s="36" t="s">
        <v>412</v>
      </c>
      <c r="T31" s="37" t="s">
        <v>412</v>
      </c>
      <c r="U31" s="38" t="s">
        <v>412</v>
      </c>
      <c r="V31" s="37" t="s">
        <v>412</v>
      </c>
      <c r="W31" s="37" t="s">
        <v>412</v>
      </c>
      <c r="X31" s="38" t="s">
        <v>412</v>
      </c>
    </row>
    <row r="32" spans="1:253" x14ac:dyDescent="0.2">
      <c r="A32" s="2" t="str">
        <f>"Aug "&amp;RIGHT(A6,4)+1</f>
        <v>Aug 2025</v>
      </c>
      <c r="B32" s="36" t="s">
        <v>412</v>
      </c>
      <c r="C32" s="37" t="s">
        <v>412</v>
      </c>
      <c r="D32" s="37" t="s">
        <v>412</v>
      </c>
      <c r="E32" s="37" t="s">
        <v>412</v>
      </c>
      <c r="F32" s="37" t="s">
        <v>412</v>
      </c>
      <c r="G32" s="37" t="s">
        <v>412</v>
      </c>
      <c r="H32" s="36" t="s">
        <v>412</v>
      </c>
      <c r="I32" s="37" t="s">
        <v>412</v>
      </c>
      <c r="J32" s="37" t="s">
        <v>412</v>
      </c>
      <c r="K32" s="37" t="s">
        <v>412</v>
      </c>
      <c r="L32" s="38" t="s">
        <v>412</v>
      </c>
      <c r="M32" s="36" t="s">
        <v>412</v>
      </c>
      <c r="N32" s="37" t="s">
        <v>412</v>
      </c>
      <c r="O32" s="37" t="s">
        <v>412</v>
      </c>
      <c r="P32" s="36" t="s">
        <v>412</v>
      </c>
      <c r="Q32" s="37" t="s">
        <v>412</v>
      </c>
      <c r="R32" s="37" t="s">
        <v>412</v>
      </c>
      <c r="S32" s="36" t="s">
        <v>412</v>
      </c>
      <c r="T32" s="37" t="s">
        <v>412</v>
      </c>
      <c r="U32" s="38" t="s">
        <v>412</v>
      </c>
      <c r="V32" s="37" t="s">
        <v>412</v>
      </c>
      <c r="W32" s="37" t="s">
        <v>412</v>
      </c>
      <c r="X32" s="38" t="s">
        <v>412</v>
      </c>
    </row>
    <row r="33" spans="1:253" x14ac:dyDescent="0.2">
      <c r="A33" s="2" t="str">
        <f>"Sep "&amp;RIGHT(A6,4)+1</f>
        <v>Sep 2025</v>
      </c>
      <c r="B33" s="47" t="s">
        <v>412</v>
      </c>
      <c r="C33" s="48" t="s">
        <v>412</v>
      </c>
      <c r="D33" s="48" t="s">
        <v>412</v>
      </c>
      <c r="E33" s="48" t="s">
        <v>412</v>
      </c>
      <c r="F33" s="48" t="s">
        <v>412</v>
      </c>
      <c r="G33" s="37" t="s">
        <v>412</v>
      </c>
      <c r="H33" s="36" t="s">
        <v>412</v>
      </c>
      <c r="I33" s="37" t="s">
        <v>412</v>
      </c>
      <c r="J33" s="37" t="s">
        <v>412</v>
      </c>
      <c r="K33" s="37" t="s">
        <v>412</v>
      </c>
      <c r="L33" s="38" t="s">
        <v>412</v>
      </c>
      <c r="M33" s="36" t="s">
        <v>412</v>
      </c>
      <c r="N33" s="37" t="s">
        <v>412</v>
      </c>
      <c r="O33" s="37" t="s">
        <v>412</v>
      </c>
      <c r="P33" s="36" t="s">
        <v>412</v>
      </c>
      <c r="Q33" s="37" t="s">
        <v>412</v>
      </c>
      <c r="R33" s="37" t="s">
        <v>412</v>
      </c>
      <c r="S33" s="47" t="s">
        <v>412</v>
      </c>
      <c r="T33" s="48" t="s">
        <v>412</v>
      </c>
      <c r="U33" s="39" t="s">
        <v>412</v>
      </c>
      <c r="V33" s="37" t="s">
        <v>412</v>
      </c>
      <c r="W33" s="37" t="s">
        <v>412</v>
      </c>
      <c r="X33" s="38" t="s">
        <v>412</v>
      </c>
    </row>
    <row r="34" spans="1:253" x14ac:dyDescent="0.2">
      <c r="A34" s="40" t="s">
        <v>55</v>
      </c>
      <c r="B34" s="49">
        <v>728836.28570000001</v>
      </c>
      <c r="C34" s="51">
        <v>1246130</v>
      </c>
      <c r="D34" s="51">
        <v>1653414227</v>
      </c>
      <c r="E34" s="51">
        <v>0</v>
      </c>
      <c r="F34" s="51" t="s">
        <v>412</v>
      </c>
      <c r="G34" s="41">
        <v>1653414227</v>
      </c>
      <c r="H34" s="41">
        <v>0</v>
      </c>
      <c r="I34" s="41">
        <v>0</v>
      </c>
      <c r="J34" s="41">
        <v>0</v>
      </c>
      <c r="K34" s="41">
        <v>0</v>
      </c>
      <c r="L34" s="41">
        <v>0</v>
      </c>
      <c r="M34" s="41" t="s">
        <v>412</v>
      </c>
      <c r="N34" s="41" t="s">
        <v>412</v>
      </c>
      <c r="O34" s="41" t="s">
        <v>412</v>
      </c>
      <c r="P34" s="41" t="s">
        <v>412</v>
      </c>
      <c r="Q34" s="41" t="s">
        <v>412</v>
      </c>
      <c r="R34" s="41" t="s">
        <v>412</v>
      </c>
      <c r="S34" s="41">
        <v>1</v>
      </c>
      <c r="T34" s="41">
        <v>2</v>
      </c>
      <c r="U34" s="41">
        <v>1733</v>
      </c>
      <c r="V34" s="41">
        <v>728837.28570000001</v>
      </c>
      <c r="W34" s="41">
        <v>1246132</v>
      </c>
      <c r="X34" s="60">
        <v>1653415960</v>
      </c>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row>
    <row r="35" spans="1:253" x14ac:dyDescent="0.2">
      <c r="A35" s="14" t="str">
        <f>"Total "&amp;MID(A20,7,LEN(A20)-13)&amp;" Months"</f>
        <v>Total 7 Months</v>
      </c>
      <c r="B35" s="43">
        <v>728836.28570000001</v>
      </c>
      <c r="C35" s="43">
        <v>1246130</v>
      </c>
      <c r="D35" s="52">
        <v>1653414227</v>
      </c>
      <c r="E35" s="52">
        <v>0</v>
      </c>
      <c r="F35" s="52" t="s">
        <v>412</v>
      </c>
      <c r="G35" s="52">
        <v>1653414227</v>
      </c>
      <c r="H35" s="43">
        <v>0</v>
      </c>
      <c r="I35" s="43">
        <v>0</v>
      </c>
      <c r="J35" s="43">
        <v>0</v>
      </c>
      <c r="K35" s="43">
        <v>0</v>
      </c>
      <c r="L35" s="43">
        <v>0</v>
      </c>
      <c r="M35" s="43" t="s">
        <v>412</v>
      </c>
      <c r="N35" s="43" t="s">
        <v>412</v>
      </c>
      <c r="O35" s="43" t="s">
        <v>412</v>
      </c>
      <c r="P35" s="43" t="s">
        <v>412</v>
      </c>
      <c r="Q35" s="43" t="s">
        <v>412</v>
      </c>
      <c r="R35" s="43" t="s">
        <v>412</v>
      </c>
      <c r="S35" s="43">
        <v>1</v>
      </c>
      <c r="T35" s="43">
        <v>2</v>
      </c>
      <c r="U35" s="43">
        <v>1733</v>
      </c>
      <c r="V35" s="43">
        <v>728837.28570000001</v>
      </c>
      <c r="W35" s="43">
        <v>1246132</v>
      </c>
      <c r="X35" s="58">
        <v>1653415960</v>
      </c>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row>
    <row r="36" spans="1:253" x14ac:dyDescent="0.2">
      <c r="C36" s="50"/>
      <c r="D36" s="50"/>
      <c r="E36" s="50"/>
      <c r="F36" s="50"/>
    </row>
    <row r="37" spans="1:253" x14ac:dyDescent="0.2">
      <c r="A37" s="1" t="s">
        <v>349</v>
      </c>
      <c r="C37" s="50"/>
      <c r="D37" s="50"/>
      <c r="E37" s="50"/>
      <c r="F37" s="50"/>
    </row>
    <row r="38" spans="1:253" ht="18" customHeight="1" x14ac:dyDescent="0.2">
      <c r="A38" s="100" t="s">
        <v>434</v>
      </c>
      <c r="B38" s="100"/>
      <c r="C38" s="100"/>
      <c r="D38" s="100"/>
      <c r="E38" s="100"/>
      <c r="F38" s="100"/>
      <c r="G38" s="100"/>
      <c r="H38" s="100"/>
      <c r="I38" s="100"/>
      <c r="J38" s="100"/>
      <c r="K38" s="100"/>
      <c r="L38" s="100"/>
      <c r="M38" s="100"/>
      <c r="N38" s="100"/>
      <c r="O38" s="100"/>
      <c r="P38" s="100"/>
      <c r="Q38" s="100"/>
      <c r="R38" s="100"/>
      <c r="S38" s="100"/>
      <c r="T38" s="100"/>
      <c r="U38" s="100"/>
      <c r="V38" s="100"/>
      <c r="W38" s="100"/>
      <c r="X38" s="100"/>
    </row>
    <row r="39" spans="1:253" ht="21.75" customHeight="1" x14ac:dyDescent="0.2">
      <c r="A39" s="100"/>
      <c r="B39" s="101"/>
      <c r="C39" s="101"/>
      <c r="D39" s="101"/>
      <c r="E39" s="101"/>
      <c r="F39" s="101"/>
      <c r="G39" s="101"/>
      <c r="H39" s="101"/>
      <c r="I39" s="101"/>
      <c r="J39" s="101"/>
      <c r="K39" s="101"/>
      <c r="L39" s="101"/>
      <c r="M39" s="101"/>
      <c r="N39" s="101"/>
      <c r="O39" s="101"/>
      <c r="P39" s="101"/>
      <c r="Q39" s="101"/>
      <c r="R39" s="101"/>
      <c r="S39" s="101"/>
      <c r="T39" s="101"/>
      <c r="U39" s="101"/>
      <c r="V39" s="101"/>
      <c r="W39" s="101"/>
      <c r="X39" s="101"/>
    </row>
    <row r="40" spans="1:253" x14ac:dyDescent="0.2">
      <c r="A40" s="129"/>
      <c r="B40" s="130"/>
      <c r="C40" s="130"/>
      <c r="D40" s="130"/>
      <c r="E40" s="130"/>
      <c r="F40" s="130"/>
      <c r="G40" s="130"/>
      <c r="H40" s="130"/>
      <c r="I40" s="130"/>
      <c r="J40" s="130"/>
      <c r="K40" s="130"/>
      <c r="L40" s="130"/>
      <c r="M40" s="130"/>
      <c r="N40" s="130"/>
      <c r="O40" s="130"/>
      <c r="P40" s="130"/>
      <c r="Q40" s="130"/>
      <c r="R40" s="130"/>
      <c r="S40" s="130"/>
      <c r="T40" s="130"/>
      <c r="U40" s="130"/>
      <c r="V40" s="130"/>
      <c r="W40" s="130"/>
      <c r="X40" s="130"/>
    </row>
    <row r="41" spans="1:253" x14ac:dyDescent="0.2">
      <c r="C41" s="50"/>
      <c r="D41" s="50"/>
      <c r="E41" s="50"/>
      <c r="F41" s="50"/>
    </row>
    <row r="51" spans="3:6" x14ac:dyDescent="0.2">
      <c r="C51" s="26"/>
      <c r="D51" s="26"/>
      <c r="E51" s="26"/>
      <c r="F51" s="26"/>
    </row>
    <row r="100" spans="1:24" x14ac:dyDescent="0.2">
      <c r="A100"/>
    </row>
    <row r="101" spans="1:24" ht="15" x14ac:dyDescent="0.2">
      <c r="A101"/>
      <c r="B101" s="61"/>
      <c r="C101" s="61"/>
      <c r="D101" s="61"/>
      <c r="E101" s="62"/>
      <c r="F101" s="62"/>
      <c r="G101" s="62"/>
      <c r="H101" s="61"/>
      <c r="I101" s="61"/>
      <c r="J101" s="61"/>
      <c r="K101" s="61"/>
      <c r="L101" s="61"/>
      <c r="M101" s="61"/>
      <c r="N101" s="61"/>
      <c r="O101" s="61"/>
      <c r="P101" s="61"/>
      <c r="Q101" s="61"/>
      <c r="R101" s="61"/>
      <c r="S101" s="61"/>
      <c r="T101" s="61"/>
      <c r="U101" s="61"/>
      <c r="V101" s="61"/>
      <c r="W101" s="61"/>
      <c r="X101" s="61"/>
    </row>
    <row r="102" spans="1:24" x14ac:dyDescent="0.2">
      <c r="A102"/>
    </row>
    <row r="103" spans="1:24" x14ac:dyDescent="0.2">
      <c r="A103"/>
    </row>
    <row r="104" spans="1:24" x14ac:dyDescent="0.2">
      <c r="A104"/>
    </row>
    <row r="105" spans="1:24" x14ac:dyDescent="0.2">
      <c r="A105"/>
    </row>
    <row r="106" spans="1:24" x14ac:dyDescent="0.2">
      <c r="A106"/>
    </row>
    <row r="107" spans="1:24" x14ac:dyDescent="0.2">
      <c r="A107"/>
    </row>
  </sheetData>
  <mergeCells count="26">
    <mergeCell ref="A38:X38"/>
    <mergeCell ref="A39:X39"/>
    <mergeCell ref="A40:X40"/>
    <mergeCell ref="P4:Q4"/>
    <mergeCell ref="R4:R5"/>
    <mergeCell ref="S4:T4"/>
    <mergeCell ref="U4:U5"/>
    <mergeCell ref="V4:W4"/>
    <mergeCell ref="X4:X5"/>
    <mergeCell ref="V3:X3"/>
    <mergeCell ref="A4:A5"/>
    <mergeCell ref="B4:C4"/>
    <mergeCell ref="D4:F4"/>
    <mergeCell ref="G4:G5"/>
    <mergeCell ref="H4:I4"/>
    <mergeCell ref="J4:K4"/>
    <mergeCell ref="L4:L5"/>
    <mergeCell ref="M4:N4"/>
    <mergeCell ref="O4:O5"/>
    <mergeCell ref="A1:U1"/>
    <mergeCell ref="A2:U2"/>
    <mergeCell ref="B3:G3"/>
    <mergeCell ref="H3:L3"/>
    <mergeCell ref="M3:O3"/>
    <mergeCell ref="P3:R3"/>
    <mergeCell ref="S3:U3"/>
  </mergeCells>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9"/>
  <sheetViews>
    <sheetView showGridLines="0" workbookViewId="0">
      <selection sqref="A1:F1"/>
    </sheetView>
  </sheetViews>
  <sheetFormatPr defaultRowHeight="12.75" x14ac:dyDescent="0.2"/>
  <cols>
    <col min="1" max="1" width="11.42578125" customWidth="1"/>
    <col min="2" max="3" width="22.85546875" customWidth="1"/>
    <col min="4" max="7" width="11.42578125" customWidth="1"/>
  </cols>
  <sheetData>
    <row r="1" spans="1:7" ht="12" customHeight="1" x14ac:dyDescent="0.2">
      <c r="A1" s="84" t="s">
        <v>436</v>
      </c>
      <c r="B1" s="84"/>
      <c r="C1" s="84"/>
      <c r="D1" s="84"/>
      <c r="E1" s="84"/>
      <c r="F1" s="84"/>
      <c r="G1" s="136">
        <v>45849</v>
      </c>
    </row>
    <row r="2" spans="1:7" ht="12" customHeight="1" x14ac:dyDescent="0.2">
      <c r="A2" s="86" t="s">
        <v>62</v>
      </c>
      <c r="B2" s="86"/>
      <c r="C2" s="86"/>
      <c r="D2" s="86"/>
      <c r="E2" s="86"/>
      <c r="F2" s="86"/>
      <c r="G2" s="1"/>
    </row>
    <row r="3" spans="1:7" ht="24" customHeight="1" x14ac:dyDescent="0.2">
      <c r="A3" s="88" t="s">
        <v>63</v>
      </c>
      <c r="B3" s="95" t="s">
        <v>64</v>
      </c>
      <c r="C3" s="90"/>
      <c r="D3" s="90" t="s">
        <v>196</v>
      </c>
      <c r="E3" s="90" t="s">
        <v>65</v>
      </c>
      <c r="F3" s="90" t="s">
        <v>197</v>
      </c>
      <c r="G3" s="95" t="s">
        <v>66</v>
      </c>
    </row>
    <row r="4" spans="1:7" x14ac:dyDescent="0.2">
      <c r="A4" s="89"/>
      <c r="B4" s="92"/>
      <c r="C4" s="91"/>
      <c r="D4" s="91"/>
      <c r="E4" s="91"/>
      <c r="F4" s="91"/>
      <c r="G4" s="92"/>
    </row>
    <row r="5" spans="1:7" ht="12" customHeight="1" x14ac:dyDescent="0.2">
      <c r="A5" s="1"/>
      <c r="B5" s="1"/>
      <c r="C5" s="1"/>
      <c r="D5" s="83" t="str">
        <f>REPT("-",29)&amp;" Element IDs "&amp;REPT("-",29)</f>
        <v>----------------------------- Element IDs -----------------------------</v>
      </c>
      <c r="E5" s="83"/>
      <c r="F5" s="83"/>
      <c r="G5" s="1" t="str">
        <f>REPT("-",6)&amp;" Percent "&amp;REPT("-",5)</f>
        <v>------ Percent -----</v>
      </c>
    </row>
    <row r="6" spans="1:7" ht="12" customHeight="1" x14ac:dyDescent="0.2">
      <c r="A6" s="3" t="s">
        <v>413</v>
      </c>
    </row>
    <row r="7" spans="1:7" ht="12" customHeight="1" x14ac:dyDescent="0.2">
      <c r="A7" s="2"/>
      <c r="B7" s="3" t="s">
        <v>67</v>
      </c>
      <c r="C7" s="3" t="s">
        <v>68</v>
      </c>
      <c r="D7" s="76">
        <v>95912</v>
      </c>
      <c r="E7" s="76">
        <v>49990130</v>
      </c>
      <c r="F7" s="76">
        <v>29740225.338599999</v>
      </c>
      <c r="G7" s="19">
        <f t="shared" ref="G7:G16" si="0">IF(AND(ISNUMBER(E7),ISNUMBER(F7)),IF(E7=0,"--",IF(F7=0,"--",F7/E7)),"--")</f>
        <v>0.5949219443638174</v>
      </c>
    </row>
    <row r="8" spans="1:7" ht="12" customHeight="1" x14ac:dyDescent="0.2">
      <c r="A8" s="1"/>
      <c r="B8" s="1"/>
      <c r="C8" s="3" t="s">
        <v>69</v>
      </c>
      <c r="D8" s="76">
        <v>94149</v>
      </c>
      <c r="E8" s="76">
        <v>49907333</v>
      </c>
      <c r="F8" s="76" t="s">
        <v>412</v>
      </c>
      <c r="G8" s="19" t="str">
        <f t="shared" si="0"/>
        <v>--</v>
      </c>
    </row>
    <row r="9" spans="1:7" ht="12" customHeight="1" x14ac:dyDescent="0.2">
      <c r="A9" s="1"/>
      <c r="B9" s="1"/>
      <c r="C9" s="3" t="s">
        <v>70</v>
      </c>
      <c r="D9" s="76">
        <v>1763</v>
      </c>
      <c r="E9" s="76">
        <v>82797</v>
      </c>
      <c r="F9" s="76" t="s">
        <v>412</v>
      </c>
      <c r="G9" s="19" t="str">
        <f t="shared" si="0"/>
        <v>--</v>
      </c>
    </row>
    <row r="10" spans="1:7" ht="12" customHeight="1" x14ac:dyDescent="0.2">
      <c r="A10" s="1"/>
      <c r="B10" s="3" t="s">
        <v>71</v>
      </c>
      <c r="C10" s="3" t="s">
        <v>68</v>
      </c>
      <c r="D10" s="76">
        <v>92488</v>
      </c>
      <c r="E10" s="76">
        <v>48653316</v>
      </c>
      <c r="F10" s="76">
        <v>15540845.139799999</v>
      </c>
      <c r="G10" s="19">
        <f t="shared" si="0"/>
        <v>0.31942006049084093</v>
      </c>
    </row>
    <row r="11" spans="1:7" ht="12" customHeight="1" x14ac:dyDescent="0.2">
      <c r="A11" s="1"/>
      <c r="B11" s="1"/>
      <c r="C11" s="3" t="s">
        <v>69</v>
      </c>
      <c r="D11" s="76">
        <v>90763</v>
      </c>
      <c r="E11" s="76">
        <v>48573403</v>
      </c>
      <c r="F11" s="76" t="s">
        <v>412</v>
      </c>
      <c r="G11" s="19" t="str">
        <f t="shared" si="0"/>
        <v>--</v>
      </c>
    </row>
    <row r="12" spans="1:7" ht="12" customHeight="1" x14ac:dyDescent="0.2">
      <c r="A12" s="1"/>
      <c r="B12" s="1"/>
      <c r="C12" s="3" t="s">
        <v>70</v>
      </c>
      <c r="D12" s="76">
        <v>1725</v>
      </c>
      <c r="E12" s="76">
        <v>79913</v>
      </c>
      <c r="F12" s="76" t="s">
        <v>412</v>
      </c>
      <c r="G12" s="19" t="str">
        <f t="shared" si="0"/>
        <v>--</v>
      </c>
    </row>
    <row r="13" spans="1:7" ht="12" customHeight="1" x14ac:dyDescent="0.2">
      <c r="A13" s="1"/>
      <c r="B13" s="3" t="s">
        <v>19</v>
      </c>
      <c r="C13" s="3" t="s">
        <v>19</v>
      </c>
      <c r="D13" s="76">
        <v>0</v>
      </c>
      <c r="E13" s="76">
        <v>0</v>
      </c>
      <c r="F13" s="11" t="s">
        <v>412</v>
      </c>
      <c r="G13" s="19" t="str">
        <f t="shared" si="0"/>
        <v>--</v>
      </c>
    </row>
    <row r="14" spans="1:7" ht="12" customHeight="1" x14ac:dyDescent="0.2">
      <c r="A14" s="1"/>
      <c r="B14" s="3" t="s">
        <v>72</v>
      </c>
      <c r="C14" s="3" t="s">
        <v>73</v>
      </c>
      <c r="D14" s="76">
        <v>1313</v>
      </c>
      <c r="E14" s="76" t="s">
        <v>412</v>
      </c>
      <c r="F14" s="11" t="s">
        <v>412</v>
      </c>
      <c r="G14" s="19" t="str">
        <f t="shared" si="0"/>
        <v>--</v>
      </c>
    </row>
    <row r="15" spans="1:7" ht="12" customHeight="1" x14ac:dyDescent="0.2">
      <c r="A15" s="1"/>
      <c r="B15" s="1"/>
      <c r="C15" s="3" t="s">
        <v>74</v>
      </c>
      <c r="D15" s="76">
        <v>166</v>
      </c>
      <c r="E15" s="76" t="s">
        <v>412</v>
      </c>
      <c r="F15" s="11" t="s">
        <v>412</v>
      </c>
      <c r="G15" s="19" t="str">
        <f t="shared" si="0"/>
        <v>--</v>
      </c>
    </row>
    <row r="16" spans="1:7" ht="12" customHeight="1" x14ac:dyDescent="0.2">
      <c r="A16" s="20"/>
      <c r="B16" s="20"/>
      <c r="C16" s="20" t="s">
        <v>75</v>
      </c>
      <c r="D16" s="79">
        <v>146</v>
      </c>
      <c r="E16" s="79" t="s">
        <v>412</v>
      </c>
      <c r="F16" s="21" t="s">
        <v>412</v>
      </c>
      <c r="G16" s="24" t="str">
        <f t="shared" si="0"/>
        <v>--</v>
      </c>
    </row>
    <row r="17" spans="1:7" ht="12" customHeight="1" x14ac:dyDescent="0.2">
      <c r="A17" s="3" t="str">
        <f>"FY "&amp;RIGHT(A6,4)+1</f>
        <v>FY 2025</v>
      </c>
      <c r="D17" s="80"/>
      <c r="E17" s="80"/>
      <c r="G17" s="19"/>
    </row>
    <row r="18" spans="1:7" ht="12" customHeight="1" x14ac:dyDescent="0.2">
      <c r="A18" s="2"/>
      <c r="B18" s="3" t="s">
        <v>67</v>
      </c>
      <c r="C18" s="3" t="s">
        <v>68</v>
      </c>
      <c r="D18" s="11">
        <v>95626</v>
      </c>
      <c r="E18" s="11">
        <v>49926514</v>
      </c>
      <c r="F18" s="11">
        <v>30124451.225099999</v>
      </c>
      <c r="G18" s="19">
        <f t="shared" ref="G18:G27" si="1">IF(AND(ISNUMBER(E18),ISNUMBER(F18)),IF(E18=0,"--",IF(F18=0,"--",F18/E18)),"--")</f>
        <v>0.60337581800924456</v>
      </c>
    </row>
    <row r="19" spans="1:7" ht="12" customHeight="1" x14ac:dyDescent="0.2">
      <c r="A19" s="1"/>
      <c r="B19" s="1"/>
      <c r="C19" s="3" t="s">
        <v>69</v>
      </c>
      <c r="D19" s="11">
        <v>93990</v>
      </c>
      <c r="E19" s="11">
        <v>49848314</v>
      </c>
      <c r="F19" s="11" t="s">
        <v>412</v>
      </c>
      <c r="G19" s="19" t="str">
        <f t="shared" si="1"/>
        <v>--</v>
      </c>
    </row>
    <row r="20" spans="1:7" ht="12" customHeight="1" x14ac:dyDescent="0.2">
      <c r="A20" s="1"/>
      <c r="B20" s="1"/>
      <c r="C20" s="3" t="s">
        <v>70</v>
      </c>
      <c r="D20" s="11">
        <v>1636</v>
      </c>
      <c r="E20" s="11">
        <v>78200</v>
      </c>
      <c r="F20" s="11" t="s">
        <v>412</v>
      </c>
      <c r="G20" s="19" t="str">
        <f t="shared" si="1"/>
        <v>--</v>
      </c>
    </row>
    <row r="21" spans="1:7" ht="12" customHeight="1" x14ac:dyDescent="0.2">
      <c r="A21" s="1"/>
      <c r="B21" s="3" t="s">
        <v>71</v>
      </c>
      <c r="C21" s="3" t="s">
        <v>68</v>
      </c>
      <c r="D21" s="11">
        <v>92648</v>
      </c>
      <c r="E21" s="11">
        <v>48986563</v>
      </c>
      <c r="F21" s="11">
        <v>15753037.756100001</v>
      </c>
      <c r="G21" s="19">
        <f t="shared" si="1"/>
        <v>0.32157875122000296</v>
      </c>
    </row>
    <row r="22" spans="1:7" ht="12" customHeight="1" x14ac:dyDescent="0.2">
      <c r="A22" s="1"/>
      <c r="B22" s="1"/>
      <c r="C22" s="3" t="s">
        <v>69</v>
      </c>
      <c r="D22" s="11">
        <v>91061</v>
      </c>
      <c r="E22" s="11">
        <v>48911518</v>
      </c>
      <c r="F22" s="11" t="s">
        <v>412</v>
      </c>
      <c r="G22" s="19" t="str">
        <f t="shared" si="1"/>
        <v>--</v>
      </c>
    </row>
    <row r="23" spans="1:7" ht="12" customHeight="1" x14ac:dyDescent="0.2">
      <c r="A23" s="1"/>
      <c r="B23" s="77"/>
      <c r="C23" s="3" t="s">
        <v>70</v>
      </c>
      <c r="D23" s="76">
        <v>1587</v>
      </c>
      <c r="E23" s="76">
        <v>75045</v>
      </c>
      <c r="F23" s="76" t="s">
        <v>412</v>
      </c>
      <c r="G23" s="78" t="str">
        <f t="shared" si="1"/>
        <v>--</v>
      </c>
    </row>
    <row r="24" spans="1:7" ht="12" customHeight="1" x14ac:dyDescent="0.2">
      <c r="A24" s="1"/>
      <c r="B24" s="3" t="s">
        <v>19</v>
      </c>
      <c r="C24" s="3" t="s">
        <v>19</v>
      </c>
      <c r="D24" s="11">
        <v>0</v>
      </c>
      <c r="E24" s="11">
        <v>0</v>
      </c>
      <c r="F24" s="11" t="s">
        <v>412</v>
      </c>
      <c r="G24" s="19" t="str">
        <f t="shared" si="1"/>
        <v>--</v>
      </c>
    </row>
    <row r="25" spans="1:7" ht="12" customHeight="1" x14ac:dyDescent="0.2">
      <c r="A25" s="1"/>
      <c r="B25" s="3" t="s">
        <v>72</v>
      </c>
      <c r="C25" s="3" t="s">
        <v>73</v>
      </c>
      <c r="D25" s="11">
        <v>1183</v>
      </c>
      <c r="E25" s="11" t="s">
        <v>412</v>
      </c>
      <c r="F25" s="11" t="s">
        <v>412</v>
      </c>
      <c r="G25" s="19" t="str">
        <f t="shared" si="1"/>
        <v>--</v>
      </c>
    </row>
    <row r="26" spans="1:7" ht="12" customHeight="1" x14ac:dyDescent="0.2">
      <c r="A26" s="1"/>
      <c r="B26" s="1"/>
      <c r="C26" s="3" t="s">
        <v>74</v>
      </c>
      <c r="D26" s="11">
        <v>175</v>
      </c>
      <c r="E26" s="11" t="s">
        <v>412</v>
      </c>
      <c r="F26" s="11" t="s">
        <v>412</v>
      </c>
      <c r="G26" s="19" t="str">
        <f t="shared" si="1"/>
        <v>--</v>
      </c>
    </row>
    <row r="27" spans="1:7" ht="12" customHeight="1" x14ac:dyDescent="0.2">
      <c r="A27" s="20"/>
      <c r="B27" s="20"/>
      <c r="C27" s="20" t="s">
        <v>75</v>
      </c>
      <c r="D27" s="21" t="s">
        <v>412</v>
      </c>
      <c r="E27" s="21" t="s">
        <v>412</v>
      </c>
      <c r="F27" s="21" t="s">
        <v>412</v>
      </c>
      <c r="G27" s="19" t="str">
        <f t="shared" si="1"/>
        <v>--</v>
      </c>
    </row>
    <row r="28" spans="1:7" ht="12" customHeight="1" x14ac:dyDescent="0.2">
      <c r="A28" s="83"/>
      <c r="B28" s="83"/>
      <c r="C28" s="83"/>
      <c r="D28" s="83"/>
      <c r="E28" s="83"/>
      <c r="F28" s="83"/>
      <c r="G28" s="83"/>
    </row>
    <row r="29" spans="1:7" ht="69.95" customHeight="1" x14ac:dyDescent="0.2">
      <c r="A29" s="94" t="s">
        <v>394</v>
      </c>
      <c r="B29" s="94"/>
      <c r="C29" s="94"/>
      <c r="D29" s="94"/>
      <c r="E29" s="94"/>
      <c r="F29" s="94"/>
      <c r="G29" s="94"/>
    </row>
  </sheetData>
  <mergeCells count="11">
    <mergeCell ref="A28:G28"/>
    <mergeCell ref="A29:G29"/>
    <mergeCell ref="G3:G4"/>
    <mergeCell ref="D5:F5"/>
    <mergeCell ref="A1:F1"/>
    <mergeCell ref="A2:F2"/>
    <mergeCell ref="A3:A4"/>
    <mergeCell ref="B3:C4"/>
    <mergeCell ref="D3:D4"/>
    <mergeCell ref="E3:E4"/>
    <mergeCell ref="F3:F4"/>
  </mergeCells>
  <phoneticPr fontId="0" type="noConversion"/>
  <pageMargins left="0.75" right="0.5" top="0.75" bottom="0.5" header="0.5" footer="0.25"/>
  <pageSetup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K37"/>
  <sheetViews>
    <sheetView showGridLines="0" workbookViewId="0">
      <selection sqref="A1:H1"/>
    </sheetView>
  </sheetViews>
  <sheetFormatPr defaultRowHeight="12.75" x14ac:dyDescent="0.2"/>
  <cols>
    <col min="1" max="8" width="11.42578125" customWidth="1"/>
    <col min="9" max="9" width="14.42578125" customWidth="1"/>
    <col min="10" max="10" width="11.42578125" customWidth="1"/>
  </cols>
  <sheetData>
    <row r="1" spans="1:10" ht="12" customHeight="1" x14ac:dyDescent="0.2">
      <c r="A1" s="84" t="s">
        <v>436</v>
      </c>
      <c r="B1" s="84"/>
      <c r="C1" s="84"/>
      <c r="D1" s="84"/>
      <c r="E1" s="84"/>
      <c r="F1" s="84"/>
      <c r="G1" s="84"/>
      <c r="H1" s="84"/>
      <c r="I1" s="5"/>
      <c r="J1" s="136">
        <v>45849</v>
      </c>
    </row>
    <row r="2" spans="1:10" ht="12" customHeight="1" x14ac:dyDescent="0.2">
      <c r="A2" s="86" t="s">
        <v>76</v>
      </c>
      <c r="B2" s="86"/>
      <c r="C2" s="86"/>
      <c r="D2" s="86"/>
      <c r="E2" s="86"/>
      <c r="F2" s="86"/>
      <c r="G2" s="86"/>
      <c r="H2" s="86"/>
      <c r="I2" s="5"/>
      <c r="J2" s="1"/>
    </row>
    <row r="3" spans="1:10" ht="24" customHeight="1" x14ac:dyDescent="0.2">
      <c r="A3" s="88" t="s">
        <v>50</v>
      </c>
      <c r="B3" s="92" t="s">
        <v>407</v>
      </c>
      <c r="C3" s="92"/>
      <c r="D3" s="92"/>
      <c r="E3" s="91"/>
      <c r="F3" s="92" t="s">
        <v>77</v>
      </c>
      <c r="G3" s="92"/>
      <c r="H3" s="92"/>
      <c r="I3" s="92"/>
      <c r="J3" s="92"/>
    </row>
    <row r="4" spans="1:10" ht="24" customHeight="1" x14ac:dyDescent="0.2">
      <c r="A4" s="89"/>
      <c r="B4" s="10" t="s">
        <v>415</v>
      </c>
      <c r="C4" s="10" t="s">
        <v>402</v>
      </c>
      <c r="D4" s="10" t="s">
        <v>408</v>
      </c>
      <c r="E4" s="10" t="s">
        <v>55</v>
      </c>
      <c r="F4" s="10" t="s">
        <v>78</v>
      </c>
      <c r="G4" s="10" t="s">
        <v>79</v>
      </c>
      <c r="H4" s="10" t="s">
        <v>80</v>
      </c>
      <c r="I4" s="10" t="s">
        <v>417</v>
      </c>
      <c r="J4" s="9" t="s">
        <v>55</v>
      </c>
    </row>
    <row r="5" spans="1:10" ht="12" customHeight="1" x14ac:dyDescent="0.2">
      <c r="A5" s="1"/>
      <c r="B5" s="83" t="str">
        <f>REPT("-",90)&amp;" Number "&amp;REPT("-",90)</f>
        <v>------------------------------------------------------------------------------------------ Number ------------------------------------------------------------------------------------------</v>
      </c>
      <c r="C5" s="83"/>
      <c r="D5" s="83"/>
      <c r="E5" s="83"/>
      <c r="F5" s="83"/>
      <c r="G5" s="83"/>
      <c r="H5" s="83"/>
      <c r="I5" s="83"/>
      <c r="J5" s="83"/>
    </row>
    <row r="6" spans="1:10" ht="12" customHeight="1" x14ac:dyDescent="0.2">
      <c r="A6" s="3" t="s">
        <v>413</v>
      </c>
    </row>
    <row r="7" spans="1:10" ht="12" customHeight="1" x14ac:dyDescent="0.2">
      <c r="A7" s="2" t="str">
        <f>"Oct "&amp;RIGHT(A6,4)-1</f>
        <v>Oct 2023</v>
      </c>
      <c r="B7" s="11">
        <v>20507168.270300001</v>
      </c>
      <c r="C7" s="11">
        <v>991641.28559999994</v>
      </c>
      <c r="D7" s="11">
        <v>8599285.8154000007</v>
      </c>
      <c r="E7" s="11">
        <v>30116494.0669</v>
      </c>
      <c r="F7" s="11">
        <v>377857037</v>
      </c>
      <c r="G7" s="11">
        <v>18255215</v>
      </c>
      <c r="H7" s="11">
        <v>158305038</v>
      </c>
      <c r="I7" s="11" t="s">
        <v>412</v>
      </c>
      <c r="J7" s="11">
        <v>554417290</v>
      </c>
    </row>
    <row r="8" spans="1:10" ht="12" customHeight="1" x14ac:dyDescent="0.2">
      <c r="A8" s="2" t="str">
        <f>"Nov "&amp;RIGHT(A6,4)-1</f>
        <v>Nov 2023</v>
      </c>
      <c r="B8" s="11">
        <v>20512237.1741</v>
      </c>
      <c r="C8" s="11">
        <v>1001213.6017999999</v>
      </c>
      <c r="D8" s="11">
        <v>8649109.7393999994</v>
      </c>
      <c r="E8" s="11">
        <v>30107995.684900001</v>
      </c>
      <c r="F8" s="11">
        <v>325314050</v>
      </c>
      <c r="G8" s="11">
        <v>15921110</v>
      </c>
      <c r="H8" s="11">
        <v>137536513</v>
      </c>
      <c r="I8" s="11" t="s">
        <v>412</v>
      </c>
      <c r="J8" s="11">
        <v>478771673</v>
      </c>
    </row>
    <row r="9" spans="1:10" ht="12" customHeight="1" x14ac:dyDescent="0.2">
      <c r="A9" s="2" t="str">
        <f>"Dec "&amp;RIGHT(A6,4)-1</f>
        <v>Dec 2023</v>
      </c>
      <c r="B9" s="11">
        <v>19914656.903700002</v>
      </c>
      <c r="C9" s="11">
        <v>949312.37520000001</v>
      </c>
      <c r="D9" s="11">
        <v>8468278.5753000006</v>
      </c>
      <c r="E9" s="11">
        <v>29296250.269900002</v>
      </c>
      <c r="F9" s="11">
        <v>257949789</v>
      </c>
      <c r="G9" s="11">
        <v>12318483</v>
      </c>
      <c r="H9" s="11">
        <v>109886217</v>
      </c>
      <c r="I9" s="11" t="s">
        <v>412</v>
      </c>
      <c r="J9" s="11">
        <v>380154489</v>
      </c>
    </row>
    <row r="10" spans="1:10" ht="12" customHeight="1" x14ac:dyDescent="0.2">
      <c r="A10" s="2" t="str">
        <f>"Jan "&amp;RIGHT(A6,4)</f>
        <v>Jan 2024</v>
      </c>
      <c r="B10" s="11">
        <v>20182596.842</v>
      </c>
      <c r="C10" s="11">
        <v>948846.38170000003</v>
      </c>
      <c r="D10" s="11">
        <v>8455532.0577000007</v>
      </c>
      <c r="E10" s="11">
        <v>29540325.782299999</v>
      </c>
      <c r="F10" s="11">
        <v>319492842</v>
      </c>
      <c r="G10" s="11">
        <v>15055146</v>
      </c>
      <c r="H10" s="11">
        <v>134162149</v>
      </c>
      <c r="I10" s="34" t="s">
        <v>412</v>
      </c>
      <c r="J10" s="11">
        <v>468710137</v>
      </c>
    </row>
    <row r="11" spans="1:10" ht="12" customHeight="1" x14ac:dyDescent="0.2">
      <c r="A11" s="2" t="str">
        <f>"Feb "&amp;RIGHT(A6,4)</f>
        <v>Feb 2024</v>
      </c>
      <c r="B11" s="11">
        <v>20802850.744800001</v>
      </c>
      <c r="C11" s="11">
        <v>968736.16020000004</v>
      </c>
      <c r="D11" s="11">
        <v>8414572.3905999996</v>
      </c>
      <c r="E11" s="11">
        <v>30202572.8156</v>
      </c>
      <c r="F11" s="11">
        <v>362899929</v>
      </c>
      <c r="G11" s="11">
        <v>16886009</v>
      </c>
      <c r="H11" s="11">
        <v>146674142</v>
      </c>
      <c r="I11" s="11" t="s">
        <v>412</v>
      </c>
      <c r="J11" s="11">
        <v>526460080</v>
      </c>
    </row>
    <row r="12" spans="1:10" ht="12" customHeight="1" x14ac:dyDescent="0.2">
      <c r="A12" s="2" t="str">
        <f>"Mar "&amp;RIGHT(A6,4)</f>
        <v>Mar 2024</v>
      </c>
      <c r="B12" s="11">
        <v>20426680.3323</v>
      </c>
      <c r="C12" s="11">
        <v>915166.33519999997</v>
      </c>
      <c r="D12" s="11">
        <v>8322667.2516999999</v>
      </c>
      <c r="E12" s="11">
        <v>29657974.109900001</v>
      </c>
      <c r="F12" s="11">
        <v>319423021</v>
      </c>
      <c r="G12" s="11">
        <v>14315533</v>
      </c>
      <c r="H12" s="11">
        <v>130187719</v>
      </c>
      <c r="I12" s="11" t="s">
        <v>412</v>
      </c>
      <c r="J12" s="11">
        <v>463926273</v>
      </c>
    </row>
    <row r="13" spans="1:10" ht="12" customHeight="1" x14ac:dyDescent="0.2">
      <c r="A13" s="2" t="str">
        <f>"Apr "&amp;RIGHT(A6,4)</f>
        <v>Apr 2024</v>
      </c>
      <c r="B13" s="11">
        <v>20637182.816300001</v>
      </c>
      <c r="C13" s="11">
        <v>942059.66429999995</v>
      </c>
      <c r="D13" s="11">
        <v>8310693.8289999999</v>
      </c>
      <c r="E13" s="11">
        <v>29900174.757300001</v>
      </c>
      <c r="F13" s="11">
        <v>368450280</v>
      </c>
      <c r="G13" s="11">
        <v>16810920</v>
      </c>
      <c r="H13" s="11">
        <v>148303143</v>
      </c>
      <c r="I13" s="11" t="s">
        <v>412</v>
      </c>
      <c r="J13" s="11">
        <v>533564343</v>
      </c>
    </row>
    <row r="14" spans="1:10" ht="12" customHeight="1" x14ac:dyDescent="0.2">
      <c r="A14" s="2" t="str">
        <f>"May "&amp;RIGHT(A6,4)</f>
        <v>May 2024</v>
      </c>
      <c r="B14" s="11">
        <v>19851941.168400001</v>
      </c>
      <c r="C14" s="11">
        <v>838926.54090000002</v>
      </c>
      <c r="D14" s="11">
        <v>7995095.8927999996</v>
      </c>
      <c r="E14" s="11">
        <v>28651096.008400001</v>
      </c>
      <c r="F14" s="11">
        <v>356042869</v>
      </c>
      <c r="G14" s="11">
        <v>15072549</v>
      </c>
      <c r="H14" s="11">
        <v>143643655</v>
      </c>
      <c r="I14" s="11" t="s">
        <v>412</v>
      </c>
      <c r="J14" s="11">
        <v>514759073</v>
      </c>
    </row>
    <row r="15" spans="1:10" ht="12" customHeight="1" x14ac:dyDescent="0.2">
      <c r="A15" s="2" t="str">
        <f>"Jun "&amp;RIGHT(A6,4)</f>
        <v>Jun 2024</v>
      </c>
      <c r="B15" s="11">
        <v>7710650.7752</v>
      </c>
      <c r="C15" s="11">
        <v>182298.4112</v>
      </c>
      <c r="D15" s="11">
        <v>2359358.9180999999</v>
      </c>
      <c r="E15" s="11">
        <v>10418192.017200001</v>
      </c>
      <c r="F15" s="11">
        <v>71830777</v>
      </c>
      <c r="G15" s="11">
        <v>1662487</v>
      </c>
      <c r="H15" s="11">
        <v>21516389</v>
      </c>
      <c r="I15" s="11" t="s">
        <v>412</v>
      </c>
      <c r="J15" s="11">
        <v>95009653</v>
      </c>
    </row>
    <row r="16" spans="1:10" ht="12" customHeight="1" x14ac:dyDescent="0.2">
      <c r="A16" s="2" t="str">
        <f>"Jul "&amp;RIGHT(A6,4)</f>
        <v>Jul 2024</v>
      </c>
      <c r="B16" s="11">
        <v>1371946.8698</v>
      </c>
      <c r="C16" s="11">
        <v>14631.6994</v>
      </c>
      <c r="D16" s="11">
        <v>137412.13579999999</v>
      </c>
      <c r="E16" s="11">
        <v>1536935.2753999999</v>
      </c>
      <c r="F16" s="11">
        <v>16292212</v>
      </c>
      <c r="G16" s="11">
        <v>172131</v>
      </c>
      <c r="H16" s="11">
        <v>1616551</v>
      </c>
      <c r="I16" s="11" t="s">
        <v>412</v>
      </c>
      <c r="J16" s="11">
        <v>18080894</v>
      </c>
    </row>
    <row r="17" spans="1:10" ht="12" customHeight="1" x14ac:dyDescent="0.2">
      <c r="A17" s="2" t="str">
        <f>"Aug "&amp;RIGHT(A6,4)</f>
        <v>Aug 2024</v>
      </c>
      <c r="B17" s="11">
        <v>16529489.533399999</v>
      </c>
      <c r="C17" s="11">
        <v>660558.86</v>
      </c>
      <c r="D17" s="11">
        <v>5049660.7953000003</v>
      </c>
      <c r="E17" s="11">
        <v>22556921.251200002</v>
      </c>
      <c r="F17" s="11">
        <v>211977146</v>
      </c>
      <c r="G17" s="11">
        <v>8311620</v>
      </c>
      <c r="H17" s="11">
        <v>63538413</v>
      </c>
      <c r="I17" s="11" t="s">
        <v>412</v>
      </c>
      <c r="J17" s="11">
        <v>283827179</v>
      </c>
    </row>
    <row r="18" spans="1:10" ht="12" customHeight="1" x14ac:dyDescent="0.2">
      <c r="A18" s="2" t="str">
        <f>"Sep "&amp;RIGHT(A6,4)</f>
        <v>Sep 2024</v>
      </c>
      <c r="B18" s="11">
        <v>21448874.234499998</v>
      </c>
      <c r="C18" s="11">
        <v>902753.69189999998</v>
      </c>
      <c r="D18" s="11">
        <v>7902452.9024999999</v>
      </c>
      <c r="E18" s="11">
        <v>30189144.552499998</v>
      </c>
      <c r="F18" s="11">
        <v>382739325</v>
      </c>
      <c r="G18" s="11">
        <v>16157891</v>
      </c>
      <c r="H18" s="11">
        <v>141441651</v>
      </c>
      <c r="I18" s="11" t="s">
        <v>412</v>
      </c>
      <c r="J18" s="11">
        <v>540338867</v>
      </c>
    </row>
    <row r="19" spans="1:10" ht="12" customHeight="1" x14ac:dyDescent="0.2">
      <c r="A19" s="12" t="s">
        <v>55</v>
      </c>
      <c r="B19" s="13">
        <v>20476020.942899998</v>
      </c>
      <c r="C19" s="13">
        <v>939850.67079999996</v>
      </c>
      <c r="D19" s="13">
        <v>8346409.8283000002</v>
      </c>
      <c r="E19" s="13">
        <v>29740225.338599999</v>
      </c>
      <c r="F19" s="13">
        <v>3370269277</v>
      </c>
      <c r="G19" s="13">
        <v>150939094</v>
      </c>
      <c r="H19" s="13">
        <v>1336811580</v>
      </c>
      <c r="I19" s="13" t="s">
        <v>412</v>
      </c>
      <c r="J19" s="13">
        <v>4858019951</v>
      </c>
    </row>
    <row r="20" spans="1:10" ht="12" customHeight="1" x14ac:dyDescent="0.2">
      <c r="A20" s="14" t="s">
        <v>414</v>
      </c>
      <c r="B20" s="15">
        <v>20426196.154800002</v>
      </c>
      <c r="C20" s="15">
        <v>959567.97199999995</v>
      </c>
      <c r="D20" s="15">
        <v>8460019.9513000008</v>
      </c>
      <c r="E20" s="15">
        <v>29831683.9267</v>
      </c>
      <c r="F20" s="15">
        <v>2331386948</v>
      </c>
      <c r="G20" s="15">
        <v>109562416</v>
      </c>
      <c r="H20" s="15">
        <v>965054921</v>
      </c>
      <c r="I20" s="15" t="s">
        <v>412</v>
      </c>
      <c r="J20" s="15">
        <v>3406004285</v>
      </c>
    </row>
    <row r="21" spans="1:10" ht="12" customHeight="1" x14ac:dyDescent="0.2">
      <c r="A21" s="3" t="str">
        <f>"FY "&amp;RIGHT(A6,4)+1</f>
        <v>FY 2025</v>
      </c>
    </row>
    <row r="22" spans="1:10" ht="12" customHeight="1" x14ac:dyDescent="0.2">
      <c r="A22" s="2" t="str">
        <f>"Oct "&amp;RIGHT(A6,4)</f>
        <v>Oct 2024</v>
      </c>
      <c r="B22" s="11">
        <v>21431254.961599998</v>
      </c>
      <c r="C22" s="11">
        <v>871241.74140000006</v>
      </c>
      <c r="D22" s="11">
        <v>8381318.0922999997</v>
      </c>
      <c r="E22" s="11">
        <v>30596606.256700002</v>
      </c>
      <c r="F22" s="11">
        <v>400834831</v>
      </c>
      <c r="G22" s="11">
        <v>16362235</v>
      </c>
      <c r="H22" s="11">
        <v>157404185</v>
      </c>
      <c r="I22" s="11">
        <v>18443</v>
      </c>
      <c r="J22" s="11">
        <v>574619694</v>
      </c>
    </row>
    <row r="23" spans="1:10" ht="12" customHeight="1" x14ac:dyDescent="0.2">
      <c r="A23" s="2" t="str">
        <f>"Nov "&amp;RIGHT(A6,4)</f>
        <v>Nov 2024</v>
      </c>
      <c r="B23" s="11">
        <v>21362380.447000001</v>
      </c>
      <c r="C23" s="11">
        <v>874620.20310000004</v>
      </c>
      <c r="D23" s="11">
        <v>8317190.5658</v>
      </c>
      <c r="E23" s="11">
        <v>30467940.6688</v>
      </c>
      <c r="F23" s="11">
        <v>311074823</v>
      </c>
      <c r="G23" s="11">
        <v>12789576</v>
      </c>
      <c r="H23" s="11">
        <v>121622323</v>
      </c>
      <c r="I23" s="11">
        <v>9258</v>
      </c>
      <c r="J23" s="11">
        <v>445495980</v>
      </c>
    </row>
    <row r="24" spans="1:10" ht="12" customHeight="1" x14ac:dyDescent="0.2">
      <c r="A24" s="2" t="str">
        <f>"Dec "&amp;RIGHT(A6,4)</f>
        <v>Dec 2024</v>
      </c>
      <c r="B24" s="11">
        <v>21025363.8156</v>
      </c>
      <c r="C24" s="11">
        <v>850316.27729999996</v>
      </c>
      <c r="D24" s="11">
        <v>8131064.6149000004</v>
      </c>
      <c r="E24" s="11">
        <v>30012902.912700001</v>
      </c>
      <c r="F24" s="11">
        <v>284692713</v>
      </c>
      <c r="G24" s="11">
        <v>11511317</v>
      </c>
      <c r="H24" s="11">
        <v>110075821</v>
      </c>
      <c r="I24" s="11">
        <v>11401</v>
      </c>
      <c r="J24" s="11">
        <v>406291252</v>
      </c>
    </row>
    <row r="25" spans="1:10" ht="12" customHeight="1" x14ac:dyDescent="0.2">
      <c r="A25" s="2" t="str">
        <f>"Jan "&amp;RIGHT(A6,4)+1</f>
        <v>Jan 2025</v>
      </c>
      <c r="B25" s="11">
        <v>20829592.095899999</v>
      </c>
      <c r="C25" s="11">
        <v>845542.09270000004</v>
      </c>
      <c r="D25" s="11">
        <v>8166538.6940000001</v>
      </c>
      <c r="E25" s="11">
        <v>29710393.7432</v>
      </c>
      <c r="F25" s="11">
        <v>325669914</v>
      </c>
      <c r="G25" s="11">
        <v>13321233</v>
      </c>
      <c r="H25" s="11">
        <v>128661087</v>
      </c>
      <c r="I25" s="11">
        <v>71337</v>
      </c>
      <c r="J25" s="11">
        <v>467723571</v>
      </c>
    </row>
    <row r="26" spans="1:10" ht="12" customHeight="1" x14ac:dyDescent="0.2">
      <c r="A26" s="2" t="str">
        <f>"Feb "&amp;RIGHT(A6,4)+1</f>
        <v>Feb 2025</v>
      </c>
      <c r="B26" s="11">
        <v>21038014.5407</v>
      </c>
      <c r="C26" s="11">
        <v>838965.24120000005</v>
      </c>
      <c r="D26" s="11">
        <v>7917223.6366999997</v>
      </c>
      <c r="E26" s="11">
        <v>29861777.777600002</v>
      </c>
      <c r="F26" s="11">
        <v>336967785</v>
      </c>
      <c r="G26" s="11">
        <v>13394930</v>
      </c>
      <c r="H26" s="11">
        <v>126406496</v>
      </c>
      <c r="I26" s="11">
        <v>1993</v>
      </c>
      <c r="J26" s="11">
        <v>476771204</v>
      </c>
    </row>
    <row r="27" spans="1:10" ht="12" customHeight="1" x14ac:dyDescent="0.2">
      <c r="A27" s="2" t="str">
        <f>"Mar "&amp;RIGHT(A6,4)+1</f>
        <v>Mar 2025</v>
      </c>
      <c r="B27" s="11">
        <v>20837374.102499999</v>
      </c>
      <c r="C27" s="11">
        <v>825413.72649999999</v>
      </c>
      <c r="D27" s="11">
        <v>7973120.7456</v>
      </c>
      <c r="E27" s="11">
        <v>29614270.765500002</v>
      </c>
      <c r="F27" s="11">
        <v>341547137</v>
      </c>
      <c r="G27" s="11">
        <v>13543682</v>
      </c>
      <c r="H27" s="11">
        <v>130825801</v>
      </c>
      <c r="I27" s="11">
        <v>33143</v>
      </c>
      <c r="J27" s="11">
        <v>485949763</v>
      </c>
    </row>
    <row r="28" spans="1:10" ht="12" customHeight="1" x14ac:dyDescent="0.2">
      <c r="A28" s="2" t="str">
        <f>"Apr "&amp;RIGHT(A6,4)+1</f>
        <v>Apr 2025</v>
      </c>
      <c r="B28" s="11">
        <v>21569697.638799999</v>
      </c>
      <c r="C28" s="11">
        <v>886915.35080000001</v>
      </c>
      <c r="D28" s="11">
        <v>8205310.2159000002</v>
      </c>
      <c r="E28" s="11">
        <v>30641087.379000001</v>
      </c>
      <c r="F28" s="11">
        <v>374078776</v>
      </c>
      <c r="G28" s="11">
        <v>15396807</v>
      </c>
      <c r="H28" s="11">
        <v>142443783</v>
      </c>
      <c r="I28" s="11">
        <v>3415</v>
      </c>
      <c r="J28" s="11">
        <v>531922781</v>
      </c>
    </row>
    <row r="29" spans="1:10" ht="12" customHeight="1" x14ac:dyDescent="0.2">
      <c r="A29" s="2" t="str">
        <f>"May "&amp;RIGHT(A6,4)+1</f>
        <v>May 2025</v>
      </c>
      <c r="B29" s="11" t="s">
        <v>412</v>
      </c>
      <c r="C29" s="11" t="s">
        <v>412</v>
      </c>
      <c r="D29" s="11" t="s">
        <v>412</v>
      </c>
      <c r="E29" s="11" t="s">
        <v>412</v>
      </c>
      <c r="F29" s="11" t="s">
        <v>412</v>
      </c>
      <c r="G29" s="11" t="s">
        <v>412</v>
      </c>
      <c r="H29" s="11" t="s">
        <v>412</v>
      </c>
      <c r="I29" s="11" t="s">
        <v>412</v>
      </c>
      <c r="J29" s="11" t="s">
        <v>412</v>
      </c>
    </row>
    <row r="30" spans="1:10" ht="12" customHeight="1" x14ac:dyDescent="0.2">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
      <c r="A32" s="2" t="str">
        <f>"Aug "&amp;RIGHT(A6,4)+1</f>
        <v>Aug 2025</v>
      </c>
      <c r="B32" s="11" t="s">
        <v>412</v>
      </c>
      <c r="C32" s="11" t="s">
        <v>412</v>
      </c>
      <c r="D32" s="11" t="s">
        <v>412</v>
      </c>
      <c r="E32" s="11" t="s">
        <v>412</v>
      </c>
      <c r="F32" s="11" t="s">
        <v>412</v>
      </c>
      <c r="G32" s="11" t="s">
        <v>412</v>
      </c>
      <c r="H32" s="11" t="s">
        <v>412</v>
      </c>
      <c r="I32" s="11" t="s">
        <v>412</v>
      </c>
      <c r="J32" s="11" t="s">
        <v>412</v>
      </c>
    </row>
    <row r="33" spans="1:11" ht="12" customHeight="1" x14ac:dyDescent="0.2">
      <c r="A33" s="2" t="str">
        <f>"Sep "&amp;RIGHT(A6,4)+1</f>
        <v>Sep 2025</v>
      </c>
      <c r="B33" s="11" t="s">
        <v>412</v>
      </c>
      <c r="C33" s="11" t="s">
        <v>412</v>
      </c>
      <c r="D33" s="11" t="s">
        <v>412</v>
      </c>
      <c r="E33" s="11" t="s">
        <v>412</v>
      </c>
      <c r="F33" s="11" t="s">
        <v>412</v>
      </c>
      <c r="G33" s="11" t="s">
        <v>412</v>
      </c>
      <c r="H33" s="11" t="s">
        <v>412</v>
      </c>
      <c r="I33" s="11" t="s">
        <v>412</v>
      </c>
      <c r="J33" s="11" t="s">
        <v>412</v>
      </c>
    </row>
    <row r="34" spans="1:11" ht="12" customHeight="1" x14ac:dyDescent="0.2">
      <c r="A34" s="12" t="s">
        <v>55</v>
      </c>
      <c r="B34" s="13">
        <v>21156239.657399997</v>
      </c>
      <c r="C34" s="13">
        <v>856144.94759999996</v>
      </c>
      <c r="D34" s="13">
        <v>8155966.6522000004</v>
      </c>
      <c r="E34" s="13">
        <v>30129282.786200002</v>
      </c>
      <c r="F34" s="13">
        <v>2374865979</v>
      </c>
      <c r="G34" s="13">
        <v>96319780</v>
      </c>
      <c r="H34" s="13">
        <v>917439496</v>
      </c>
      <c r="I34" s="13">
        <v>148990</v>
      </c>
      <c r="J34" s="13">
        <v>3388774245</v>
      </c>
    </row>
    <row r="35" spans="1:11" ht="12" customHeight="1" x14ac:dyDescent="0.2">
      <c r="A35" s="14" t="str">
        <f>"Total "&amp;MID(A20,7,LEN(A20)-13)&amp;" Months"</f>
        <v>Total 7 Months</v>
      </c>
      <c r="B35" s="15">
        <v>21156239.657399997</v>
      </c>
      <c r="C35" s="15">
        <v>856144.94759999996</v>
      </c>
      <c r="D35" s="15">
        <v>8155966.6522000004</v>
      </c>
      <c r="E35" s="15">
        <v>30129282.786200002</v>
      </c>
      <c r="F35" s="15">
        <v>2374865979</v>
      </c>
      <c r="G35" s="15">
        <v>96319780</v>
      </c>
      <c r="H35" s="15">
        <v>917439496</v>
      </c>
      <c r="I35" s="15">
        <v>148990</v>
      </c>
      <c r="J35" s="15">
        <v>3388774245</v>
      </c>
    </row>
    <row r="36" spans="1:11" ht="12" customHeight="1" x14ac:dyDescent="0.2">
      <c r="A36" s="83"/>
      <c r="B36" s="83"/>
      <c r="C36" s="83"/>
      <c r="D36" s="83"/>
      <c r="E36" s="83"/>
      <c r="F36" s="83"/>
      <c r="G36" s="83"/>
      <c r="H36" s="83"/>
      <c r="I36" s="83"/>
      <c r="J36" s="83"/>
    </row>
    <row r="37" spans="1:11" ht="73.5" customHeight="1" x14ac:dyDescent="0.2">
      <c r="A37" s="94" t="s">
        <v>416</v>
      </c>
      <c r="B37" s="94"/>
      <c r="C37" s="94"/>
      <c r="D37" s="94"/>
      <c r="E37" s="94"/>
      <c r="F37" s="94"/>
      <c r="G37" s="94"/>
      <c r="H37" s="94"/>
      <c r="I37" s="94"/>
      <c r="J37" s="94"/>
      <c r="K37" s="94"/>
    </row>
  </sheetData>
  <mergeCells count="8">
    <mergeCell ref="A37:K37"/>
    <mergeCell ref="B5:J5"/>
    <mergeCell ref="A36:J36"/>
    <mergeCell ref="A3:A4"/>
    <mergeCell ref="A1:H1"/>
    <mergeCell ref="A2:H2"/>
    <mergeCell ref="B3:E3"/>
    <mergeCell ref="F3:J3"/>
  </mergeCells>
  <phoneticPr fontId="0" type="noConversion"/>
  <pageMargins left="0.75" right="0.5" top="0.75" bottom="0.5" header="0.5" footer="0.25"/>
  <pageSetup orientation="landscape"/>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43</vt:i4>
      </vt:variant>
      <vt:variant>
        <vt:lpstr>Named Ranges</vt:lpstr>
      </vt:variant>
      <vt:variant>
        <vt:i4>3</vt:i4>
      </vt:variant>
    </vt:vector>
  </HeadingPairs>
  <TitlesOfParts>
    <vt:vector size="46" baseType="lpstr">
      <vt:lpstr>KDALL</vt:lpstr>
      <vt:lpstr>ToC</vt:lpstr>
      <vt:lpstr>FNS-$</vt:lpstr>
      <vt:lpstr>SNAP-$</vt:lpstr>
      <vt:lpstr>SNAP-$a</vt:lpstr>
      <vt:lpstr>SNAP-$a-PEBT-Other</vt:lpstr>
      <vt:lpstr>NAP-$b</vt:lpstr>
      <vt:lpstr>Schools</vt:lpstr>
      <vt:lpstr>NSLP-P</vt:lpstr>
      <vt:lpstr>NSLP-M</vt:lpstr>
      <vt:lpstr>NSLP-$</vt:lpstr>
      <vt:lpstr>SBP-P</vt:lpstr>
      <vt:lpstr>SBP-M</vt:lpstr>
      <vt:lpstr>SBP-$</vt:lpstr>
      <vt:lpstr>CCCDCH-S</vt:lpstr>
      <vt:lpstr>CCC-C</vt:lpstr>
      <vt:lpstr>CCCDCH-M1</vt:lpstr>
      <vt:lpstr>CCCDCH-M2</vt:lpstr>
      <vt:lpstr>CCCDCH-M3</vt:lpstr>
      <vt:lpstr>CCCDCH-M4</vt:lpstr>
      <vt:lpstr>CCCDCH-M5</vt:lpstr>
      <vt:lpstr>CCCDCH-$</vt:lpstr>
      <vt:lpstr>ADC-M</vt:lpstr>
      <vt:lpstr>ADC-$</vt:lpstr>
      <vt:lpstr>CACFP-T</vt:lpstr>
      <vt:lpstr>SFSP-PM</vt:lpstr>
      <vt:lpstr>SFSP-$</vt:lpstr>
      <vt:lpstr>CN-$</vt:lpstr>
      <vt:lpstr>CNFNS-T$</vt:lpstr>
      <vt:lpstr>SMP-M</vt:lpstr>
      <vt:lpstr>SMP-T</vt:lpstr>
      <vt:lpstr>WIC</vt:lpstr>
      <vt:lpstr>CSFP</vt:lpstr>
      <vt:lpstr>FDPIR</vt:lpstr>
      <vt:lpstr>COM-E1</vt:lpstr>
      <vt:lpstr>COM-E2</vt:lpstr>
      <vt:lpstr>COM-ET</vt:lpstr>
      <vt:lpstr>COM-X1</vt:lpstr>
      <vt:lpstr>COM-X2</vt:lpstr>
      <vt:lpstr>COM-T</vt:lpstr>
      <vt:lpstr>USDA-$1</vt:lpstr>
      <vt:lpstr>USDA-$2</vt:lpstr>
      <vt:lpstr>USDA-$3</vt:lpstr>
      <vt:lpstr>'CNFNS-T$'!Print_Area</vt:lpstr>
      <vt:lpstr>'NAP-$b'!Print_Area</vt:lpstr>
      <vt:lpstr>'SNAP-$a-PEBT-Other'!Print_Area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Keydata report</dc:title>
  <dc:creator>Mountjoy, Candy - FNS;USDA Food and Nutrition Service</dc:creator>
  <cp:keywords>Nutrition, keydata, CN, WIC, SNAP, FD</cp:keywords>
  <cp:lastModifiedBy>Mountjoy, Candy - FNS</cp:lastModifiedBy>
  <cp:lastPrinted>2014-11-10T21:56:47Z</cp:lastPrinted>
  <dcterms:created xsi:type="dcterms:W3CDTF">2003-04-09T21:32:01Z</dcterms:created>
  <dcterms:modified xsi:type="dcterms:W3CDTF">2025-07-09T19:28:07Z</dcterms:modified>
  <cp:category>Keydata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